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nickr\Downloads\Supplemental Information\"/>
    </mc:Choice>
  </mc:AlternateContent>
  <xr:revisionPtr revIDLastSave="0" documentId="13_ncr:1_{0E097F9E-9D4D-4735-8E1E-D01AF9D90312}" xr6:coauthVersionLast="47" xr6:coauthVersionMax="47" xr10:uidLastSave="{00000000-0000-0000-0000-000000000000}"/>
  <bookViews>
    <workbookView xWindow="28680" yWindow="-120" windowWidth="25440" windowHeight="15390" firstSheet="3" activeTab="7" xr2:uid="{00000000-000D-0000-FFFF-FFFF00000000}"/>
  </bookViews>
  <sheets>
    <sheet name="GATE1" sheetId="1" r:id="rId1"/>
    <sheet name="GATE2" sheetId="2" r:id="rId2"/>
    <sheet name="COMP1" sheetId="3" r:id="rId3"/>
    <sheet name="DELL1" sheetId="4" r:id="rId4"/>
    <sheet name="DELL2" sheetId="5" r:id="rId5"/>
    <sheet name="FUJI1" sheetId="6" r:id="rId6"/>
    <sheet name="HP1" sheetId="7" r:id="rId7"/>
    <sheet name="Sorted By Label" sheetId="9" r:id="rId8"/>
    <sheet name="Screw Characteristics" sheetId="10" r:id="rId9"/>
    <sheet name="Venn Diagram" sheetId="11" r:id="rId10"/>
    <sheet name="Binary Data Expanded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9" l="1"/>
  <c r="H3" i="9"/>
  <c r="H4" i="9"/>
  <c r="H5" i="9"/>
  <c r="H6" i="9"/>
  <c r="H7" i="9"/>
  <c r="H2" i="9"/>
  <c r="E4" i="9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G7" i="10"/>
  <c r="N12" i="10"/>
  <c r="S14" i="10"/>
  <c r="R14" i="10"/>
  <c r="S35" i="6"/>
  <c r="S34" i="6"/>
  <c r="AH138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48" i="10"/>
  <c r="AH49" i="10"/>
  <c r="AH50" i="10"/>
  <c r="AH51" i="10"/>
  <c r="AH52" i="10"/>
  <c r="AH53" i="10"/>
  <c r="AH54" i="10"/>
  <c r="AH55" i="10"/>
  <c r="AH56" i="10"/>
  <c r="AH57" i="10"/>
  <c r="AH58" i="10"/>
  <c r="AH59" i="10"/>
  <c r="AH60" i="10"/>
  <c r="AH61" i="10"/>
  <c r="AH62" i="10"/>
  <c r="AH63" i="10"/>
  <c r="AH64" i="10"/>
  <c r="AH65" i="10"/>
  <c r="AH66" i="10"/>
  <c r="AH67" i="10"/>
  <c r="AH68" i="10"/>
  <c r="AH69" i="10"/>
  <c r="AH70" i="10"/>
  <c r="AH71" i="10"/>
  <c r="AH72" i="10"/>
  <c r="AH73" i="10"/>
  <c r="AH74" i="10"/>
  <c r="AH75" i="10"/>
  <c r="AH76" i="10"/>
  <c r="AH77" i="10"/>
  <c r="AH78" i="10"/>
  <c r="AH79" i="10"/>
  <c r="AH80" i="10"/>
  <c r="AH81" i="10"/>
  <c r="AH82" i="10"/>
  <c r="AH83" i="10"/>
  <c r="AH84" i="10"/>
  <c r="AH85" i="10"/>
  <c r="AH86" i="10"/>
  <c r="AH87" i="10"/>
  <c r="AH88" i="10"/>
  <c r="AH89" i="10"/>
  <c r="AH90" i="10"/>
  <c r="AH91" i="10"/>
  <c r="AH92" i="10"/>
  <c r="AH93" i="10"/>
  <c r="AH94" i="10"/>
  <c r="AH95" i="10"/>
  <c r="AH96" i="10"/>
  <c r="AH97" i="10"/>
  <c r="AH98" i="10"/>
  <c r="AH99" i="10"/>
  <c r="AH100" i="10"/>
  <c r="AH101" i="10"/>
  <c r="AH102" i="10"/>
  <c r="AH103" i="10"/>
  <c r="AH104" i="10"/>
  <c r="AH105" i="10"/>
  <c r="AH106" i="10"/>
  <c r="AH107" i="10"/>
  <c r="AH108" i="10"/>
  <c r="AH109" i="10"/>
  <c r="AH110" i="10"/>
  <c r="AH111" i="10"/>
  <c r="AH112" i="10"/>
  <c r="AH113" i="10"/>
  <c r="AH114" i="10"/>
  <c r="AH115" i="10"/>
  <c r="AH116" i="10"/>
  <c r="AH117" i="10"/>
  <c r="AH118" i="10"/>
  <c r="AH119" i="10"/>
  <c r="AH120" i="10"/>
  <c r="AH121" i="10"/>
  <c r="AH122" i="10"/>
  <c r="AH123" i="10"/>
  <c r="AH124" i="10"/>
  <c r="AH125" i="10"/>
  <c r="AH126" i="10"/>
  <c r="AH127" i="10"/>
  <c r="AH128" i="10"/>
  <c r="AH129" i="10"/>
  <c r="AH130" i="10"/>
  <c r="AH131" i="10"/>
  <c r="AH132" i="10"/>
  <c r="AH133" i="10"/>
  <c r="AH134" i="10"/>
  <c r="AH135" i="10"/>
  <c r="AH136" i="10"/>
  <c r="AH137" i="10"/>
  <c r="AH23" i="10"/>
  <c r="H138" i="10"/>
  <c r="A9" i="12" l="1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G14" i="12"/>
  <c r="J14" i="12" s="1"/>
  <c r="G15" i="12"/>
  <c r="J15" i="12" s="1"/>
  <c r="G16" i="12"/>
  <c r="J16" i="12" s="1"/>
  <c r="G17" i="12"/>
  <c r="J17" i="12" s="1"/>
  <c r="G111" i="12"/>
  <c r="G112" i="12"/>
  <c r="G113" i="12"/>
  <c r="J113" i="12" s="1"/>
  <c r="G114" i="12"/>
  <c r="G115" i="12"/>
  <c r="J115" i="12" s="1"/>
  <c r="G9" i="12"/>
  <c r="J9" i="12" s="1"/>
  <c r="G10" i="12"/>
  <c r="J10" i="12" s="1"/>
  <c r="G11" i="12"/>
  <c r="J11" i="12" s="1"/>
  <c r="G12" i="12"/>
  <c r="J12" i="12" s="1"/>
  <c r="G13" i="12"/>
  <c r="J13" i="12" s="1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J36" i="12" s="1"/>
  <c r="G37" i="12"/>
  <c r="J37" i="12" s="1"/>
  <c r="G38" i="12"/>
  <c r="J38" i="12" s="1"/>
  <c r="G39" i="12"/>
  <c r="J39" i="12" s="1"/>
  <c r="G40" i="12"/>
  <c r="J40" i="12" s="1"/>
  <c r="G41" i="12"/>
  <c r="J41" i="12" s="1"/>
  <c r="G42" i="12"/>
  <c r="J42" i="12" s="1"/>
  <c r="G43" i="12"/>
  <c r="J43" i="12" s="1"/>
  <c r="G44" i="12"/>
  <c r="J44" i="12" s="1"/>
  <c r="G45" i="12"/>
  <c r="J45" i="12" s="1"/>
  <c r="G46" i="12"/>
  <c r="G47" i="12"/>
  <c r="G48" i="12"/>
  <c r="G49" i="12"/>
  <c r="J49" i="12" s="1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J68" i="12" s="1"/>
  <c r="G69" i="12"/>
  <c r="J69" i="12" s="1"/>
  <c r="G70" i="12"/>
  <c r="J70" i="12" s="1"/>
  <c r="G71" i="12"/>
  <c r="J71" i="12" s="1"/>
  <c r="G72" i="12"/>
  <c r="J72" i="12" s="1"/>
  <c r="G73" i="12"/>
  <c r="J73" i="12" s="1"/>
  <c r="G74" i="12"/>
  <c r="J74" i="12" s="1"/>
  <c r="G75" i="12"/>
  <c r="J75" i="12" s="1"/>
  <c r="G76" i="12"/>
  <c r="J76" i="12" s="1"/>
  <c r="G77" i="12"/>
  <c r="J77" i="12" s="1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J100" i="12" s="1"/>
  <c r="G101" i="12"/>
  <c r="J101" i="12" s="1"/>
  <c r="G102" i="12"/>
  <c r="J102" i="12" s="1"/>
  <c r="G103" i="12"/>
  <c r="J103" i="12" s="1"/>
  <c r="G104" i="12"/>
  <c r="J104" i="12" s="1"/>
  <c r="G105" i="12"/>
  <c r="J105" i="12" s="1"/>
  <c r="G106" i="12"/>
  <c r="G107" i="12"/>
  <c r="J107" i="12" s="1"/>
  <c r="G108" i="12"/>
  <c r="G109" i="12"/>
  <c r="J109" i="12" s="1"/>
  <c r="G110" i="12"/>
  <c r="G116" i="12"/>
  <c r="G117" i="12"/>
  <c r="G118" i="12"/>
  <c r="G119" i="12"/>
  <c r="G120" i="12"/>
  <c r="G121" i="12"/>
  <c r="G122" i="12"/>
  <c r="G8" i="12"/>
  <c r="Q8" i="12"/>
  <c r="R8" i="12"/>
  <c r="D5" i="11"/>
  <c r="F8" i="12" s="1"/>
  <c r="G124" i="12" l="1"/>
  <c r="J96" i="12"/>
  <c r="J65" i="12"/>
  <c r="J92" i="12"/>
  <c r="J57" i="12"/>
  <c r="J56" i="12"/>
  <c r="J99" i="12"/>
  <c r="J98" i="12"/>
  <c r="J97" i="12"/>
  <c r="J121" i="12"/>
  <c r="J22" i="12"/>
  <c r="J28" i="12"/>
  <c r="J122" i="12"/>
  <c r="J87" i="12"/>
  <c r="J21" i="12"/>
  <c r="J93" i="12"/>
  <c r="J25" i="12"/>
  <c r="J20" i="12"/>
  <c r="J88" i="12"/>
  <c r="J19" i="12"/>
  <c r="J27" i="12"/>
  <c r="J90" i="12"/>
  <c r="J120" i="12"/>
  <c r="J116" i="12"/>
  <c r="J32" i="12"/>
  <c r="J95" i="12"/>
  <c r="J30" i="12"/>
  <c r="J61" i="12"/>
  <c r="J55" i="12"/>
  <c r="J53" i="12"/>
  <c r="J60" i="12"/>
  <c r="J58" i="12"/>
  <c r="J118" i="12"/>
  <c r="J52" i="12"/>
  <c r="J51" i="12"/>
  <c r="J89" i="12"/>
  <c r="J85" i="12"/>
  <c r="J35" i="12"/>
  <c r="J31" i="12"/>
  <c r="J84" i="12"/>
  <c r="J83" i="12"/>
  <c r="J81" i="12"/>
  <c r="J91" i="12"/>
  <c r="J119" i="12"/>
  <c r="J67" i="12"/>
  <c r="J66" i="12"/>
  <c r="J33" i="12"/>
  <c r="J29" i="12"/>
  <c r="J59" i="12"/>
  <c r="J117" i="12"/>
  <c r="J108" i="12"/>
  <c r="J26" i="12"/>
  <c r="J54" i="12"/>
  <c r="J34" i="12"/>
  <c r="J86" i="12"/>
  <c r="J106" i="12"/>
  <c r="J8" i="12"/>
  <c r="J94" i="12"/>
  <c r="J64" i="12"/>
  <c r="J24" i="12"/>
  <c r="J63" i="12"/>
  <c r="J62" i="12"/>
  <c r="J23" i="12"/>
  <c r="J114" i="12"/>
  <c r="J82" i="12"/>
  <c r="J50" i="12"/>
  <c r="J18" i="12"/>
  <c r="J112" i="12"/>
  <c r="J80" i="12"/>
  <c r="J48" i="12"/>
  <c r="J111" i="12"/>
  <c r="J79" i="12"/>
  <c r="J47" i="12"/>
  <c r="J110" i="12"/>
  <c r="J78" i="12"/>
  <c r="J46" i="12"/>
  <c r="C6" i="11"/>
  <c r="E9" i="12" s="1"/>
  <c r="C7" i="11"/>
  <c r="E10" i="12" s="1"/>
  <c r="C8" i="11"/>
  <c r="E11" i="12" s="1"/>
  <c r="C9" i="11"/>
  <c r="E12" i="12" s="1"/>
  <c r="C10" i="11"/>
  <c r="E13" i="12" s="1"/>
  <c r="C11" i="11"/>
  <c r="E14" i="12" s="1"/>
  <c r="M14" i="12" s="1"/>
  <c r="C12" i="11"/>
  <c r="E15" i="12" s="1"/>
  <c r="C13" i="11"/>
  <c r="E16" i="12" s="1"/>
  <c r="C14" i="11"/>
  <c r="E17" i="12" s="1"/>
  <c r="C15" i="11"/>
  <c r="E18" i="12" s="1"/>
  <c r="I18" i="12" s="1"/>
  <c r="C16" i="11"/>
  <c r="C17" i="11"/>
  <c r="E20" i="12" s="1"/>
  <c r="C18" i="11"/>
  <c r="E21" i="12" s="1"/>
  <c r="C19" i="11"/>
  <c r="E22" i="12" s="1"/>
  <c r="C20" i="11"/>
  <c r="E23" i="12" s="1"/>
  <c r="I23" i="12" s="1"/>
  <c r="C21" i="11"/>
  <c r="E24" i="12" s="1"/>
  <c r="I24" i="12" s="1"/>
  <c r="C22" i="11"/>
  <c r="E25" i="12" s="1"/>
  <c r="C23" i="11"/>
  <c r="C24" i="11"/>
  <c r="C25" i="11"/>
  <c r="E28" i="12" s="1"/>
  <c r="C26" i="11"/>
  <c r="C27" i="11"/>
  <c r="C28" i="11"/>
  <c r="C29" i="11"/>
  <c r="C30" i="11"/>
  <c r="C31" i="11"/>
  <c r="C32" i="11"/>
  <c r="E35" i="12" s="1"/>
  <c r="C33" i="11"/>
  <c r="E36" i="12" s="1"/>
  <c r="C34" i="11"/>
  <c r="C35" i="11"/>
  <c r="C36" i="11"/>
  <c r="C37" i="11"/>
  <c r="C38" i="11"/>
  <c r="E41" i="12" s="1"/>
  <c r="C39" i="11"/>
  <c r="E42" i="12" s="1"/>
  <c r="C40" i="11"/>
  <c r="E43" i="12" s="1"/>
  <c r="C41" i="11"/>
  <c r="E44" i="12" s="1"/>
  <c r="C42" i="11"/>
  <c r="E45" i="12" s="1"/>
  <c r="C43" i="11"/>
  <c r="E46" i="12" s="1"/>
  <c r="C44" i="11"/>
  <c r="E47" i="12" s="1"/>
  <c r="C45" i="11"/>
  <c r="E48" i="12" s="1"/>
  <c r="O48" i="12" s="1"/>
  <c r="C46" i="11"/>
  <c r="C47" i="11"/>
  <c r="E50" i="12" s="1"/>
  <c r="O50" i="12" s="1"/>
  <c r="C48" i="11"/>
  <c r="E51" i="12" s="1"/>
  <c r="C49" i="11"/>
  <c r="E52" i="12" s="1"/>
  <c r="C50" i="11"/>
  <c r="E53" i="12" s="1"/>
  <c r="C51" i="11"/>
  <c r="E54" i="12" s="1"/>
  <c r="C52" i="11"/>
  <c r="E55" i="12" s="1"/>
  <c r="C53" i="11"/>
  <c r="E56" i="12" s="1"/>
  <c r="I56" i="12" s="1"/>
  <c r="C54" i="11"/>
  <c r="C55" i="11"/>
  <c r="C56" i="11"/>
  <c r="E59" i="12" s="1"/>
  <c r="C57" i="11"/>
  <c r="E60" i="12" s="1"/>
  <c r="C58" i="11"/>
  <c r="E61" i="12" s="1"/>
  <c r="C59" i="11"/>
  <c r="C60" i="11"/>
  <c r="C61" i="11"/>
  <c r="C62" i="11"/>
  <c r="E65" i="12" s="1"/>
  <c r="M65" i="12" s="1"/>
  <c r="C63" i="11"/>
  <c r="C64" i="11"/>
  <c r="C65" i="11"/>
  <c r="C66" i="11"/>
  <c r="C67" i="11"/>
  <c r="C68" i="11"/>
  <c r="C69" i="11"/>
  <c r="C70" i="11"/>
  <c r="E73" i="12" s="1"/>
  <c r="C71" i="11"/>
  <c r="E74" i="12" s="1"/>
  <c r="C72" i="11"/>
  <c r="E75" i="12" s="1"/>
  <c r="C73" i="11"/>
  <c r="E76" i="12" s="1"/>
  <c r="C74" i="11"/>
  <c r="E77" i="12" s="1"/>
  <c r="C75" i="11"/>
  <c r="E78" i="12" s="1"/>
  <c r="I78" i="12" s="1"/>
  <c r="C76" i="11"/>
  <c r="E79" i="12" s="1"/>
  <c r="I79" i="12" s="1"/>
  <c r="C77" i="11"/>
  <c r="E80" i="12" s="1"/>
  <c r="M80" i="12" s="1"/>
  <c r="C78" i="11"/>
  <c r="E81" i="12" s="1"/>
  <c r="C79" i="11"/>
  <c r="E82" i="12" s="1"/>
  <c r="C80" i="11"/>
  <c r="E83" i="12" s="1"/>
  <c r="C81" i="11"/>
  <c r="E84" i="12" s="1"/>
  <c r="C82" i="11"/>
  <c r="E85" i="12" s="1"/>
  <c r="C83" i="11"/>
  <c r="E86" i="12" s="1"/>
  <c r="C84" i="11"/>
  <c r="E87" i="12" s="1"/>
  <c r="I87" i="12" s="1"/>
  <c r="C85" i="11"/>
  <c r="E88" i="12" s="1"/>
  <c r="I88" i="12" s="1"/>
  <c r="C86" i="11"/>
  <c r="E89" i="12" s="1"/>
  <c r="C87" i="11"/>
  <c r="E90" i="12" s="1"/>
  <c r="C88" i="11"/>
  <c r="C89" i="11"/>
  <c r="C90" i="11"/>
  <c r="C91" i="11"/>
  <c r="E94" i="12" s="1"/>
  <c r="I94" i="12" s="1"/>
  <c r="C92" i="11"/>
  <c r="E95" i="12" s="1"/>
  <c r="I95" i="12" s="1"/>
  <c r="C93" i="11"/>
  <c r="C94" i="11"/>
  <c r="C95" i="11"/>
  <c r="C96" i="11"/>
  <c r="C97" i="11"/>
  <c r="C98" i="11"/>
  <c r="C99" i="11"/>
  <c r="C100" i="11"/>
  <c r="C101" i="11"/>
  <c r="C102" i="11"/>
  <c r="E105" i="12" s="1"/>
  <c r="C103" i="11"/>
  <c r="E106" i="12" s="1"/>
  <c r="C104" i="11"/>
  <c r="E107" i="12" s="1"/>
  <c r="C105" i="11"/>
  <c r="E108" i="12" s="1"/>
  <c r="C106" i="11"/>
  <c r="E109" i="12" s="1"/>
  <c r="C107" i="11"/>
  <c r="E110" i="12" s="1"/>
  <c r="O110" i="12" s="1"/>
  <c r="C108" i="11"/>
  <c r="E111" i="12" s="1"/>
  <c r="O111" i="12" s="1"/>
  <c r="C109" i="11"/>
  <c r="E112" i="12" s="1"/>
  <c r="O112" i="12" s="1"/>
  <c r="C110" i="11"/>
  <c r="E113" i="12" s="1"/>
  <c r="C111" i="11"/>
  <c r="E114" i="12" s="1"/>
  <c r="C112" i="11"/>
  <c r="E115" i="12" s="1"/>
  <c r="C113" i="11"/>
  <c r="E116" i="12" s="1"/>
  <c r="C114" i="11"/>
  <c r="E117" i="12" s="1"/>
  <c r="C115" i="11"/>
  <c r="E118" i="12" s="1"/>
  <c r="C116" i="11"/>
  <c r="E119" i="12" s="1"/>
  <c r="C117" i="11"/>
  <c r="E120" i="12" s="1"/>
  <c r="C118" i="11"/>
  <c r="E121" i="12" s="1"/>
  <c r="C119" i="11"/>
  <c r="E122" i="12" s="1"/>
  <c r="C5" i="11"/>
  <c r="E8" i="12" s="1"/>
  <c r="B6" i="11"/>
  <c r="D9" i="12" s="1"/>
  <c r="B7" i="11"/>
  <c r="D10" i="12" s="1"/>
  <c r="B8" i="11"/>
  <c r="D11" i="12" s="1"/>
  <c r="B9" i="11"/>
  <c r="D12" i="12" s="1"/>
  <c r="B10" i="11"/>
  <c r="D13" i="12" s="1"/>
  <c r="B11" i="11"/>
  <c r="D14" i="12" s="1"/>
  <c r="Q14" i="12" s="1"/>
  <c r="B12" i="11"/>
  <c r="D15" i="12" s="1"/>
  <c r="K15" i="12" s="1"/>
  <c r="B13" i="11"/>
  <c r="D16" i="12" s="1"/>
  <c r="P16" i="12" s="1"/>
  <c r="B14" i="11"/>
  <c r="D17" i="12" s="1"/>
  <c r="B15" i="11"/>
  <c r="D18" i="12" s="1"/>
  <c r="Q18" i="12" s="1"/>
  <c r="B16" i="11"/>
  <c r="D19" i="12" s="1"/>
  <c r="B17" i="11"/>
  <c r="D20" i="12" s="1"/>
  <c r="B18" i="11"/>
  <c r="B19" i="11"/>
  <c r="D22" i="12" s="1"/>
  <c r="B20" i="11"/>
  <c r="D23" i="12" s="1"/>
  <c r="K23" i="12" s="1"/>
  <c r="B21" i="11"/>
  <c r="B22" i="11"/>
  <c r="D25" i="12" s="1"/>
  <c r="B23" i="11"/>
  <c r="D26" i="12" s="1"/>
  <c r="B24" i="11"/>
  <c r="D27" i="12" s="1"/>
  <c r="K27" i="12" s="1"/>
  <c r="B25" i="11"/>
  <c r="D28" i="12" s="1"/>
  <c r="P28" i="12" s="1"/>
  <c r="B26" i="11"/>
  <c r="D29" i="12" s="1"/>
  <c r="B27" i="11"/>
  <c r="D30" i="12" s="1"/>
  <c r="B28" i="11"/>
  <c r="B29" i="11"/>
  <c r="D32" i="12" s="1"/>
  <c r="B30" i="11"/>
  <c r="D33" i="12" s="1"/>
  <c r="K33" i="12" s="1"/>
  <c r="B31" i="11"/>
  <c r="D34" i="12" s="1"/>
  <c r="P34" i="12" s="1"/>
  <c r="B32" i="11"/>
  <c r="D35" i="12" s="1"/>
  <c r="Q35" i="12" s="1"/>
  <c r="B33" i="11"/>
  <c r="D36" i="12" s="1"/>
  <c r="B34" i="11"/>
  <c r="D37" i="12" s="1"/>
  <c r="P37" i="12" s="1"/>
  <c r="B35" i="11"/>
  <c r="D38" i="12" s="1"/>
  <c r="P38" i="12" s="1"/>
  <c r="B36" i="11"/>
  <c r="D39" i="12" s="1"/>
  <c r="K39" i="12" s="1"/>
  <c r="B37" i="11"/>
  <c r="D40" i="12" s="1"/>
  <c r="B38" i="11"/>
  <c r="D41" i="12" s="1"/>
  <c r="B39" i="11"/>
  <c r="D42" i="12" s="1"/>
  <c r="B40" i="11"/>
  <c r="D43" i="12" s="1"/>
  <c r="B41" i="11"/>
  <c r="D44" i="12" s="1"/>
  <c r="B42" i="11"/>
  <c r="D45" i="12" s="1"/>
  <c r="B43" i="11"/>
  <c r="D46" i="12" s="1"/>
  <c r="P46" i="12" s="1"/>
  <c r="B44" i="11"/>
  <c r="D47" i="12" s="1"/>
  <c r="K47" i="12" s="1"/>
  <c r="B45" i="11"/>
  <c r="D48" i="12" s="1"/>
  <c r="B46" i="11"/>
  <c r="D49" i="12" s="1"/>
  <c r="B47" i="11"/>
  <c r="D50" i="12" s="1"/>
  <c r="K50" i="12" s="1"/>
  <c r="B48" i="11"/>
  <c r="D51" i="12" s="1"/>
  <c r="B49" i="11"/>
  <c r="D52" i="12" s="1"/>
  <c r="B50" i="11"/>
  <c r="B51" i="11"/>
  <c r="D54" i="12" s="1"/>
  <c r="B52" i="11"/>
  <c r="D55" i="12" s="1"/>
  <c r="K55" i="12" s="1"/>
  <c r="B53" i="11"/>
  <c r="F53" i="11" s="1"/>
  <c r="B54" i="11"/>
  <c r="D57" i="12" s="1"/>
  <c r="B55" i="11"/>
  <c r="D58" i="12" s="1"/>
  <c r="B56" i="11"/>
  <c r="D59" i="12" s="1"/>
  <c r="K59" i="12" s="1"/>
  <c r="B57" i="11"/>
  <c r="D60" i="12" s="1"/>
  <c r="P60" i="12" s="1"/>
  <c r="B58" i="11"/>
  <c r="F58" i="11" s="1"/>
  <c r="B59" i="11"/>
  <c r="D62" i="12" s="1"/>
  <c r="B60" i="11"/>
  <c r="D63" i="12" s="1"/>
  <c r="B61" i="11"/>
  <c r="D64" i="12" s="1"/>
  <c r="B62" i="11"/>
  <c r="D65" i="12" s="1"/>
  <c r="B63" i="11"/>
  <c r="D66" i="12" s="1"/>
  <c r="B64" i="11"/>
  <c r="D67" i="12" s="1"/>
  <c r="B65" i="11"/>
  <c r="D68" i="12" s="1"/>
  <c r="B66" i="11"/>
  <c r="D69" i="12" s="1"/>
  <c r="L69" i="12" s="1"/>
  <c r="B67" i="11"/>
  <c r="B68" i="11"/>
  <c r="D71" i="12" s="1"/>
  <c r="K71" i="12" s="1"/>
  <c r="B69" i="11"/>
  <c r="D72" i="12" s="1"/>
  <c r="K72" i="12" s="1"/>
  <c r="B70" i="11"/>
  <c r="D73" i="12" s="1"/>
  <c r="B71" i="11"/>
  <c r="D74" i="12" s="1"/>
  <c r="B72" i="11"/>
  <c r="D75" i="12" s="1"/>
  <c r="B73" i="11"/>
  <c r="D76" i="12" s="1"/>
  <c r="B74" i="11"/>
  <c r="D77" i="12" s="1"/>
  <c r="B75" i="11"/>
  <c r="D78" i="12" s="1"/>
  <c r="K78" i="12" s="1"/>
  <c r="B76" i="11"/>
  <c r="D79" i="12" s="1"/>
  <c r="Q79" i="12" s="1"/>
  <c r="B77" i="11"/>
  <c r="D80" i="12" s="1"/>
  <c r="K80" i="12" s="1"/>
  <c r="B78" i="11"/>
  <c r="D81" i="12" s="1"/>
  <c r="B79" i="11"/>
  <c r="D82" i="12" s="1"/>
  <c r="B80" i="11"/>
  <c r="D83" i="12" s="1"/>
  <c r="B81" i="11"/>
  <c r="D84" i="12" s="1"/>
  <c r="B82" i="11"/>
  <c r="D85" i="12" s="1"/>
  <c r="B83" i="11"/>
  <c r="D86" i="12" s="1"/>
  <c r="B84" i="11"/>
  <c r="D87" i="12" s="1"/>
  <c r="R87" i="12" s="1"/>
  <c r="B85" i="11"/>
  <c r="F85" i="11" s="1"/>
  <c r="B86" i="11"/>
  <c r="D89" i="12" s="1"/>
  <c r="B87" i="11"/>
  <c r="D90" i="12" s="1"/>
  <c r="B88" i="11"/>
  <c r="D91" i="12" s="1"/>
  <c r="K91" i="12" s="1"/>
  <c r="B89" i="11"/>
  <c r="D92" i="12" s="1"/>
  <c r="P92" i="12" s="1"/>
  <c r="B90" i="11"/>
  <c r="L90" i="11" s="1"/>
  <c r="B91" i="11"/>
  <c r="D94" i="12" s="1"/>
  <c r="P94" i="12" s="1"/>
  <c r="B92" i="11"/>
  <c r="D95" i="12" s="1"/>
  <c r="K95" i="12" s="1"/>
  <c r="B93" i="11"/>
  <c r="D96" i="12" s="1"/>
  <c r="B94" i="11"/>
  <c r="D97" i="12" s="1"/>
  <c r="P97" i="12" s="1"/>
  <c r="B95" i="11"/>
  <c r="D98" i="12" s="1"/>
  <c r="B96" i="11"/>
  <c r="D99" i="12" s="1"/>
  <c r="B97" i="11"/>
  <c r="D100" i="12" s="1"/>
  <c r="B98" i="11"/>
  <c r="D101" i="12" s="1"/>
  <c r="K101" i="12" s="1"/>
  <c r="B99" i="11"/>
  <c r="B100" i="11"/>
  <c r="D103" i="12" s="1"/>
  <c r="K103" i="12" s="1"/>
  <c r="B101" i="11"/>
  <c r="D104" i="12" s="1"/>
  <c r="B102" i="11"/>
  <c r="D105" i="12" s="1"/>
  <c r="B103" i="11"/>
  <c r="D106" i="12" s="1"/>
  <c r="B104" i="11"/>
  <c r="D107" i="12" s="1"/>
  <c r="B105" i="11"/>
  <c r="D108" i="12" s="1"/>
  <c r="B106" i="11"/>
  <c r="D109" i="12" s="1"/>
  <c r="B107" i="11"/>
  <c r="D110" i="12" s="1"/>
  <c r="R110" i="12" s="1"/>
  <c r="B108" i="11"/>
  <c r="D111" i="12" s="1"/>
  <c r="P111" i="12" s="1"/>
  <c r="B109" i="11"/>
  <c r="D112" i="12" s="1"/>
  <c r="B110" i="11"/>
  <c r="D113" i="12" s="1"/>
  <c r="B111" i="11"/>
  <c r="D114" i="12" s="1"/>
  <c r="P114" i="12" s="1"/>
  <c r="B112" i="11"/>
  <c r="D115" i="12" s="1"/>
  <c r="B113" i="11"/>
  <c r="D116" i="12" s="1"/>
  <c r="B114" i="11"/>
  <c r="D117" i="12" s="1"/>
  <c r="B115" i="11"/>
  <c r="D118" i="12" s="1"/>
  <c r="B116" i="11"/>
  <c r="D119" i="12" s="1"/>
  <c r="R119" i="12" s="1"/>
  <c r="B117" i="11"/>
  <c r="D120" i="12" s="1"/>
  <c r="Q120" i="12" s="1"/>
  <c r="B118" i="11"/>
  <c r="D121" i="12" s="1"/>
  <c r="B119" i="11"/>
  <c r="D122" i="12" s="1"/>
  <c r="B5" i="11"/>
  <c r="D8" i="12" s="1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W19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G4" i="12"/>
  <c r="U7" i="12" s="1"/>
  <c r="V7" i="12" s="1"/>
  <c r="U24" i="12" s="1"/>
  <c r="F4" i="12"/>
  <c r="U6" i="12" s="1"/>
  <c r="V6" i="12" s="1"/>
  <c r="U23" i="12" s="1"/>
  <c r="D4" i="11"/>
  <c r="Q11" i="11" s="1"/>
  <c r="E4" i="11"/>
  <c r="Q12" i="11" s="1"/>
  <c r="G5" i="11"/>
  <c r="H5" i="11"/>
  <c r="K5" i="11"/>
  <c r="F6" i="11"/>
  <c r="G6" i="11"/>
  <c r="H6" i="11"/>
  <c r="I6" i="11"/>
  <c r="K6" i="11"/>
  <c r="L6" i="11"/>
  <c r="M6" i="11"/>
  <c r="N6" i="11"/>
  <c r="G7" i="11"/>
  <c r="H7" i="11"/>
  <c r="I7" i="11"/>
  <c r="K7" i="11"/>
  <c r="L7" i="11"/>
  <c r="M7" i="11"/>
  <c r="N7" i="11"/>
  <c r="F8" i="11"/>
  <c r="G8" i="11"/>
  <c r="H8" i="11"/>
  <c r="I8" i="11"/>
  <c r="J8" i="11"/>
  <c r="K8" i="11"/>
  <c r="L8" i="11"/>
  <c r="M8" i="11"/>
  <c r="N8" i="11"/>
  <c r="F9" i="11"/>
  <c r="G9" i="11"/>
  <c r="H9" i="11"/>
  <c r="I9" i="11"/>
  <c r="J9" i="11"/>
  <c r="K9" i="11"/>
  <c r="L9" i="11"/>
  <c r="M9" i="11"/>
  <c r="N9" i="11"/>
  <c r="G10" i="11"/>
  <c r="H10" i="11"/>
  <c r="I10" i="11"/>
  <c r="J10" i="11"/>
  <c r="K10" i="11"/>
  <c r="L10" i="11"/>
  <c r="M10" i="11"/>
  <c r="N10" i="11"/>
  <c r="G11" i="11"/>
  <c r="H11" i="11"/>
  <c r="K11" i="11"/>
  <c r="F12" i="11"/>
  <c r="G12" i="11"/>
  <c r="H12" i="11"/>
  <c r="I12" i="11"/>
  <c r="J12" i="11"/>
  <c r="K12" i="11"/>
  <c r="L12" i="11"/>
  <c r="M12" i="11"/>
  <c r="N12" i="11"/>
  <c r="F13" i="11"/>
  <c r="G13" i="11"/>
  <c r="H13" i="11"/>
  <c r="I13" i="11"/>
  <c r="J13" i="11"/>
  <c r="K13" i="11"/>
  <c r="L13" i="11"/>
  <c r="M13" i="11"/>
  <c r="N13" i="11"/>
  <c r="F14" i="11"/>
  <c r="G14" i="11"/>
  <c r="H14" i="11"/>
  <c r="I14" i="11"/>
  <c r="J14" i="11"/>
  <c r="K14" i="11"/>
  <c r="L14" i="11"/>
  <c r="M14" i="11"/>
  <c r="N14" i="11"/>
  <c r="F15" i="11"/>
  <c r="G15" i="11"/>
  <c r="H15" i="11"/>
  <c r="I15" i="11"/>
  <c r="J15" i="11"/>
  <c r="K15" i="11"/>
  <c r="L15" i="11"/>
  <c r="M15" i="11"/>
  <c r="N15" i="11"/>
  <c r="F16" i="11"/>
  <c r="H16" i="11"/>
  <c r="I16" i="11"/>
  <c r="J16" i="11"/>
  <c r="K16" i="11"/>
  <c r="L16" i="11"/>
  <c r="M16" i="11"/>
  <c r="N16" i="11"/>
  <c r="F17" i="11"/>
  <c r="G17" i="11"/>
  <c r="H17" i="11"/>
  <c r="I17" i="11"/>
  <c r="J17" i="11"/>
  <c r="K17" i="11"/>
  <c r="L17" i="11"/>
  <c r="M17" i="11"/>
  <c r="N17" i="11"/>
  <c r="G18" i="11"/>
  <c r="H18" i="11"/>
  <c r="I18" i="11"/>
  <c r="J18" i="11"/>
  <c r="K18" i="11"/>
  <c r="L18" i="11"/>
  <c r="M18" i="11"/>
  <c r="N18" i="11"/>
  <c r="F19" i="11"/>
  <c r="G19" i="11"/>
  <c r="H19" i="11"/>
  <c r="I19" i="11"/>
  <c r="J19" i="11"/>
  <c r="K19" i="11"/>
  <c r="L19" i="11"/>
  <c r="M19" i="11"/>
  <c r="N19" i="11"/>
  <c r="F20" i="11"/>
  <c r="G20" i="11"/>
  <c r="H20" i="11"/>
  <c r="I20" i="11"/>
  <c r="J20" i="11"/>
  <c r="K20" i="11"/>
  <c r="L20" i="11"/>
  <c r="M20" i="11"/>
  <c r="G21" i="11"/>
  <c r="H21" i="11"/>
  <c r="K21" i="11"/>
  <c r="L21" i="11"/>
  <c r="F22" i="11"/>
  <c r="G22" i="11"/>
  <c r="H22" i="11"/>
  <c r="I22" i="11"/>
  <c r="J22" i="11"/>
  <c r="K22" i="11"/>
  <c r="L22" i="11"/>
  <c r="F23" i="11"/>
  <c r="H23" i="11"/>
  <c r="I23" i="11"/>
  <c r="J23" i="11"/>
  <c r="K23" i="11"/>
  <c r="L23" i="11"/>
  <c r="N23" i="11"/>
  <c r="F24" i="11"/>
  <c r="G24" i="11"/>
  <c r="H24" i="11"/>
  <c r="L24" i="11"/>
  <c r="G25" i="11"/>
  <c r="H25" i="11"/>
  <c r="K25" i="11"/>
  <c r="G26" i="11"/>
  <c r="H26" i="11"/>
  <c r="K26" i="11"/>
  <c r="F27" i="11"/>
  <c r="G27" i="11"/>
  <c r="H27" i="11"/>
  <c r="I27" i="11"/>
  <c r="J27" i="11"/>
  <c r="K27" i="11"/>
  <c r="L27" i="11"/>
  <c r="H28" i="11"/>
  <c r="H29" i="11"/>
  <c r="H30" i="11"/>
  <c r="H31" i="11"/>
  <c r="K31" i="11"/>
  <c r="G32" i="11"/>
  <c r="H32" i="11"/>
  <c r="K32" i="11"/>
  <c r="G33" i="11"/>
  <c r="H33" i="11"/>
  <c r="K33" i="11"/>
  <c r="G34" i="11"/>
  <c r="H34" i="11"/>
  <c r="H35" i="11"/>
  <c r="H36" i="11"/>
  <c r="H37" i="11"/>
  <c r="F38" i="11"/>
  <c r="G38" i="11"/>
  <c r="H38" i="11"/>
  <c r="I38" i="11"/>
  <c r="J38" i="11"/>
  <c r="K38" i="11"/>
  <c r="L38" i="11"/>
  <c r="M38" i="11"/>
  <c r="N38" i="11"/>
  <c r="G39" i="11"/>
  <c r="H39" i="11"/>
  <c r="I39" i="11"/>
  <c r="J39" i="11"/>
  <c r="K39" i="11"/>
  <c r="L39" i="11"/>
  <c r="M39" i="11"/>
  <c r="N39" i="11"/>
  <c r="F40" i="11"/>
  <c r="G40" i="11"/>
  <c r="H40" i="11"/>
  <c r="I40" i="11"/>
  <c r="J40" i="11"/>
  <c r="K40" i="11"/>
  <c r="L40" i="11"/>
  <c r="M40" i="11"/>
  <c r="N40" i="11"/>
  <c r="G41" i="11"/>
  <c r="H41" i="11"/>
  <c r="K41" i="11"/>
  <c r="F42" i="11"/>
  <c r="G42" i="11"/>
  <c r="H42" i="11"/>
  <c r="I42" i="11"/>
  <c r="J42" i="11"/>
  <c r="K42" i="11"/>
  <c r="L42" i="11"/>
  <c r="M42" i="11"/>
  <c r="N42" i="11"/>
  <c r="G43" i="11"/>
  <c r="H43" i="11"/>
  <c r="K43" i="11"/>
  <c r="F44" i="11"/>
  <c r="G44" i="11"/>
  <c r="H44" i="11"/>
  <c r="L44" i="11"/>
  <c r="M44" i="11"/>
  <c r="N44" i="11"/>
  <c r="F45" i="11"/>
  <c r="G45" i="11"/>
  <c r="H45" i="11"/>
  <c r="I45" i="11"/>
  <c r="J45" i="11"/>
  <c r="K45" i="11"/>
  <c r="L45" i="11"/>
  <c r="M45" i="11"/>
  <c r="N45" i="11"/>
  <c r="F46" i="11"/>
  <c r="G46" i="11"/>
  <c r="H46" i="11"/>
  <c r="I46" i="11"/>
  <c r="J46" i="11"/>
  <c r="K46" i="11"/>
  <c r="L46" i="11"/>
  <c r="M46" i="11"/>
  <c r="F47" i="11"/>
  <c r="G47" i="11"/>
  <c r="H47" i="11"/>
  <c r="I47" i="11"/>
  <c r="J47" i="11"/>
  <c r="K47" i="11"/>
  <c r="L47" i="11"/>
  <c r="M47" i="11"/>
  <c r="F48" i="11"/>
  <c r="G48" i="11"/>
  <c r="H48" i="11"/>
  <c r="J48" i="11"/>
  <c r="K48" i="11"/>
  <c r="L48" i="11"/>
  <c r="M48" i="11"/>
  <c r="N48" i="11"/>
  <c r="G49" i="11"/>
  <c r="H49" i="11"/>
  <c r="I49" i="11"/>
  <c r="J49" i="11"/>
  <c r="K49" i="11"/>
  <c r="L49" i="11"/>
  <c r="M49" i="11"/>
  <c r="N49" i="11"/>
  <c r="G50" i="11"/>
  <c r="H50" i="11"/>
  <c r="J50" i="11"/>
  <c r="K50" i="11"/>
  <c r="L50" i="11"/>
  <c r="M50" i="11"/>
  <c r="N50" i="11"/>
  <c r="F51" i="11"/>
  <c r="G51" i="11"/>
  <c r="H51" i="11"/>
  <c r="I51" i="11"/>
  <c r="J51" i="11"/>
  <c r="K51" i="11"/>
  <c r="L51" i="11"/>
  <c r="M51" i="11"/>
  <c r="N51" i="11"/>
  <c r="H52" i="11"/>
  <c r="K52" i="11"/>
  <c r="G53" i="11"/>
  <c r="H53" i="11"/>
  <c r="K53" i="11"/>
  <c r="M53" i="11"/>
  <c r="F54" i="11"/>
  <c r="G54" i="11"/>
  <c r="H54" i="11"/>
  <c r="I54" i="11"/>
  <c r="J54" i="11"/>
  <c r="K54" i="11"/>
  <c r="L54" i="11"/>
  <c r="G55" i="11"/>
  <c r="H55" i="11"/>
  <c r="I55" i="11"/>
  <c r="K55" i="11"/>
  <c r="L55" i="11"/>
  <c r="M55" i="11"/>
  <c r="N55" i="11"/>
  <c r="F56" i="11"/>
  <c r="G56" i="11"/>
  <c r="H56" i="11"/>
  <c r="G57" i="11"/>
  <c r="H57" i="11"/>
  <c r="G58" i="11"/>
  <c r="H58" i="11"/>
  <c r="K58" i="11"/>
  <c r="H59" i="11"/>
  <c r="K59" i="11"/>
  <c r="L59" i="11"/>
  <c r="G60" i="11"/>
  <c r="H60" i="11"/>
  <c r="I60" i="11"/>
  <c r="H61" i="11"/>
  <c r="I61" i="11"/>
  <c r="L61" i="11"/>
  <c r="M61" i="11"/>
  <c r="H62" i="11"/>
  <c r="K62" i="11"/>
  <c r="G63" i="11"/>
  <c r="H63" i="11"/>
  <c r="K63" i="11"/>
  <c r="H64" i="11"/>
  <c r="H65" i="11"/>
  <c r="H66" i="11"/>
  <c r="H67" i="11"/>
  <c r="I67" i="11"/>
  <c r="H68" i="11"/>
  <c r="H69" i="11"/>
  <c r="F70" i="11"/>
  <c r="G70" i="11"/>
  <c r="H70" i="11"/>
  <c r="I70" i="11"/>
  <c r="J70" i="11"/>
  <c r="K70" i="11"/>
  <c r="G71" i="11"/>
  <c r="H71" i="11"/>
  <c r="K71" i="11"/>
  <c r="G72" i="11"/>
  <c r="H72" i="11"/>
  <c r="I72" i="11"/>
  <c r="K72" i="11"/>
  <c r="L72" i="11"/>
  <c r="M72" i="11"/>
  <c r="N72" i="11"/>
  <c r="F73" i="11"/>
  <c r="G73" i="11"/>
  <c r="H73" i="11"/>
  <c r="K73" i="11"/>
  <c r="L73" i="11"/>
  <c r="M73" i="11"/>
  <c r="N73" i="11"/>
  <c r="F74" i="11"/>
  <c r="G74" i="11"/>
  <c r="H74" i="11"/>
  <c r="I74" i="11"/>
  <c r="J74" i="11"/>
  <c r="K74" i="11"/>
  <c r="L74" i="11"/>
  <c r="M74" i="11"/>
  <c r="N74" i="11"/>
  <c r="H75" i="11"/>
  <c r="G76" i="11"/>
  <c r="H76" i="11"/>
  <c r="I76" i="11"/>
  <c r="J76" i="11"/>
  <c r="K76" i="11"/>
  <c r="L76" i="11"/>
  <c r="M76" i="11"/>
  <c r="N76" i="11"/>
  <c r="F77" i="11"/>
  <c r="G77" i="11"/>
  <c r="H77" i="11"/>
  <c r="I77" i="11"/>
  <c r="J77" i="11"/>
  <c r="K77" i="11"/>
  <c r="F78" i="11"/>
  <c r="G78" i="11"/>
  <c r="H78" i="11"/>
  <c r="I78" i="11"/>
  <c r="J78" i="11"/>
  <c r="K78" i="11"/>
  <c r="L78" i="11"/>
  <c r="M78" i="11"/>
  <c r="G79" i="11"/>
  <c r="H79" i="11"/>
  <c r="I79" i="11"/>
  <c r="J79" i="11"/>
  <c r="M79" i="11"/>
  <c r="N79" i="11"/>
  <c r="G80" i="11"/>
  <c r="H80" i="11"/>
  <c r="I80" i="11"/>
  <c r="J80" i="11"/>
  <c r="K80" i="11"/>
  <c r="L80" i="11"/>
  <c r="M80" i="11"/>
  <c r="N80" i="11"/>
  <c r="F81" i="11"/>
  <c r="G81" i="11"/>
  <c r="H81" i="11"/>
  <c r="I81" i="11"/>
  <c r="J81" i="11"/>
  <c r="K81" i="11"/>
  <c r="L81" i="11"/>
  <c r="M81" i="11"/>
  <c r="N81" i="11"/>
  <c r="F82" i="11"/>
  <c r="G82" i="11"/>
  <c r="H82" i="11"/>
  <c r="I82" i="11"/>
  <c r="K82" i="11"/>
  <c r="L82" i="11"/>
  <c r="M82" i="11"/>
  <c r="N82" i="11"/>
  <c r="F83" i="11"/>
  <c r="H83" i="11"/>
  <c r="I83" i="11"/>
  <c r="K83" i="11"/>
  <c r="N83" i="11"/>
  <c r="G84" i="11"/>
  <c r="H84" i="11"/>
  <c r="I84" i="11"/>
  <c r="J84" i="11"/>
  <c r="K84" i="11"/>
  <c r="L84" i="11"/>
  <c r="M84" i="11"/>
  <c r="G85" i="11"/>
  <c r="H85" i="11"/>
  <c r="K85" i="11"/>
  <c r="M85" i="11"/>
  <c r="F86" i="11"/>
  <c r="G86" i="11"/>
  <c r="H86" i="11"/>
  <c r="I86" i="11"/>
  <c r="K86" i="11"/>
  <c r="M86" i="11"/>
  <c r="N86" i="11"/>
  <c r="G87" i="11"/>
  <c r="H87" i="11"/>
  <c r="K87" i="11"/>
  <c r="L87" i="11"/>
  <c r="M87" i="11"/>
  <c r="N87" i="11"/>
  <c r="G88" i="11"/>
  <c r="H88" i="11"/>
  <c r="G89" i="11"/>
  <c r="H89" i="11"/>
  <c r="I89" i="11"/>
  <c r="L89" i="11"/>
  <c r="M89" i="11"/>
  <c r="N89" i="11"/>
  <c r="F90" i="11"/>
  <c r="G90" i="11"/>
  <c r="H90" i="11"/>
  <c r="N90" i="11"/>
  <c r="F91" i="11"/>
  <c r="G91" i="11"/>
  <c r="H91" i="11"/>
  <c r="K91" i="11"/>
  <c r="F92" i="11"/>
  <c r="G92" i="11"/>
  <c r="H92" i="11"/>
  <c r="I92" i="11"/>
  <c r="K92" i="11"/>
  <c r="G93" i="11"/>
  <c r="H93" i="11"/>
  <c r="I93" i="11"/>
  <c r="L93" i="11"/>
  <c r="H94" i="11"/>
  <c r="G95" i="11"/>
  <c r="H95" i="11"/>
  <c r="H96" i="11"/>
  <c r="K96" i="11"/>
  <c r="N96" i="11"/>
  <c r="H97" i="11"/>
  <c r="K97" i="11"/>
  <c r="G98" i="11"/>
  <c r="H98" i="11"/>
  <c r="K98" i="11"/>
  <c r="H99" i="11"/>
  <c r="H100" i="11"/>
  <c r="H101" i="11"/>
  <c r="G102" i="11"/>
  <c r="H102" i="11"/>
  <c r="K102" i="11"/>
  <c r="L102" i="11"/>
  <c r="G103" i="11"/>
  <c r="H103" i="11"/>
  <c r="K103" i="11"/>
  <c r="L103" i="11"/>
  <c r="M103" i="11"/>
  <c r="N103" i="11"/>
  <c r="F104" i="11"/>
  <c r="G104" i="11"/>
  <c r="H104" i="11"/>
  <c r="I104" i="11"/>
  <c r="J104" i="11"/>
  <c r="K104" i="11"/>
  <c r="L104" i="11"/>
  <c r="G105" i="11"/>
  <c r="H105" i="11"/>
  <c r="K105" i="11"/>
  <c r="G106" i="11"/>
  <c r="H106" i="11"/>
  <c r="J106" i="11"/>
  <c r="K106" i="11"/>
  <c r="M106" i="11"/>
  <c r="G107" i="11"/>
  <c r="H107" i="11"/>
  <c r="F108" i="11"/>
  <c r="G108" i="11"/>
  <c r="H108" i="11"/>
  <c r="I108" i="11"/>
  <c r="K108" i="11"/>
  <c r="L108" i="11"/>
  <c r="M108" i="11"/>
  <c r="N108" i="11"/>
  <c r="H109" i="11"/>
  <c r="K109" i="11"/>
  <c r="F110" i="11"/>
  <c r="G110" i="11"/>
  <c r="H110" i="11"/>
  <c r="I110" i="11"/>
  <c r="J110" i="11"/>
  <c r="K110" i="11"/>
  <c r="M110" i="11"/>
  <c r="N110" i="11"/>
  <c r="F111" i="11"/>
  <c r="G111" i="11"/>
  <c r="H111" i="11"/>
  <c r="I111" i="11"/>
  <c r="J111" i="11"/>
  <c r="K111" i="11"/>
  <c r="L111" i="11"/>
  <c r="M111" i="11"/>
  <c r="N111" i="11"/>
  <c r="G112" i="11"/>
  <c r="H112" i="11"/>
  <c r="I112" i="11"/>
  <c r="J112" i="11"/>
  <c r="K112" i="11"/>
  <c r="M112" i="11"/>
  <c r="N112" i="11"/>
  <c r="H113" i="11"/>
  <c r="I113" i="11"/>
  <c r="J113" i="11"/>
  <c r="L113" i="11"/>
  <c r="N113" i="11"/>
  <c r="F114" i="11"/>
  <c r="G114" i="11"/>
  <c r="H114" i="11"/>
  <c r="I114" i="11"/>
  <c r="J114" i="11"/>
  <c r="K114" i="11"/>
  <c r="L114" i="11"/>
  <c r="M114" i="11"/>
  <c r="N114" i="11"/>
  <c r="F115" i="11"/>
  <c r="G115" i="11"/>
  <c r="H115" i="11"/>
  <c r="J115" i="11"/>
  <c r="L115" i="11"/>
  <c r="M115" i="11"/>
  <c r="N115" i="11"/>
  <c r="F116" i="11"/>
  <c r="G116" i="11"/>
  <c r="H116" i="11"/>
  <c r="J116" i="11"/>
  <c r="K116" i="11"/>
  <c r="L116" i="11"/>
  <c r="M116" i="11"/>
  <c r="N116" i="11"/>
  <c r="F117" i="11"/>
  <c r="G117" i="11"/>
  <c r="H117" i="11"/>
  <c r="N117" i="11"/>
  <c r="F118" i="11"/>
  <c r="G118" i="11"/>
  <c r="H118" i="11"/>
  <c r="I118" i="11"/>
  <c r="J118" i="11"/>
  <c r="K118" i="11"/>
  <c r="M118" i="11"/>
  <c r="N118" i="11"/>
  <c r="F119" i="11"/>
  <c r="H119" i="11"/>
  <c r="K119" i="11"/>
  <c r="I106" i="11" l="1"/>
  <c r="L11" i="11"/>
  <c r="L117" i="11"/>
  <c r="L109" i="11"/>
  <c r="L88" i="11"/>
  <c r="I59" i="11"/>
  <c r="L52" i="11"/>
  <c r="M31" i="11"/>
  <c r="J11" i="11"/>
  <c r="K117" i="11"/>
  <c r="J88" i="11"/>
  <c r="M83" i="11"/>
  <c r="F80" i="11"/>
  <c r="N75" i="11"/>
  <c r="N70" i="11"/>
  <c r="J44" i="11"/>
  <c r="L31" i="11"/>
  <c r="N22" i="11"/>
  <c r="I11" i="11"/>
  <c r="K18" i="12"/>
  <c r="N109" i="11"/>
  <c r="J117" i="11"/>
  <c r="J109" i="11"/>
  <c r="I88" i="11"/>
  <c r="L83" i="11"/>
  <c r="M75" i="11"/>
  <c r="M70" i="11"/>
  <c r="F59" i="11"/>
  <c r="J52" i="11"/>
  <c r="I44" i="11"/>
  <c r="M22" i="11"/>
  <c r="M109" i="11"/>
  <c r="I117" i="11"/>
  <c r="I109" i="11"/>
  <c r="M104" i="11"/>
  <c r="L95" i="11"/>
  <c r="L75" i="11"/>
  <c r="L70" i="11"/>
  <c r="L58" i="11"/>
  <c r="I31" i="11"/>
  <c r="M117" i="11"/>
  <c r="F106" i="11"/>
  <c r="F84" i="11"/>
  <c r="I95" i="11"/>
  <c r="J83" i="11"/>
  <c r="F52" i="11"/>
  <c r="F11" i="11"/>
  <c r="R82" i="12"/>
  <c r="P47" i="12"/>
  <c r="F109" i="11"/>
  <c r="G75" i="11"/>
  <c r="P18" i="12"/>
  <c r="F75" i="11"/>
  <c r="N43" i="11"/>
  <c r="M43" i="11"/>
  <c r="K79" i="12"/>
  <c r="J43" i="11"/>
  <c r="N107" i="11"/>
  <c r="F43" i="11"/>
  <c r="M107" i="11"/>
  <c r="J103" i="11"/>
  <c r="L107" i="11"/>
  <c r="I103" i="11"/>
  <c r="N77" i="11"/>
  <c r="K107" i="11"/>
  <c r="M77" i="11"/>
  <c r="I43" i="11"/>
  <c r="J107" i="11"/>
  <c r="L77" i="11"/>
  <c r="I115" i="11"/>
  <c r="I107" i="11"/>
  <c r="M102" i="11"/>
  <c r="G62" i="11"/>
  <c r="I24" i="11"/>
  <c r="F107" i="11"/>
  <c r="L118" i="11"/>
  <c r="L110" i="11"/>
  <c r="N106" i="11"/>
  <c r="N84" i="11"/>
  <c r="L106" i="11"/>
  <c r="Q47" i="12"/>
  <c r="R15" i="12"/>
  <c r="N11" i="11"/>
  <c r="L43" i="11"/>
  <c r="M11" i="11"/>
  <c r="P67" i="12"/>
  <c r="K67" i="12"/>
  <c r="L67" i="12"/>
  <c r="J71" i="11"/>
  <c r="K44" i="12"/>
  <c r="R44" i="12"/>
  <c r="L44" i="12"/>
  <c r="H44" i="12"/>
  <c r="N44" i="12"/>
  <c r="P44" i="12"/>
  <c r="Q44" i="12"/>
  <c r="N12" i="12"/>
  <c r="P12" i="12"/>
  <c r="Q12" i="12"/>
  <c r="L12" i="12"/>
  <c r="R12" i="12"/>
  <c r="H12" i="12"/>
  <c r="K12" i="12"/>
  <c r="F60" i="11"/>
  <c r="E63" i="12"/>
  <c r="F28" i="11"/>
  <c r="E31" i="12"/>
  <c r="Q59" i="12"/>
  <c r="R78" i="12"/>
  <c r="O88" i="12"/>
  <c r="M18" i="12"/>
  <c r="K46" i="12"/>
  <c r="L108" i="12"/>
  <c r="H108" i="12"/>
  <c r="R108" i="12"/>
  <c r="N108" i="12"/>
  <c r="Q108" i="12"/>
  <c r="P108" i="12"/>
  <c r="K108" i="12"/>
  <c r="L76" i="12"/>
  <c r="H76" i="12"/>
  <c r="P76" i="12"/>
  <c r="R76" i="12"/>
  <c r="Q76" i="12"/>
  <c r="K76" i="12"/>
  <c r="N76" i="12"/>
  <c r="I71" i="11"/>
  <c r="H107" i="12"/>
  <c r="R107" i="12"/>
  <c r="N107" i="12"/>
  <c r="Q107" i="12"/>
  <c r="P107" i="12"/>
  <c r="L107" i="12"/>
  <c r="K107" i="12"/>
  <c r="Q75" i="12"/>
  <c r="L75" i="12"/>
  <c r="P75" i="12"/>
  <c r="H75" i="12"/>
  <c r="K75" i="12"/>
  <c r="N75" i="12"/>
  <c r="R75" i="12"/>
  <c r="R43" i="12"/>
  <c r="K43" i="12"/>
  <c r="L43" i="12"/>
  <c r="H43" i="12"/>
  <c r="N43" i="12"/>
  <c r="P43" i="12"/>
  <c r="Q43" i="12"/>
  <c r="N11" i="12"/>
  <c r="P11" i="12"/>
  <c r="L11" i="12"/>
  <c r="Q11" i="12"/>
  <c r="H11" i="12"/>
  <c r="R11" i="12"/>
  <c r="K11" i="12"/>
  <c r="G59" i="11"/>
  <c r="E62" i="12"/>
  <c r="M27" i="11"/>
  <c r="E30" i="12"/>
  <c r="Q30" i="12" s="1"/>
  <c r="Q60" i="12"/>
  <c r="R95" i="12"/>
  <c r="M56" i="12"/>
  <c r="P66" i="12"/>
  <c r="O78" i="12"/>
  <c r="R42" i="12"/>
  <c r="Q42" i="12"/>
  <c r="L42" i="12"/>
  <c r="H42" i="12"/>
  <c r="P42" i="12"/>
  <c r="N42" i="12"/>
  <c r="K42" i="12"/>
  <c r="P10" i="12"/>
  <c r="Q10" i="12"/>
  <c r="L10" i="12"/>
  <c r="H10" i="12"/>
  <c r="R10" i="12"/>
  <c r="N10" i="12"/>
  <c r="K10" i="12"/>
  <c r="K90" i="11"/>
  <c r="E93" i="12"/>
  <c r="M61" i="12"/>
  <c r="O61" i="12"/>
  <c r="I61" i="12"/>
  <c r="C4" i="11"/>
  <c r="Q10" i="11" s="1"/>
  <c r="E29" i="12"/>
  <c r="H29" i="12" s="1"/>
  <c r="Q91" i="12"/>
  <c r="P23" i="12"/>
  <c r="L74" i="12"/>
  <c r="H74" i="12"/>
  <c r="P74" i="12"/>
  <c r="Q74" i="12"/>
  <c r="K74" i="12"/>
  <c r="N74" i="12"/>
  <c r="R74" i="12"/>
  <c r="I97" i="11"/>
  <c r="H105" i="12"/>
  <c r="R105" i="12"/>
  <c r="Q105" i="12"/>
  <c r="N105" i="12"/>
  <c r="P105" i="12"/>
  <c r="L105" i="12"/>
  <c r="K105" i="12"/>
  <c r="L73" i="12"/>
  <c r="K73" i="12"/>
  <c r="H73" i="12"/>
  <c r="P73" i="12"/>
  <c r="Q73" i="12"/>
  <c r="N73" i="12"/>
  <c r="R73" i="12"/>
  <c r="R41" i="12"/>
  <c r="L41" i="12"/>
  <c r="H41" i="12"/>
  <c r="P41" i="12"/>
  <c r="Q41" i="12"/>
  <c r="N41" i="12"/>
  <c r="K41" i="12"/>
  <c r="P9" i="12"/>
  <c r="R9" i="12"/>
  <c r="Q9" i="12"/>
  <c r="L9" i="12"/>
  <c r="H9" i="12"/>
  <c r="K9" i="12"/>
  <c r="N9" i="12"/>
  <c r="K89" i="11"/>
  <c r="E92" i="12"/>
  <c r="M60" i="12"/>
  <c r="I60" i="12"/>
  <c r="O28" i="12"/>
  <c r="M28" i="12"/>
  <c r="I28" i="12"/>
  <c r="Q28" i="12"/>
  <c r="Q23" i="12"/>
  <c r="Q46" i="12"/>
  <c r="N106" i="12"/>
  <c r="L106" i="12"/>
  <c r="R106" i="12"/>
  <c r="Q106" i="12"/>
  <c r="P106" i="12"/>
  <c r="H106" i="12"/>
  <c r="K106" i="12"/>
  <c r="F71" i="11"/>
  <c r="I8" i="12"/>
  <c r="M8" i="12"/>
  <c r="K88" i="11"/>
  <c r="E91" i="12"/>
  <c r="R91" i="12" s="1"/>
  <c r="O59" i="12"/>
  <c r="I59" i="12"/>
  <c r="J24" i="11"/>
  <c r="E27" i="12"/>
  <c r="R27" i="12" s="1"/>
  <c r="M59" i="12"/>
  <c r="P72" i="12"/>
  <c r="R18" i="12"/>
  <c r="K110" i="12"/>
  <c r="Q114" i="12"/>
  <c r="K37" i="12"/>
  <c r="M122" i="12"/>
  <c r="O122" i="12"/>
  <c r="I122" i="12"/>
  <c r="O90" i="12"/>
  <c r="M90" i="12"/>
  <c r="I90" i="12"/>
  <c r="F55" i="11"/>
  <c r="E58" i="12"/>
  <c r="G23" i="11"/>
  <c r="E26" i="12"/>
  <c r="M87" i="12"/>
  <c r="P96" i="12"/>
  <c r="Q95" i="12"/>
  <c r="L99" i="11"/>
  <c r="D102" i="12"/>
  <c r="L67" i="11"/>
  <c r="D70" i="12"/>
  <c r="M121" i="12"/>
  <c r="O121" i="12"/>
  <c r="I121" i="12"/>
  <c r="M89" i="12"/>
  <c r="O89" i="12"/>
  <c r="I89" i="12"/>
  <c r="M54" i="11"/>
  <c r="E57" i="12"/>
  <c r="N57" i="12" s="1"/>
  <c r="O25" i="12"/>
  <c r="I25" i="12"/>
  <c r="M25" i="12"/>
  <c r="R92" i="12"/>
  <c r="R47" i="12"/>
  <c r="L38" i="12"/>
  <c r="M120" i="12"/>
  <c r="I120" i="12"/>
  <c r="R59" i="12"/>
  <c r="O79" i="12"/>
  <c r="L100" i="12"/>
  <c r="P100" i="12"/>
  <c r="K100" i="12"/>
  <c r="K68" i="12"/>
  <c r="L68" i="12"/>
  <c r="P68" i="12"/>
  <c r="K36" i="12"/>
  <c r="L36" i="12"/>
  <c r="H36" i="12"/>
  <c r="P36" i="12"/>
  <c r="N36" i="12"/>
  <c r="Q36" i="12"/>
  <c r="R36" i="12"/>
  <c r="M119" i="12"/>
  <c r="I119" i="12"/>
  <c r="O119" i="12"/>
  <c r="I55" i="12"/>
  <c r="O55" i="12"/>
  <c r="P91" i="12"/>
  <c r="O15" i="12"/>
  <c r="K97" i="12"/>
  <c r="P50" i="12"/>
  <c r="L35" i="12"/>
  <c r="H35" i="12"/>
  <c r="K35" i="12"/>
  <c r="P35" i="12"/>
  <c r="N35" i="12"/>
  <c r="R35" i="12"/>
  <c r="O118" i="12"/>
  <c r="M118" i="12"/>
  <c r="I118" i="12"/>
  <c r="M86" i="12"/>
  <c r="O86" i="12"/>
  <c r="I86" i="12"/>
  <c r="M54" i="12"/>
  <c r="I54" i="12"/>
  <c r="O54" i="12"/>
  <c r="O22" i="12"/>
  <c r="I22" i="12"/>
  <c r="M22" i="12"/>
  <c r="L39" i="12"/>
  <c r="L66" i="12"/>
  <c r="L34" i="12"/>
  <c r="M117" i="12"/>
  <c r="I117" i="12"/>
  <c r="O117" i="12"/>
  <c r="O85" i="12"/>
  <c r="M85" i="12"/>
  <c r="I85" i="12"/>
  <c r="M53" i="12"/>
  <c r="O53" i="12"/>
  <c r="I53" i="12"/>
  <c r="O21" i="12"/>
  <c r="M21" i="12"/>
  <c r="I21" i="12"/>
  <c r="O120" i="12"/>
  <c r="O56" i="12"/>
  <c r="L71" i="12"/>
  <c r="N65" i="12"/>
  <c r="H65" i="12"/>
  <c r="R65" i="12"/>
  <c r="L65" i="12"/>
  <c r="L33" i="12"/>
  <c r="M116" i="12"/>
  <c r="I116" i="12"/>
  <c r="O116" i="12"/>
  <c r="O84" i="12"/>
  <c r="I84" i="12"/>
  <c r="M84" i="12"/>
  <c r="M52" i="12"/>
  <c r="I52" i="12"/>
  <c r="O52" i="12"/>
  <c r="O20" i="12"/>
  <c r="M20" i="12"/>
  <c r="I20" i="12"/>
  <c r="P59" i="12"/>
  <c r="P40" i="12"/>
  <c r="L103" i="12"/>
  <c r="L96" i="12"/>
  <c r="L64" i="12"/>
  <c r="L32" i="12"/>
  <c r="P32" i="12"/>
  <c r="M115" i="12"/>
  <c r="O115" i="12"/>
  <c r="I115" i="12"/>
  <c r="O83" i="12"/>
  <c r="I83" i="12"/>
  <c r="M83" i="12"/>
  <c r="M51" i="12"/>
  <c r="I51" i="12"/>
  <c r="O51" i="12"/>
  <c r="G16" i="11"/>
  <c r="E19" i="12"/>
  <c r="N19" i="12" s="1"/>
  <c r="P27" i="12"/>
  <c r="P80" i="12"/>
  <c r="M88" i="12"/>
  <c r="M113" i="11"/>
  <c r="N95" i="12"/>
  <c r="H95" i="12"/>
  <c r="L95" i="12"/>
  <c r="L63" i="12"/>
  <c r="I28" i="11"/>
  <c r="D31" i="12"/>
  <c r="M114" i="12"/>
  <c r="I114" i="12"/>
  <c r="O82" i="12"/>
  <c r="M82" i="12"/>
  <c r="I82" i="12"/>
  <c r="M50" i="12"/>
  <c r="I50" i="12"/>
  <c r="L40" i="12"/>
  <c r="N94" i="12"/>
  <c r="R94" i="12"/>
  <c r="Q94" i="12"/>
  <c r="K94" i="12"/>
  <c r="H94" i="12"/>
  <c r="L94" i="12"/>
  <c r="Q62" i="12"/>
  <c r="N62" i="12"/>
  <c r="L62" i="12"/>
  <c r="H62" i="12"/>
  <c r="N30" i="12"/>
  <c r="L30" i="12"/>
  <c r="H30" i="12"/>
  <c r="M113" i="12"/>
  <c r="I113" i="12"/>
  <c r="O113" i="12"/>
  <c r="M81" i="12"/>
  <c r="O81" i="12"/>
  <c r="I81" i="12"/>
  <c r="N46" i="11"/>
  <c r="E49" i="12"/>
  <c r="O17" i="12"/>
  <c r="I17" i="12"/>
  <c r="M17" i="12"/>
  <c r="K119" i="12"/>
  <c r="L72" i="12"/>
  <c r="P101" i="12"/>
  <c r="P99" i="12"/>
  <c r="K99" i="12"/>
  <c r="L99" i="12"/>
  <c r="F103" i="11"/>
  <c r="J73" i="11"/>
  <c r="K113" i="11"/>
  <c r="N102" i="11"/>
  <c r="F88" i="11"/>
  <c r="I73" i="11"/>
  <c r="F39" i="11"/>
  <c r="I90" i="11"/>
  <c r="D93" i="12"/>
  <c r="I58" i="11"/>
  <c r="D61" i="12"/>
  <c r="R29" i="12"/>
  <c r="P29" i="12"/>
  <c r="K29" i="12"/>
  <c r="L29" i="12"/>
  <c r="M112" i="12"/>
  <c r="I112" i="12"/>
  <c r="O80" i="12"/>
  <c r="I80" i="12"/>
  <c r="M48" i="12"/>
  <c r="I48" i="12"/>
  <c r="I16" i="12"/>
  <c r="M16" i="12"/>
  <c r="K96" i="12"/>
  <c r="L104" i="12"/>
  <c r="P98" i="12"/>
  <c r="L98" i="12"/>
  <c r="K98" i="12"/>
  <c r="N92" i="12"/>
  <c r="H92" i="12"/>
  <c r="L92" i="12"/>
  <c r="Q92" i="12"/>
  <c r="N60" i="12"/>
  <c r="H60" i="12"/>
  <c r="L60" i="12"/>
  <c r="N28" i="12"/>
  <c r="L28" i="12"/>
  <c r="H28" i="12"/>
  <c r="M111" i="12"/>
  <c r="I111" i="12"/>
  <c r="M47" i="12"/>
  <c r="I47" i="12"/>
  <c r="O47" i="12"/>
  <c r="I15" i="12"/>
  <c r="M15" i="12"/>
  <c r="R60" i="12"/>
  <c r="P95" i="12"/>
  <c r="M110" i="12"/>
  <c r="I110" i="12"/>
  <c r="I46" i="12"/>
  <c r="O46" i="12"/>
  <c r="O14" i="12"/>
  <c r="I14" i="12"/>
  <c r="M78" i="12"/>
  <c r="K62" i="12"/>
  <c r="K30" i="12"/>
  <c r="Q48" i="12"/>
  <c r="K38" i="12"/>
  <c r="N26" i="12"/>
  <c r="P26" i="12"/>
  <c r="Q26" i="12"/>
  <c r="R26" i="12"/>
  <c r="L26" i="12"/>
  <c r="H26" i="12"/>
  <c r="K26" i="12"/>
  <c r="M109" i="12"/>
  <c r="I109" i="12"/>
  <c r="O109" i="12"/>
  <c r="O77" i="12"/>
  <c r="I77" i="12"/>
  <c r="M77" i="12"/>
  <c r="M45" i="12"/>
  <c r="I45" i="12"/>
  <c r="O45" i="12"/>
  <c r="O13" i="12"/>
  <c r="I13" i="12"/>
  <c r="M13" i="12"/>
  <c r="O16" i="12"/>
  <c r="M46" i="12"/>
  <c r="Q82" i="12"/>
  <c r="L101" i="12"/>
  <c r="L97" i="12"/>
  <c r="P121" i="12"/>
  <c r="Q121" i="12"/>
  <c r="K121" i="12"/>
  <c r="L121" i="12"/>
  <c r="H121" i="12"/>
  <c r="R121" i="12"/>
  <c r="N121" i="12"/>
  <c r="R89" i="12"/>
  <c r="Q89" i="12"/>
  <c r="L89" i="12"/>
  <c r="P89" i="12"/>
  <c r="H89" i="12"/>
  <c r="N89" i="12"/>
  <c r="K89" i="12"/>
  <c r="Q57" i="12"/>
  <c r="K57" i="12"/>
  <c r="L57" i="12"/>
  <c r="H57" i="12"/>
  <c r="P57" i="12"/>
  <c r="L25" i="12"/>
  <c r="P25" i="12"/>
  <c r="R25" i="12"/>
  <c r="N25" i="12"/>
  <c r="Q25" i="12"/>
  <c r="H25" i="12"/>
  <c r="K25" i="12"/>
  <c r="M108" i="12"/>
  <c r="I108" i="12"/>
  <c r="O108" i="12"/>
  <c r="O76" i="12"/>
  <c r="I76" i="12"/>
  <c r="M76" i="12"/>
  <c r="M44" i="12"/>
  <c r="I44" i="12"/>
  <c r="O44" i="12"/>
  <c r="O12" i="12"/>
  <c r="I12" i="12"/>
  <c r="M12" i="12"/>
  <c r="R28" i="12"/>
  <c r="O95" i="12"/>
  <c r="K40" i="12"/>
  <c r="O114" i="12"/>
  <c r="P122" i="12"/>
  <c r="K122" i="12"/>
  <c r="Q122" i="12"/>
  <c r="L122" i="12"/>
  <c r="H122" i="12"/>
  <c r="R122" i="12"/>
  <c r="N122" i="12"/>
  <c r="F113" i="11"/>
  <c r="N105" i="11"/>
  <c r="I102" i="11"/>
  <c r="J87" i="11"/>
  <c r="N57" i="11"/>
  <c r="J7" i="11"/>
  <c r="P120" i="12"/>
  <c r="L120" i="12"/>
  <c r="H120" i="12"/>
  <c r="N120" i="12"/>
  <c r="I85" i="11"/>
  <c r="D88" i="12"/>
  <c r="I53" i="11"/>
  <c r="D56" i="12"/>
  <c r="I21" i="11"/>
  <c r="D24" i="12"/>
  <c r="M107" i="12"/>
  <c r="I107" i="12"/>
  <c r="O107" i="12"/>
  <c r="O75" i="12"/>
  <c r="I75" i="12"/>
  <c r="M75" i="12"/>
  <c r="M43" i="12"/>
  <c r="I43" i="12"/>
  <c r="O43" i="12"/>
  <c r="I11" i="12"/>
  <c r="M11" i="12"/>
  <c r="O11" i="12"/>
  <c r="K120" i="12"/>
  <c r="P119" i="12"/>
  <c r="L119" i="12"/>
  <c r="N119" i="12"/>
  <c r="H119" i="12"/>
  <c r="M106" i="12"/>
  <c r="I106" i="12"/>
  <c r="O106" i="12"/>
  <c r="O74" i="12"/>
  <c r="I74" i="12"/>
  <c r="M74" i="12"/>
  <c r="M42" i="12"/>
  <c r="I42" i="12"/>
  <c r="O42" i="12"/>
  <c r="I10" i="12"/>
  <c r="M10" i="12"/>
  <c r="O10" i="12"/>
  <c r="P62" i="12"/>
  <c r="N39" i="12"/>
  <c r="K104" i="12"/>
  <c r="M23" i="12"/>
  <c r="N87" i="12"/>
  <c r="L87" i="12"/>
  <c r="P87" i="12"/>
  <c r="H87" i="12"/>
  <c r="N55" i="12"/>
  <c r="R55" i="12"/>
  <c r="L55" i="12"/>
  <c r="H55" i="12"/>
  <c r="P55" i="12"/>
  <c r="M105" i="12"/>
  <c r="I105" i="12"/>
  <c r="O105" i="12"/>
  <c r="O73" i="12"/>
  <c r="I73" i="12"/>
  <c r="M73" i="12"/>
  <c r="M41" i="12"/>
  <c r="I41" i="12"/>
  <c r="O41" i="12"/>
  <c r="O9" i="12"/>
  <c r="M9" i="12"/>
  <c r="I9" i="12"/>
  <c r="M79" i="12"/>
  <c r="M95" i="12"/>
  <c r="M55" i="12"/>
  <c r="P63" i="12"/>
  <c r="N23" i="12"/>
  <c r="R23" i="12"/>
  <c r="L23" i="12"/>
  <c r="H23" i="12"/>
  <c r="N119" i="11"/>
  <c r="I116" i="11"/>
  <c r="L105" i="11"/>
  <c r="N91" i="11"/>
  <c r="L79" i="11"/>
  <c r="L63" i="11"/>
  <c r="L57" i="11"/>
  <c r="N52" i="11"/>
  <c r="M41" i="11"/>
  <c r="P118" i="12"/>
  <c r="H118" i="12"/>
  <c r="K118" i="12"/>
  <c r="Q118" i="12"/>
  <c r="L118" i="12"/>
  <c r="R118" i="12"/>
  <c r="N118" i="12"/>
  <c r="R86" i="12"/>
  <c r="L86" i="12"/>
  <c r="P86" i="12"/>
  <c r="H86" i="12"/>
  <c r="K86" i="12"/>
  <c r="Q86" i="12"/>
  <c r="N86" i="12"/>
  <c r="Q54" i="12"/>
  <c r="R54" i="12"/>
  <c r="K54" i="12"/>
  <c r="N54" i="12"/>
  <c r="L54" i="12"/>
  <c r="H54" i="12"/>
  <c r="P54" i="12"/>
  <c r="N22" i="12"/>
  <c r="K22" i="12"/>
  <c r="P22" i="12"/>
  <c r="Q22" i="12"/>
  <c r="R22" i="12"/>
  <c r="L22" i="12"/>
  <c r="H22" i="12"/>
  <c r="M119" i="11"/>
  <c r="L112" i="11"/>
  <c r="G109" i="11"/>
  <c r="F102" i="11"/>
  <c r="M91" i="11"/>
  <c r="G83" i="11"/>
  <c r="K79" i="11"/>
  <c r="F76" i="11"/>
  <c r="J72" i="11"/>
  <c r="K57" i="11"/>
  <c r="M52" i="11"/>
  <c r="F49" i="11"/>
  <c r="L41" i="11"/>
  <c r="N26" i="11"/>
  <c r="N21" i="11"/>
  <c r="P117" i="12"/>
  <c r="K117" i="12"/>
  <c r="Q117" i="12"/>
  <c r="L117" i="12"/>
  <c r="H117" i="12"/>
  <c r="R117" i="12"/>
  <c r="N117" i="12"/>
  <c r="R85" i="12"/>
  <c r="H85" i="12"/>
  <c r="L85" i="12"/>
  <c r="P85" i="12"/>
  <c r="Q85" i="12"/>
  <c r="K85" i="12"/>
  <c r="N85" i="12"/>
  <c r="F50" i="11"/>
  <c r="D53" i="12"/>
  <c r="F18" i="11"/>
  <c r="D21" i="12"/>
  <c r="G101" i="11"/>
  <c r="E104" i="12"/>
  <c r="G69" i="11"/>
  <c r="E72" i="12"/>
  <c r="H72" i="12" s="1"/>
  <c r="G37" i="11"/>
  <c r="E40" i="12"/>
  <c r="Q40" i="12" s="1"/>
  <c r="K28" i="12"/>
  <c r="O87" i="12"/>
  <c r="K63" i="12"/>
  <c r="K66" i="12"/>
  <c r="P103" i="12"/>
  <c r="Q71" i="12"/>
  <c r="L37" i="12"/>
  <c r="N58" i="12"/>
  <c r="Q58" i="12"/>
  <c r="K58" i="12"/>
  <c r="R58" i="12"/>
  <c r="P58" i="12"/>
  <c r="L58" i="12"/>
  <c r="H58" i="12"/>
  <c r="G113" i="11"/>
  <c r="P116" i="12"/>
  <c r="K116" i="12"/>
  <c r="Q116" i="12"/>
  <c r="L116" i="12"/>
  <c r="H116" i="12"/>
  <c r="R116" i="12"/>
  <c r="N116" i="12"/>
  <c r="N84" i="12"/>
  <c r="R84" i="12"/>
  <c r="L84" i="12"/>
  <c r="P84" i="12"/>
  <c r="H84" i="12"/>
  <c r="Q84" i="12"/>
  <c r="K84" i="12"/>
  <c r="Q52" i="12"/>
  <c r="K52" i="12"/>
  <c r="P52" i="12"/>
  <c r="R52" i="12"/>
  <c r="L52" i="12"/>
  <c r="H52" i="12"/>
  <c r="N52" i="12"/>
  <c r="N20" i="12"/>
  <c r="P20" i="12"/>
  <c r="K20" i="12"/>
  <c r="Q20" i="12"/>
  <c r="L20" i="12"/>
  <c r="R20" i="12"/>
  <c r="H20" i="12"/>
  <c r="G100" i="11"/>
  <c r="E103" i="12"/>
  <c r="G68" i="11"/>
  <c r="E71" i="12"/>
  <c r="R71" i="12" s="1"/>
  <c r="G36" i="11"/>
  <c r="E39" i="12"/>
  <c r="Q39" i="12" s="1"/>
  <c r="K60" i="12"/>
  <c r="P110" i="12"/>
  <c r="O23" i="12"/>
  <c r="O60" i="12"/>
  <c r="K69" i="12"/>
  <c r="R90" i="12"/>
  <c r="K90" i="12"/>
  <c r="L90" i="12"/>
  <c r="P90" i="12"/>
  <c r="H90" i="12"/>
  <c r="N90" i="12"/>
  <c r="Q90" i="12"/>
  <c r="J102" i="11"/>
  <c r="M105" i="11"/>
  <c r="I87" i="11"/>
  <c r="M57" i="11"/>
  <c r="N41" i="11"/>
  <c r="L119" i="11"/>
  <c r="J105" i="11"/>
  <c r="L91" i="11"/>
  <c r="F87" i="11"/>
  <c r="I57" i="11"/>
  <c r="F7" i="11"/>
  <c r="I105" i="11"/>
  <c r="I63" i="11"/>
  <c r="J41" i="11"/>
  <c r="K115" i="12"/>
  <c r="Q115" i="12"/>
  <c r="L115" i="12"/>
  <c r="H115" i="12"/>
  <c r="R115" i="12"/>
  <c r="N115" i="12"/>
  <c r="P115" i="12"/>
  <c r="N83" i="12"/>
  <c r="P83" i="12"/>
  <c r="L83" i="12"/>
  <c r="H83" i="12"/>
  <c r="R83" i="12"/>
  <c r="Q83" i="12"/>
  <c r="K83" i="12"/>
  <c r="K51" i="12"/>
  <c r="R51" i="12"/>
  <c r="N51" i="12"/>
  <c r="Q51" i="12"/>
  <c r="L51" i="12"/>
  <c r="H51" i="12"/>
  <c r="P51" i="12"/>
  <c r="P19" i="12"/>
  <c r="Q19" i="12"/>
  <c r="L19" i="12"/>
  <c r="R19" i="12"/>
  <c r="H19" i="12"/>
  <c r="K19" i="12"/>
  <c r="F99" i="11"/>
  <c r="E102" i="12"/>
  <c r="K67" i="11"/>
  <c r="E70" i="12"/>
  <c r="F35" i="11"/>
  <c r="E38" i="12"/>
  <c r="K92" i="12"/>
  <c r="P30" i="12"/>
  <c r="P69" i="12"/>
  <c r="N8" i="12"/>
  <c r="L8" i="12"/>
  <c r="K8" i="12"/>
  <c r="H8" i="12"/>
  <c r="H82" i="12"/>
  <c r="L82" i="12"/>
  <c r="P82" i="12"/>
  <c r="N82" i="12"/>
  <c r="K82" i="12"/>
  <c r="L50" i="12"/>
  <c r="H50" i="12"/>
  <c r="Q50" i="12"/>
  <c r="N50" i="12"/>
  <c r="L18" i="12"/>
  <c r="H18" i="12"/>
  <c r="N18" i="12"/>
  <c r="M98" i="11"/>
  <c r="E101" i="12"/>
  <c r="Q101" i="12" s="1"/>
  <c r="G66" i="11"/>
  <c r="E69" i="12"/>
  <c r="Q69" i="12" s="1"/>
  <c r="J34" i="11"/>
  <c r="E37" i="12"/>
  <c r="P64" i="12"/>
  <c r="Q65" i="12"/>
  <c r="N104" i="12"/>
  <c r="J119" i="11"/>
  <c r="K113" i="12"/>
  <c r="Q113" i="12"/>
  <c r="L113" i="12"/>
  <c r="H113" i="12"/>
  <c r="R113" i="12"/>
  <c r="N113" i="12"/>
  <c r="P113" i="12"/>
  <c r="P81" i="12"/>
  <c r="L81" i="12"/>
  <c r="H81" i="12"/>
  <c r="K81" i="12"/>
  <c r="Q81" i="12"/>
  <c r="N81" i="12"/>
  <c r="R81" i="12"/>
  <c r="K49" i="12"/>
  <c r="Q49" i="12"/>
  <c r="R49" i="12"/>
  <c r="L49" i="12"/>
  <c r="H49" i="12"/>
  <c r="P49" i="12"/>
  <c r="N49" i="12"/>
  <c r="N17" i="12"/>
  <c r="P17" i="12"/>
  <c r="Q17" i="12"/>
  <c r="K17" i="12"/>
  <c r="L17" i="12"/>
  <c r="H17" i="12"/>
  <c r="R17" i="12"/>
  <c r="G97" i="11"/>
  <c r="E100" i="12"/>
  <c r="G65" i="11"/>
  <c r="E68" i="12"/>
  <c r="I36" i="12"/>
  <c r="M36" i="12"/>
  <c r="O36" i="12"/>
  <c r="R120" i="12"/>
  <c r="K64" i="12"/>
  <c r="P104" i="12"/>
  <c r="M24" i="12"/>
  <c r="N91" i="12"/>
  <c r="H91" i="12"/>
  <c r="L91" i="12"/>
  <c r="J63" i="11"/>
  <c r="I99" i="11"/>
  <c r="J91" i="11"/>
  <c r="I41" i="11"/>
  <c r="L80" i="12"/>
  <c r="H80" i="12"/>
  <c r="N80" i="12"/>
  <c r="Q80" i="12"/>
  <c r="R80" i="12"/>
  <c r="K48" i="12"/>
  <c r="R48" i="12"/>
  <c r="L48" i="12"/>
  <c r="N48" i="12"/>
  <c r="H48" i="12"/>
  <c r="P48" i="12"/>
  <c r="N16" i="12"/>
  <c r="Q16" i="12"/>
  <c r="L16" i="12"/>
  <c r="R16" i="12"/>
  <c r="H16" i="12"/>
  <c r="G96" i="11"/>
  <c r="E99" i="12"/>
  <c r="R99" i="12" s="1"/>
  <c r="G64" i="11"/>
  <c r="E67" i="12"/>
  <c r="H67" i="12" s="1"/>
  <c r="I35" i="12"/>
  <c r="O35" i="12"/>
  <c r="M35" i="12"/>
  <c r="K34" i="12"/>
  <c r="O24" i="12"/>
  <c r="P39" i="12"/>
  <c r="K114" i="12"/>
  <c r="L114" i="12"/>
  <c r="H114" i="12"/>
  <c r="R114" i="12"/>
  <c r="N114" i="12"/>
  <c r="I119" i="11"/>
  <c r="I91" i="11"/>
  <c r="L86" i="11"/>
  <c r="K75" i="11"/>
  <c r="F72" i="11"/>
  <c r="M56" i="11"/>
  <c r="I52" i="11"/>
  <c r="I35" i="11"/>
  <c r="N25" i="11"/>
  <c r="F105" i="11"/>
  <c r="L98" i="11"/>
  <c r="F79" i="11"/>
  <c r="J75" i="11"/>
  <c r="N71" i="11"/>
  <c r="F63" i="11"/>
  <c r="L56" i="11"/>
  <c r="M25" i="11"/>
  <c r="F21" i="11"/>
  <c r="K112" i="12"/>
  <c r="Q112" i="12"/>
  <c r="L112" i="12"/>
  <c r="H112" i="12"/>
  <c r="R112" i="12"/>
  <c r="N112" i="12"/>
  <c r="P112" i="12"/>
  <c r="G119" i="11"/>
  <c r="K115" i="11"/>
  <c r="F112" i="11"/>
  <c r="J108" i="11"/>
  <c r="N104" i="11"/>
  <c r="J86" i="11"/>
  <c r="J82" i="11"/>
  <c r="N78" i="11"/>
  <c r="I75" i="11"/>
  <c r="M71" i="11"/>
  <c r="N62" i="11"/>
  <c r="K56" i="11"/>
  <c r="G52" i="11"/>
  <c r="I48" i="11"/>
  <c r="K44" i="11"/>
  <c r="F41" i="11"/>
  <c r="M34" i="11"/>
  <c r="L25" i="11"/>
  <c r="N20" i="11"/>
  <c r="F10" i="11"/>
  <c r="J6" i="11"/>
  <c r="Q111" i="12"/>
  <c r="L111" i="12"/>
  <c r="H111" i="12"/>
  <c r="N111" i="12"/>
  <c r="K111" i="12"/>
  <c r="L79" i="12"/>
  <c r="P79" i="12"/>
  <c r="H79" i="12"/>
  <c r="R79" i="12"/>
  <c r="N79" i="12"/>
  <c r="L47" i="12"/>
  <c r="H47" i="12"/>
  <c r="N47" i="12"/>
  <c r="Q15" i="12"/>
  <c r="N15" i="12"/>
  <c r="L15" i="12"/>
  <c r="H15" i="12"/>
  <c r="F95" i="11"/>
  <c r="E98" i="12"/>
  <c r="Q98" i="12" s="1"/>
  <c r="M63" i="11"/>
  <c r="E66" i="12"/>
  <c r="N66" i="12" s="1"/>
  <c r="F31" i="11"/>
  <c r="E34" i="12"/>
  <c r="R34" i="12" s="1"/>
  <c r="R111" i="12"/>
  <c r="K16" i="12"/>
  <c r="P33" i="12"/>
  <c r="Q55" i="12"/>
  <c r="N27" i="12"/>
  <c r="L27" i="12"/>
  <c r="H27" i="12"/>
  <c r="L66" i="11"/>
  <c r="J98" i="11"/>
  <c r="L71" i="11"/>
  <c r="M62" i="11"/>
  <c r="J56" i="11"/>
  <c r="L34" i="11"/>
  <c r="Q110" i="12"/>
  <c r="L110" i="12"/>
  <c r="H110" i="12"/>
  <c r="N110" i="12"/>
  <c r="L78" i="12"/>
  <c r="H78" i="12"/>
  <c r="P78" i="12"/>
  <c r="Q78" i="12"/>
  <c r="N78" i="12"/>
  <c r="R46" i="12"/>
  <c r="H46" i="12"/>
  <c r="L46" i="12"/>
  <c r="N46" i="12"/>
  <c r="P14" i="12"/>
  <c r="K14" i="12"/>
  <c r="L14" i="12"/>
  <c r="H14" i="12"/>
  <c r="R14" i="12"/>
  <c r="N14" i="12"/>
  <c r="G94" i="11"/>
  <c r="E97" i="12"/>
  <c r="Q97" i="12" s="1"/>
  <c r="O65" i="12"/>
  <c r="I65" i="12"/>
  <c r="G30" i="11"/>
  <c r="E33" i="12"/>
  <c r="R33" i="12" s="1"/>
  <c r="P15" i="12"/>
  <c r="K65" i="12"/>
  <c r="P65" i="12"/>
  <c r="Q87" i="12"/>
  <c r="N59" i="12"/>
  <c r="H59" i="12"/>
  <c r="L59" i="12"/>
  <c r="I98" i="11"/>
  <c r="L62" i="11"/>
  <c r="I56" i="11"/>
  <c r="I34" i="11"/>
  <c r="J25" i="11"/>
  <c r="Q109" i="12"/>
  <c r="L109" i="12"/>
  <c r="H109" i="12"/>
  <c r="R109" i="12"/>
  <c r="N109" i="12"/>
  <c r="P109" i="12"/>
  <c r="K109" i="12"/>
  <c r="L77" i="12"/>
  <c r="P77" i="12"/>
  <c r="H77" i="12"/>
  <c r="Q77" i="12"/>
  <c r="K77" i="12"/>
  <c r="R77" i="12"/>
  <c r="N77" i="12"/>
  <c r="K45" i="12"/>
  <c r="R45" i="12"/>
  <c r="L45" i="12"/>
  <c r="H45" i="12"/>
  <c r="P45" i="12"/>
  <c r="Q45" i="12"/>
  <c r="N45" i="12"/>
  <c r="P13" i="12"/>
  <c r="Q13" i="12"/>
  <c r="L13" i="12"/>
  <c r="H13" i="12"/>
  <c r="R13" i="12"/>
  <c r="K13" i="12"/>
  <c r="N13" i="12"/>
  <c r="M93" i="11"/>
  <c r="E96" i="12"/>
  <c r="N96" i="12" s="1"/>
  <c r="G61" i="11"/>
  <c r="E64" i="12"/>
  <c r="N64" i="12" s="1"/>
  <c r="G29" i="11"/>
  <c r="E32" i="12"/>
  <c r="R32" i="12" s="1"/>
  <c r="O94" i="12"/>
  <c r="K87" i="12"/>
  <c r="O18" i="12"/>
  <c r="K32" i="12"/>
  <c r="R39" i="12"/>
  <c r="P71" i="12"/>
  <c r="Q119" i="12"/>
  <c r="M94" i="12"/>
  <c r="J4" i="12"/>
  <c r="U10" i="12" s="1"/>
  <c r="V10" i="12" s="1"/>
  <c r="U27" i="12" s="1"/>
  <c r="H4" i="11"/>
  <c r="Q15" i="11" s="1"/>
  <c r="K69" i="11"/>
  <c r="J67" i="11"/>
  <c r="J31" i="11"/>
  <c r="G67" i="11"/>
  <c r="F101" i="11"/>
  <c r="F69" i="11"/>
  <c r="F37" i="11"/>
  <c r="K68" i="11"/>
  <c r="F67" i="11"/>
  <c r="K61" i="11"/>
  <c r="F100" i="11"/>
  <c r="F68" i="11"/>
  <c r="F36" i="11"/>
  <c r="N95" i="11"/>
  <c r="N66" i="11"/>
  <c r="J61" i="11"/>
  <c r="G31" i="11"/>
  <c r="J35" i="11"/>
  <c r="M66" i="11"/>
  <c r="K37" i="11"/>
  <c r="F98" i="11"/>
  <c r="F66" i="11"/>
  <c r="F34" i="11"/>
  <c r="N30" i="11"/>
  <c r="J97" i="11"/>
  <c r="F65" i="11"/>
  <c r="F33" i="11"/>
  <c r="K101" i="11"/>
  <c r="K95" i="11"/>
  <c r="K66" i="11"/>
  <c r="M30" i="11"/>
  <c r="K24" i="11"/>
  <c r="F96" i="11"/>
  <c r="F64" i="11"/>
  <c r="F32" i="11"/>
  <c r="M95" i="11"/>
  <c r="J95" i="11"/>
  <c r="J66" i="11"/>
  <c r="K60" i="11"/>
  <c r="K36" i="11"/>
  <c r="K30" i="11"/>
  <c r="N31" i="11"/>
  <c r="F94" i="11"/>
  <c r="F62" i="11"/>
  <c r="F30" i="11"/>
  <c r="K100" i="11"/>
  <c r="F93" i="11"/>
  <c r="F61" i="11"/>
  <c r="F29" i="11"/>
  <c r="K65" i="11"/>
  <c r="K35" i="11"/>
  <c r="K29" i="11"/>
  <c r="J92" i="11"/>
  <c r="J60" i="11"/>
  <c r="F97" i="11"/>
  <c r="F26" i="11"/>
  <c r="K94" i="11"/>
  <c r="N59" i="11"/>
  <c r="J99" i="11"/>
  <c r="N64" i="11"/>
  <c r="M59" i="11"/>
  <c r="J55" i="11"/>
  <c r="G35" i="11"/>
  <c r="K28" i="11"/>
  <c r="M23" i="11"/>
  <c r="F89" i="11"/>
  <c r="F57" i="11"/>
  <c r="F25" i="11"/>
  <c r="K99" i="11"/>
  <c r="K64" i="11"/>
  <c r="N88" i="11"/>
  <c r="N56" i="11"/>
  <c r="M24" i="11"/>
  <c r="N34" i="11"/>
  <c r="G28" i="11"/>
  <c r="G99" i="11"/>
  <c r="K93" i="11"/>
  <c r="M88" i="11"/>
  <c r="N63" i="11"/>
  <c r="N27" i="11"/>
  <c r="N98" i="11"/>
  <c r="J93" i="11"/>
  <c r="N54" i="11"/>
  <c r="K34" i="11"/>
  <c r="J59" i="11"/>
  <c r="N94" i="11"/>
  <c r="N37" i="11"/>
  <c r="N101" i="11"/>
  <c r="M94" i="11"/>
  <c r="N69" i="11"/>
  <c r="I66" i="11"/>
  <c r="M37" i="11"/>
  <c r="L30" i="11"/>
  <c r="M69" i="11"/>
  <c r="L37" i="11"/>
  <c r="L101" i="11"/>
  <c r="J30" i="11"/>
  <c r="J94" i="11"/>
  <c r="J62" i="11"/>
  <c r="N58" i="11"/>
  <c r="J37" i="11"/>
  <c r="N33" i="11"/>
  <c r="I30" i="11"/>
  <c r="M26" i="11"/>
  <c r="M101" i="11"/>
  <c r="L69" i="11"/>
  <c r="J101" i="11"/>
  <c r="N97" i="11"/>
  <c r="I94" i="11"/>
  <c r="M90" i="11"/>
  <c r="J69" i="11"/>
  <c r="N65" i="11"/>
  <c r="I62" i="11"/>
  <c r="M58" i="11"/>
  <c r="I37" i="11"/>
  <c r="M33" i="11"/>
  <c r="L26" i="11"/>
  <c r="L94" i="11"/>
  <c r="M97" i="11"/>
  <c r="M65" i="11"/>
  <c r="L65" i="11"/>
  <c r="J26" i="11"/>
  <c r="L97" i="11"/>
  <c r="J90" i="11"/>
  <c r="J58" i="11"/>
  <c r="J33" i="11"/>
  <c r="N29" i="11"/>
  <c r="I26" i="11"/>
  <c r="I101" i="11"/>
  <c r="I69" i="11"/>
  <c r="L33" i="11"/>
  <c r="N93" i="11"/>
  <c r="J65" i="11"/>
  <c r="N61" i="11"/>
  <c r="N36" i="11"/>
  <c r="I33" i="11"/>
  <c r="M29" i="11"/>
  <c r="N100" i="11"/>
  <c r="N68" i="11"/>
  <c r="I65" i="11"/>
  <c r="M36" i="11"/>
  <c r="L29" i="11"/>
  <c r="M68" i="11"/>
  <c r="L36" i="11"/>
  <c r="L100" i="11"/>
  <c r="L68" i="11"/>
  <c r="J29" i="11"/>
  <c r="J36" i="11"/>
  <c r="N32" i="11"/>
  <c r="I29" i="11"/>
  <c r="J100" i="11"/>
  <c r="I36" i="11"/>
  <c r="M32" i="11"/>
  <c r="L32" i="11"/>
  <c r="M96" i="11"/>
  <c r="M100" i="11"/>
  <c r="L96" i="11"/>
  <c r="L64" i="11"/>
  <c r="J89" i="11"/>
  <c r="N85" i="11"/>
  <c r="J57" i="11"/>
  <c r="N53" i="11"/>
  <c r="I50" i="11"/>
  <c r="J32" i="11"/>
  <c r="N28" i="11"/>
  <c r="I25" i="11"/>
  <c r="M21" i="11"/>
  <c r="N35" i="11"/>
  <c r="J68" i="11"/>
  <c r="I100" i="11"/>
  <c r="I68" i="11"/>
  <c r="J96" i="11"/>
  <c r="M28" i="11"/>
  <c r="N99" i="11"/>
  <c r="I96" i="11"/>
  <c r="M92" i="11"/>
  <c r="L85" i="11"/>
  <c r="N67" i="11"/>
  <c r="I64" i="11"/>
  <c r="M60" i="11"/>
  <c r="L53" i="11"/>
  <c r="M35" i="11"/>
  <c r="L28" i="11"/>
  <c r="M64" i="11"/>
  <c r="N92" i="11"/>
  <c r="J64" i="11"/>
  <c r="N60" i="11"/>
  <c r="I32" i="11"/>
  <c r="M99" i="11"/>
  <c r="L92" i="11"/>
  <c r="M67" i="11"/>
  <c r="L60" i="11"/>
  <c r="L35" i="11"/>
  <c r="J21" i="11"/>
  <c r="J85" i="11"/>
  <c r="J53" i="11"/>
  <c r="J28" i="11"/>
  <c r="N24" i="11"/>
  <c r="B4" i="11"/>
  <c r="Q9" i="11" s="1"/>
  <c r="L5" i="11"/>
  <c r="F5" i="11"/>
  <c r="I5" i="11"/>
  <c r="J5" i="11"/>
  <c r="M5" i="11"/>
  <c r="O8" i="12" s="1"/>
  <c r="N5" i="11"/>
  <c r="P8" i="12" s="1"/>
  <c r="Q29" i="12" l="1"/>
  <c r="N29" i="12"/>
  <c r="R30" i="12"/>
  <c r="R57" i="12"/>
  <c r="R72" i="12"/>
  <c r="Q72" i="12"/>
  <c r="I68" i="12"/>
  <c r="O68" i="12"/>
  <c r="M68" i="12"/>
  <c r="I38" i="12"/>
  <c r="O38" i="12"/>
  <c r="M38" i="12"/>
  <c r="O19" i="12"/>
  <c r="I19" i="12"/>
  <c r="M19" i="12"/>
  <c r="E4" i="12"/>
  <c r="U5" i="12" s="1"/>
  <c r="V5" i="12" s="1"/>
  <c r="U22" i="12" s="1"/>
  <c r="Q34" i="12"/>
  <c r="H71" i="12"/>
  <c r="Q96" i="12"/>
  <c r="N71" i="12"/>
  <c r="I103" i="12"/>
  <c r="M103" i="12"/>
  <c r="O103" i="12"/>
  <c r="H88" i="12"/>
  <c r="L88" i="12"/>
  <c r="P88" i="12"/>
  <c r="N88" i="12"/>
  <c r="R88" i="12"/>
  <c r="Q88" i="12"/>
  <c r="K88" i="12"/>
  <c r="K4" i="12" s="1"/>
  <c r="U11" i="12" s="1"/>
  <c r="V11" i="12" s="1"/>
  <c r="U28" i="12" s="1"/>
  <c r="H97" i="12"/>
  <c r="N34" i="12"/>
  <c r="N69" i="12"/>
  <c r="O31" i="12"/>
  <c r="I31" i="12"/>
  <c r="M31" i="12"/>
  <c r="I100" i="12"/>
  <c r="M100" i="12"/>
  <c r="O100" i="12"/>
  <c r="R97" i="12"/>
  <c r="M70" i="12"/>
  <c r="I70" i="12"/>
  <c r="O70" i="12"/>
  <c r="N97" i="12"/>
  <c r="N98" i="12"/>
  <c r="H34" i="12"/>
  <c r="R98" i="12"/>
  <c r="H99" i="12"/>
  <c r="I63" i="12"/>
  <c r="M63" i="12"/>
  <c r="O63" i="12"/>
  <c r="I102" i="12"/>
  <c r="M102" i="12"/>
  <c r="O102" i="12"/>
  <c r="G4" i="11"/>
  <c r="Q14" i="11" s="1"/>
  <c r="I33" i="12"/>
  <c r="M33" i="12"/>
  <c r="O33" i="12"/>
  <c r="I37" i="12"/>
  <c r="M37" i="12"/>
  <c r="O37" i="12"/>
  <c r="H39" i="12"/>
  <c r="R66" i="12"/>
  <c r="H101" i="12"/>
  <c r="Q99" i="12"/>
  <c r="N103" i="12"/>
  <c r="O69" i="12"/>
  <c r="I69" i="12"/>
  <c r="M69" i="12"/>
  <c r="H66" i="12"/>
  <c r="N99" i="12"/>
  <c r="N33" i="12"/>
  <c r="Q103" i="12"/>
  <c r="R101" i="12"/>
  <c r="Q33" i="12"/>
  <c r="N101" i="12"/>
  <c r="M92" i="12"/>
  <c r="I92" i="12"/>
  <c r="O92" i="12"/>
  <c r="N38" i="12"/>
  <c r="H33" i="12"/>
  <c r="H103" i="12"/>
  <c r="R38" i="12"/>
  <c r="N32" i="12"/>
  <c r="M57" i="12"/>
  <c r="I57" i="12"/>
  <c r="O57" i="12"/>
  <c r="I34" i="12"/>
  <c r="M34" i="12"/>
  <c r="O34" i="12"/>
  <c r="I27" i="12"/>
  <c r="M27" i="12"/>
  <c r="O27" i="12"/>
  <c r="I30" i="12"/>
  <c r="O30" i="12"/>
  <c r="M30" i="12"/>
  <c r="H32" i="12"/>
  <c r="O66" i="12"/>
  <c r="I66" i="12"/>
  <c r="M66" i="12"/>
  <c r="I40" i="12"/>
  <c r="M40" i="12"/>
  <c r="O40" i="12"/>
  <c r="Q38" i="12"/>
  <c r="R63" i="12"/>
  <c r="I62" i="12"/>
  <c r="O62" i="12"/>
  <c r="M62" i="12"/>
  <c r="Q64" i="12"/>
  <c r="H64" i="12"/>
  <c r="I98" i="12"/>
  <c r="M98" i="12"/>
  <c r="O98" i="12"/>
  <c r="I72" i="12"/>
  <c r="M72" i="12"/>
  <c r="O72" i="12"/>
  <c r="R64" i="12"/>
  <c r="I91" i="12"/>
  <c r="O91" i="12"/>
  <c r="M91" i="12"/>
  <c r="I101" i="12"/>
  <c r="M101" i="12"/>
  <c r="O101" i="12"/>
  <c r="R68" i="12"/>
  <c r="M104" i="12"/>
  <c r="I104" i="12"/>
  <c r="O104" i="12"/>
  <c r="H31" i="12"/>
  <c r="N31" i="12"/>
  <c r="R31" i="12"/>
  <c r="L31" i="12"/>
  <c r="P31" i="12"/>
  <c r="K31" i="12"/>
  <c r="Q31" i="12"/>
  <c r="N68" i="12"/>
  <c r="M29" i="12"/>
  <c r="O29" i="12"/>
  <c r="I29" i="12"/>
  <c r="M49" i="12"/>
  <c r="I49" i="12"/>
  <c r="O49" i="12"/>
  <c r="Q68" i="12"/>
  <c r="K70" i="12"/>
  <c r="P70" i="12"/>
  <c r="Q70" i="12"/>
  <c r="N70" i="12"/>
  <c r="R70" i="12"/>
  <c r="L70" i="12"/>
  <c r="H70" i="12"/>
  <c r="H63" i="12"/>
  <c r="H96" i="12"/>
  <c r="H40" i="12"/>
  <c r="R67" i="12"/>
  <c r="Q37" i="12"/>
  <c r="H68" i="12"/>
  <c r="K102" i="12"/>
  <c r="R102" i="12"/>
  <c r="P102" i="12"/>
  <c r="N102" i="12"/>
  <c r="Q102" i="12"/>
  <c r="L102" i="12"/>
  <c r="H102" i="12"/>
  <c r="H104" i="12"/>
  <c r="N67" i="12"/>
  <c r="I97" i="12"/>
  <c r="O97" i="12"/>
  <c r="M97" i="12"/>
  <c r="Q53" i="12"/>
  <c r="N53" i="12"/>
  <c r="K53" i="12"/>
  <c r="R53" i="12"/>
  <c r="L53" i="12"/>
  <c r="P53" i="12"/>
  <c r="H53" i="12"/>
  <c r="N63" i="12"/>
  <c r="N37" i="12"/>
  <c r="O93" i="12"/>
  <c r="I93" i="12"/>
  <c r="M93" i="12"/>
  <c r="Q67" i="12"/>
  <c r="N21" i="12"/>
  <c r="P21" i="12"/>
  <c r="K21" i="12"/>
  <c r="Q21" i="12"/>
  <c r="R21" i="12"/>
  <c r="L21" i="12"/>
  <c r="L4" i="12" s="1"/>
  <c r="U12" i="12" s="1"/>
  <c r="V12" i="12" s="1"/>
  <c r="U29" i="12" s="1"/>
  <c r="H21" i="12"/>
  <c r="D4" i="12"/>
  <c r="U4" i="12" s="1"/>
  <c r="V4" i="12" s="1"/>
  <c r="U21" i="12" s="1"/>
  <c r="O32" i="12"/>
  <c r="M32" i="12"/>
  <c r="I32" i="12"/>
  <c r="O4" i="12"/>
  <c r="U15" i="12" s="1"/>
  <c r="V15" i="12" s="1"/>
  <c r="U32" i="12" s="1"/>
  <c r="N40" i="12"/>
  <c r="P61" i="12"/>
  <c r="Q61" i="12"/>
  <c r="N61" i="12"/>
  <c r="L61" i="12"/>
  <c r="K61" i="12"/>
  <c r="R61" i="12"/>
  <c r="H61" i="12"/>
  <c r="H100" i="12"/>
  <c r="I64" i="12"/>
  <c r="M64" i="12"/>
  <c r="O64" i="12"/>
  <c r="R104" i="12"/>
  <c r="Q100" i="12"/>
  <c r="N93" i="12"/>
  <c r="R93" i="12"/>
  <c r="L93" i="12"/>
  <c r="P93" i="12"/>
  <c r="Q93" i="12"/>
  <c r="H93" i="12"/>
  <c r="K93" i="12"/>
  <c r="O26" i="12"/>
  <c r="M26" i="12"/>
  <c r="I26" i="12"/>
  <c r="H38" i="12"/>
  <c r="Q66" i="12"/>
  <c r="I96" i="12"/>
  <c r="O96" i="12"/>
  <c r="M96" i="12"/>
  <c r="I67" i="12"/>
  <c r="O67" i="12"/>
  <c r="M67" i="12"/>
  <c r="R40" i="12"/>
  <c r="N72" i="12"/>
  <c r="R37" i="12"/>
  <c r="N100" i="12"/>
  <c r="O58" i="12"/>
  <c r="M58" i="12"/>
  <c r="I58" i="12"/>
  <c r="R69" i="12"/>
  <c r="R62" i="12"/>
  <c r="I39" i="12"/>
  <c r="O39" i="12"/>
  <c r="M39" i="12"/>
  <c r="Q104" i="12"/>
  <c r="N24" i="12"/>
  <c r="L24" i="12"/>
  <c r="H24" i="12"/>
  <c r="K24" i="12"/>
  <c r="P24" i="12"/>
  <c r="Q24" i="12"/>
  <c r="R24" i="12"/>
  <c r="R100" i="12"/>
  <c r="Q63" i="12"/>
  <c r="I99" i="12"/>
  <c r="M99" i="12"/>
  <c r="O99" i="12"/>
  <c r="Q27" i="12"/>
  <c r="Q32" i="12"/>
  <c r="M71" i="12"/>
  <c r="I71" i="12"/>
  <c r="O71" i="12"/>
  <c r="R103" i="12"/>
  <c r="N56" i="12"/>
  <c r="H56" i="12"/>
  <c r="L56" i="12"/>
  <c r="K56" i="12"/>
  <c r="P56" i="12"/>
  <c r="R56" i="12"/>
  <c r="Q56" i="12"/>
  <c r="H98" i="12"/>
  <c r="H37" i="12"/>
  <c r="H69" i="12"/>
  <c r="R96" i="12"/>
  <c r="I4" i="11"/>
  <c r="Q16" i="11" s="1"/>
  <c r="K4" i="11"/>
  <c r="Q18" i="11" s="1"/>
  <c r="L4" i="11"/>
  <c r="Q19" i="11" s="1"/>
  <c r="F4" i="11"/>
  <c r="Q13" i="11" s="1"/>
  <c r="N4" i="11"/>
  <c r="Q21" i="11" s="1"/>
  <c r="M4" i="11"/>
  <c r="Q20" i="11" s="1"/>
  <c r="J4" i="11"/>
  <c r="Q17" i="11" s="1"/>
  <c r="AG138" i="10"/>
  <c r="AG24" i="10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38" i="10"/>
  <c r="AG39" i="10"/>
  <c r="AG40" i="10"/>
  <c r="AG41" i="10"/>
  <c r="AG42" i="10"/>
  <c r="AG43" i="10"/>
  <c r="AG44" i="10"/>
  <c r="AG45" i="10"/>
  <c r="AG46" i="10"/>
  <c r="AG47" i="10"/>
  <c r="AG48" i="10"/>
  <c r="AG49" i="10"/>
  <c r="AG50" i="10"/>
  <c r="AG51" i="10"/>
  <c r="AG52" i="10"/>
  <c r="AG53" i="10"/>
  <c r="AG54" i="10"/>
  <c r="AG55" i="10"/>
  <c r="AG56" i="10"/>
  <c r="AG57" i="10"/>
  <c r="AG58" i="10"/>
  <c r="AG59" i="10"/>
  <c r="AG60" i="10"/>
  <c r="AG61" i="10"/>
  <c r="AG62" i="10"/>
  <c r="AG63" i="10"/>
  <c r="AG64" i="10"/>
  <c r="AG65" i="10"/>
  <c r="AG66" i="10"/>
  <c r="AG67" i="10"/>
  <c r="AG68" i="10"/>
  <c r="AG69" i="10"/>
  <c r="AG70" i="10"/>
  <c r="AG71" i="10"/>
  <c r="AG72" i="10"/>
  <c r="AG73" i="10"/>
  <c r="AG74" i="10"/>
  <c r="AG75" i="10"/>
  <c r="AG76" i="10"/>
  <c r="AG77" i="10"/>
  <c r="AG78" i="10"/>
  <c r="AG79" i="10"/>
  <c r="AG80" i="10"/>
  <c r="AG81" i="10"/>
  <c r="AG82" i="10"/>
  <c r="AG83" i="10"/>
  <c r="AG84" i="10"/>
  <c r="AG85" i="10"/>
  <c r="AG86" i="10"/>
  <c r="AG87" i="10"/>
  <c r="AG88" i="10"/>
  <c r="AG89" i="10"/>
  <c r="AG90" i="10"/>
  <c r="AG91" i="10"/>
  <c r="AG92" i="10"/>
  <c r="AG93" i="10"/>
  <c r="AG94" i="10"/>
  <c r="AG95" i="10"/>
  <c r="AG96" i="10"/>
  <c r="AG97" i="10"/>
  <c r="AG98" i="10"/>
  <c r="AG99" i="10"/>
  <c r="AG100" i="10"/>
  <c r="AG101" i="10"/>
  <c r="AG102" i="10"/>
  <c r="AG103" i="10"/>
  <c r="AG104" i="10"/>
  <c r="AG105" i="10"/>
  <c r="AG106" i="10"/>
  <c r="AG107" i="10"/>
  <c r="AG108" i="10"/>
  <c r="AG109" i="10"/>
  <c r="AG110" i="10"/>
  <c r="AG111" i="10"/>
  <c r="AG112" i="10"/>
  <c r="AG113" i="10"/>
  <c r="AG114" i="10"/>
  <c r="AG115" i="10"/>
  <c r="AG116" i="10"/>
  <c r="AG117" i="10"/>
  <c r="AG118" i="10"/>
  <c r="AG119" i="10"/>
  <c r="AG120" i="10"/>
  <c r="AG121" i="10"/>
  <c r="AG122" i="10"/>
  <c r="AG123" i="10"/>
  <c r="AG124" i="10"/>
  <c r="AG125" i="10"/>
  <c r="AG126" i="10"/>
  <c r="AG127" i="10"/>
  <c r="AG128" i="10"/>
  <c r="AG129" i="10"/>
  <c r="AG130" i="10"/>
  <c r="AG131" i="10"/>
  <c r="AG132" i="10"/>
  <c r="AG133" i="10"/>
  <c r="AG134" i="10"/>
  <c r="AG135" i="10"/>
  <c r="AG136" i="10"/>
  <c r="AG137" i="10"/>
  <c r="AG23" i="10"/>
  <c r="R2" i="10"/>
  <c r="S2" i="10"/>
  <c r="B8" i="10"/>
  <c r="B9" i="10"/>
  <c r="B10" i="10"/>
  <c r="B11" i="10"/>
  <c r="B12" i="10"/>
  <c r="B13" i="10"/>
  <c r="B14" i="10"/>
  <c r="B15" i="10"/>
  <c r="B16" i="10"/>
  <c r="B17" i="10"/>
  <c r="B18" i="10"/>
  <c r="B3" i="10"/>
  <c r="B4" i="10"/>
  <c r="B5" i="10"/>
  <c r="B6" i="10"/>
  <c r="B7" i="10"/>
  <c r="B2" i="10"/>
  <c r="H4" i="12" l="1"/>
  <c r="U8" i="12" s="1"/>
  <c r="V8" i="12" s="1"/>
  <c r="U25" i="12" s="1"/>
  <c r="R4" i="12"/>
  <c r="U18" i="12" s="1"/>
  <c r="V18" i="12" s="1"/>
  <c r="U35" i="12" s="1"/>
  <c r="N4" i="12"/>
  <c r="U14" i="12" s="1"/>
  <c r="V14" i="12" s="1"/>
  <c r="U31" i="12" s="1"/>
  <c r="P4" i="12"/>
  <c r="U16" i="12" s="1"/>
  <c r="V16" i="12" s="1"/>
  <c r="U33" i="12" s="1"/>
  <c r="M4" i="12"/>
  <c r="U13" i="12" s="1"/>
  <c r="V13" i="12" s="1"/>
  <c r="U30" i="12" s="1"/>
  <c r="I4" i="12"/>
  <c r="U9" i="12" s="1"/>
  <c r="V9" i="12" s="1"/>
  <c r="U26" i="12" s="1"/>
  <c r="Q4" i="12"/>
  <c r="U17" i="12" s="1"/>
  <c r="V17" i="12" s="1"/>
  <c r="U34" i="12" s="1"/>
  <c r="D37" i="10"/>
  <c r="B7" i="9"/>
  <c r="B6" i="9"/>
  <c r="B5" i="9"/>
  <c r="B4" i="9"/>
  <c r="B3" i="9"/>
  <c r="B2" i="9"/>
  <c r="S17" i="7"/>
  <c r="S18" i="7"/>
  <c r="S19" i="7"/>
  <c r="S20" i="7"/>
  <c r="S21" i="7"/>
  <c r="S22" i="7"/>
  <c r="S16" i="7"/>
  <c r="R17" i="7"/>
  <c r="R18" i="7"/>
  <c r="R19" i="7"/>
  <c r="R20" i="7"/>
  <c r="R21" i="7"/>
  <c r="R22" i="7"/>
  <c r="R16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B24" i="7"/>
  <c r="R3" i="7"/>
  <c r="S3" i="7" s="1"/>
  <c r="R4" i="7"/>
  <c r="S4" i="7" s="1"/>
  <c r="R5" i="7"/>
  <c r="S5" i="7" s="1"/>
  <c r="R6" i="7"/>
  <c r="S6" i="7" s="1"/>
  <c r="R7" i="7"/>
  <c r="S7" i="7" s="1"/>
  <c r="R8" i="7"/>
  <c r="S8" i="7" s="1"/>
  <c r="R9" i="7"/>
  <c r="S9" i="7" s="1"/>
  <c r="R10" i="7"/>
  <c r="S10" i="7" s="1"/>
  <c r="R11" i="7"/>
  <c r="S11" i="7" s="1"/>
  <c r="R12" i="7"/>
  <c r="S12" i="7" s="1"/>
  <c r="R13" i="7"/>
  <c r="S13" i="7" s="1"/>
  <c r="R2" i="7"/>
  <c r="S2" i="7" s="1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B14" i="7"/>
  <c r="S18" i="6"/>
  <c r="S19" i="6"/>
  <c r="S20" i="6"/>
  <c r="S21" i="6"/>
  <c r="S22" i="6"/>
  <c r="S23" i="6"/>
  <c r="S24" i="6"/>
  <c r="S25" i="6"/>
  <c r="S26" i="6"/>
  <c r="S27" i="6"/>
  <c r="S28" i="6"/>
  <c r="S29" i="6"/>
  <c r="S17" i="6"/>
  <c r="R18" i="6"/>
  <c r="R19" i="6"/>
  <c r="R20" i="6"/>
  <c r="R21" i="6"/>
  <c r="R22" i="6"/>
  <c r="R23" i="6"/>
  <c r="R24" i="6"/>
  <c r="R25" i="6"/>
  <c r="R26" i="6"/>
  <c r="R27" i="6"/>
  <c r="R28" i="6"/>
  <c r="R29" i="6"/>
  <c r="R17" i="6"/>
  <c r="S3" i="6"/>
  <c r="S4" i="6"/>
  <c r="S5" i="6"/>
  <c r="S6" i="6"/>
  <c r="S7" i="6"/>
  <c r="S8" i="6"/>
  <c r="S9" i="6"/>
  <c r="S10" i="6"/>
  <c r="S11" i="6"/>
  <c r="S12" i="6"/>
  <c r="S13" i="6"/>
  <c r="S14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2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B15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C31" i="6"/>
  <c r="B31" i="6"/>
  <c r="D31" i="6"/>
  <c r="S24" i="5"/>
  <c r="S25" i="5"/>
  <c r="S26" i="5"/>
  <c r="S27" i="5"/>
  <c r="S28" i="5"/>
  <c r="S29" i="5"/>
  <c r="S30" i="5"/>
  <c r="S31" i="5"/>
  <c r="S32" i="5"/>
  <c r="S23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" i="5"/>
  <c r="R33" i="5"/>
  <c r="S33" i="5" s="1"/>
  <c r="R24" i="5"/>
  <c r="R25" i="5"/>
  <c r="R26" i="5"/>
  <c r="R27" i="5"/>
  <c r="R28" i="5"/>
  <c r="R29" i="5"/>
  <c r="R30" i="5"/>
  <c r="R31" i="5"/>
  <c r="R32" i="5"/>
  <c r="R23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" i="5"/>
  <c r="P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Q35" i="5"/>
  <c r="B35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B21" i="5"/>
  <c r="R25" i="1"/>
  <c r="R26" i="1"/>
  <c r="R27" i="1"/>
  <c r="R28" i="1"/>
  <c r="R29" i="1"/>
  <c r="R30" i="1"/>
  <c r="R31" i="1"/>
  <c r="R32" i="1"/>
  <c r="R33" i="1"/>
  <c r="R34" i="1"/>
  <c r="S34" i="1" s="1"/>
  <c r="R35" i="1"/>
  <c r="S35" i="1" s="1"/>
  <c r="R36" i="1"/>
  <c r="S36" i="1" s="1"/>
  <c r="R37" i="1"/>
  <c r="R38" i="1"/>
  <c r="R39" i="1"/>
  <c r="R40" i="1"/>
  <c r="S40" i="1" s="1"/>
  <c r="R41" i="1"/>
  <c r="R42" i="1"/>
  <c r="S4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6" i="2"/>
  <c r="R27" i="2"/>
  <c r="R28" i="2"/>
  <c r="R29" i="2"/>
  <c r="R30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 s="1"/>
  <c r="R2" i="2"/>
  <c r="S19" i="3"/>
  <c r="S20" i="3"/>
  <c r="S21" i="3"/>
  <c r="S22" i="3"/>
  <c r="S23" i="3"/>
  <c r="S24" i="3"/>
  <c r="S25" i="3"/>
  <c r="S26" i="3"/>
  <c r="R19" i="3"/>
  <c r="R20" i="3"/>
  <c r="R21" i="3"/>
  <c r="R22" i="3"/>
  <c r="R23" i="3"/>
  <c r="R24" i="3"/>
  <c r="R25" i="3"/>
  <c r="R26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21" i="4"/>
  <c r="R22" i="4"/>
  <c r="R23" i="4"/>
  <c r="R24" i="4"/>
  <c r="R42" i="4" s="1"/>
  <c r="R25" i="4"/>
  <c r="R26" i="4"/>
  <c r="R27" i="4"/>
  <c r="R28" i="4"/>
  <c r="R29" i="4"/>
  <c r="R30" i="4"/>
  <c r="S30" i="4" s="1"/>
  <c r="R31" i="4"/>
  <c r="S31" i="4" s="1"/>
  <c r="R32" i="4"/>
  <c r="S32" i="4" s="1"/>
  <c r="R33" i="4"/>
  <c r="S33" i="4" s="1"/>
  <c r="R34" i="4"/>
  <c r="S34" i="4" s="1"/>
  <c r="R35" i="4"/>
  <c r="S35" i="4" s="1"/>
  <c r="R36" i="4"/>
  <c r="S36" i="4" s="1"/>
  <c r="R37" i="4"/>
  <c r="S37" i="4" s="1"/>
  <c r="R38" i="4"/>
  <c r="S38" i="4" s="1"/>
  <c r="R39" i="4"/>
  <c r="S39" i="4" s="1"/>
  <c r="R40" i="4"/>
  <c r="S20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2" i="4"/>
  <c r="P42" i="4"/>
  <c r="Q42" i="4"/>
  <c r="O42" i="4"/>
  <c r="N42" i="4"/>
  <c r="L42" i="4"/>
  <c r="M42" i="4"/>
  <c r="K42" i="4"/>
  <c r="I42" i="4"/>
  <c r="H42" i="4"/>
  <c r="G42" i="4"/>
  <c r="F42" i="4"/>
  <c r="E42" i="4"/>
  <c r="D42" i="4"/>
  <c r="C42" i="4"/>
  <c r="B42" i="4"/>
  <c r="S40" i="4"/>
  <c r="J42" i="4"/>
  <c r="S21" i="4"/>
  <c r="S22" i="4"/>
  <c r="S23" i="4"/>
  <c r="S24" i="4"/>
  <c r="S25" i="4"/>
  <c r="S26" i="4"/>
  <c r="S27" i="4"/>
  <c r="S28" i="4"/>
  <c r="S29" i="4"/>
  <c r="R20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B18" i="4"/>
  <c r="R18" i="3"/>
  <c r="S18" i="3" s="1"/>
  <c r="S16" i="3"/>
  <c r="R2" i="3"/>
  <c r="S2" i="3" s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B27" i="3"/>
  <c r="B16" i="3"/>
  <c r="S29" i="2"/>
  <c r="S30" i="2"/>
  <c r="S26" i="2"/>
  <c r="S27" i="2"/>
  <c r="S28" i="2"/>
  <c r="R25" i="2"/>
  <c r="S25" i="2" s="1"/>
  <c r="S9" i="2"/>
  <c r="S10" i="2"/>
  <c r="S11" i="2"/>
  <c r="S12" i="2"/>
  <c r="S13" i="2"/>
  <c r="S14" i="2"/>
  <c r="S15" i="2"/>
  <c r="S16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R31" i="2" s="1"/>
  <c r="P31" i="2"/>
  <c r="Q31" i="2"/>
  <c r="B31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B23" i="2"/>
  <c r="S3" i="2"/>
  <c r="S4" i="2"/>
  <c r="S5" i="2"/>
  <c r="S6" i="2"/>
  <c r="S7" i="2"/>
  <c r="S8" i="2"/>
  <c r="S2" i="2"/>
  <c r="S25" i="1"/>
  <c r="S26" i="1"/>
  <c r="S27" i="1"/>
  <c r="S28" i="1"/>
  <c r="S29" i="1"/>
  <c r="S30" i="1"/>
  <c r="S31" i="1"/>
  <c r="S32" i="1"/>
  <c r="S33" i="1"/>
  <c r="S37" i="1"/>
  <c r="S38" i="1"/>
  <c r="S39" i="1"/>
  <c r="S41" i="1"/>
  <c r="S24" i="1"/>
  <c r="S2" i="1"/>
  <c r="R2" i="1"/>
  <c r="R24" i="1"/>
  <c r="N43" i="1"/>
  <c r="P43" i="1"/>
  <c r="P22" i="1"/>
  <c r="B43" i="1"/>
  <c r="D43" i="1"/>
  <c r="F43" i="1"/>
  <c r="H43" i="1"/>
  <c r="J43" i="1"/>
  <c r="L43" i="1"/>
  <c r="R27" i="3" l="1"/>
  <c r="S27" i="3" s="1"/>
  <c r="B22" i="1"/>
  <c r="D22" i="1"/>
  <c r="F22" i="1"/>
  <c r="H22" i="1"/>
  <c r="J22" i="1"/>
  <c r="L22" i="1"/>
  <c r="N22" i="1"/>
  <c r="E43" i="1" l="1"/>
  <c r="G43" i="1"/>
  <c r="I43" i="1"/>
  <c r="M43" i="1"/>
  <c r="O43" i="1"/>
  <c r="Q43" i="1"/>
  <c r="C43" i="1"/>
  <c r="E22" i="1"/>
  <c r="G22" i="1"/>
  <c r="I22" i="1"/>
  <c r="K22" i="1"/>
  <c r="M22" i="1"/>
  <c r="O22" i="1"/>
  <c r="Q22" i="1"/>
  <c r="C22" i="1"/>
  <c r="S11" i="10"/>
  <c r="R11" i="10" s="1"/>
  <c r="S10" i="10"/>
  <c r="R10" i="10" s="1"/>
  <c r="S9" i="10"/>
  <c r="R9" i="10" s="1"/>
  <c r="D137" i="10"/>
  <c r="A122" i="12" s="1"/>
  <c r="B122" i="12" s="1"/>
  <c r="D136" i="10"/>
  <c r="A121" i="12" s="1"/>
  <c r="B121" i="12" s="1"/>
  <c r="D135" i="10"/>
  <c r="D134" i="10"/>
  <c r="A119" i="12" s="1"/>
  <c r="B119" i="12" s="1"/>
  <c r="D133" i="10"/>
  <c r="D132" i="10"/>
  <c r="D131" i="10"/>
  <c r="D129" i="10"/>
  <c r="A114" i="12" s="1"/>
  <c r="B114" i="12" s="1"/>
  <c r="D128" i="10"/>
  <c r="A113" i="12" s="1"/>
  <c r="B113" i="12" s="1"/>
  <c r="D127" i="10"/>
  <c r="A112" i="12" s="1"/>
  <c r="B112" i="12" s="1"/>
  <c r="D126" i="10"/>
  <c r="A111" i="12" s="1"/>
  <c r="B111" i="12" s="1"/>
  <c r="D84" i="10"/>
  <c r="A69" i="12" s="1"/>
  <c r="B69" i="12" s="1"/>
  <c r="D83" i="10"/>
  <c r="A68" i="12" s="1"/>
  <c r="B68" i="12" s="1"/>
  <c r="D82" i="10"/>
  <c r="D81" i="10"/>
  <c r="A66" i="12" s="1"/>
  <c r="B66" i="12" s="1"/>
  <c r="D80" i="10"/>
  <c r="A65" i="12" s="1"/>
  <c r="B65" i="12" s="1"/>
  <c r="D79" i="10"/>
  <c r="A64" i="12" s="1"/>
  <c r="B64" i="12" s="1"/>
  <c r="D78" i="10"/>
  <c r="D77" i="10"/>
  <c r="A62" i="12" s="1"/>
  <c r="B62" i="12" s="1"/>
  <c r="D76" i="10"/>
  <c r="A61" i="12" s="1"/>
  <c r="B61" i="12" s="1"/>
  <c r="D75" i="10"/>
  <c r="A60" i="12" s="1"/>
  <c r="B60" i="12" s="1"/>
  <c r="D74" i="10"/>
  <c r="A59" i="12" s="1"/>
  <c r="B59" i="12" s="1"/>
  <c r="D73" i="10"/>
  <c r="A58" i="12" s="1"/>
  <c r="B58" i="12" s="1"/>
  <c r="D71" i="10"/>
  <c r="D70" i="10"/>
  <c r="D69" i="10"/>
  <c r="Y69" i="10" s="1"/>
  <c r="D68" i="10"/>
  <c r="Y68" i="10" s="1"/>
  <c r="D67" i="10"/>
  <c r="Y67" i="10" s="1"/>
  <c r="D66" i="10"/>
  <c r="D65" i="10"/>
  <c r="AE65" i="10" s="1"/>
  <c r="D64" i="10"/>
  <c r="D63" i="10"/>
  <c r="D62" i="10"/>
  <c r="D61" i="10"/>
  <c r="D60" i="10"/>
  <c r="D59" i="10"/>
  <c r="D58" i="10"/>
  <c r="D57" i="10"/>
  <c r="D56" i="10"/>
  <c r="D55" i="10"/>
  <c r="D54" i="10"/>
  <c r="S2" i="4"/>
  <c r="V27" i="10"/>
  <c r="AE23" i="10"/>
  <c r="D125" i="10"/>
  <c r="A110" i="12" s="1"/>
  <c r="B110" i="12" s="1"/>
  <c r="D124" i="10"/>
  <c r="A109" i="12" s="1"/>
  <c r="B109" i="12" s="1"/>
  <c r="D123" i="10"/>
  <c r="A108" i="12" s="1"/>
  <c r="B108" i="12" s="1"/>
  <c r="D122" i="10"/>
  <c r="A107" i="12" s="1"/>
  <c r="B107" i="12" s="1"/>
  <c r="D121" i="10"/>
  <c r="A106" i="12" s="1"/>
  <c r="B106" i="12" s="1"/>
  <c r="D120" i="10"/>
  <c r="A105" i="12" s="1"/>
  <c r="B105" i="12" s="1"/>
  <c r="D119" i="10"/>
  <c r="A104" i="12" s="1"/>
  <c r="B104" i="12" s="1"/>
  <c r="D118" i="10"/>
  <c r="A103" i="12" s="1"/>
  <c r="B103" i="12" s="1"/>
  <c r="D117" i="10"/>
  <c r="A102" i="12" s="1"/>
  <c r="B102" i="12" s="1"/>
  <c r="D116" i="10"/>
  <c r="A101" i="12" s="1"/>
  <c r="B101" i="12" s="1"/>
  <c r="D115" i="10"/>
  <c r="A100" i="12" s="1"/>
  <c r="B100" i="12" s="1"/>
  <c r="D114" i="10"/>
  <c r="A99" i="12" s="1"/>
  <c r="B99" i="12" s="1"/>
  <c r="D113" i="10"/>
  <c r="A98" i="12" s="1"/>
  <c r="B98" i="12" s="1"/>
  <c r="D112" i="10"/>
  <c r="A97" i="12" s="1"/>
  <c r="B97" i="12" s="1"/>
  <c r="D111" i="10"/>
  <c r="A96" i="12" s="1"/>
  <c r="B96" i="12" s="1"/>
  <c r="D110" i="10"/>
  <c r="A95" i="12" s="1"/>
  <c r="B95" i="12" s="1"/>
  <c r="D109" i="10"/>
  <c r="A94" i="12" s="1"/>
  <c r="B94" i="12" s="1"/>
  <c r="D108" i="10"/>
  <c r="A93" i="12" s="1"/>
  <c r="B93" i="12" s="1"/>
  <c r="D107" i="10"/>
  <c r="A92" i="12" s="1"/>
  <c r="B92" i="12" s="1"/>
  <c r="D106" i="10"/>
  <c r="A91" i="12" s="1"/>
  <c r="B91" i="12" s="1"/>
  <c r="D105" i="10"/>
  <c r="D104" i="10"/>
  <c r="D103" i="10"/>
  <c r="D102" i="10"/>
  <c r="D101" i="10"/>
  <c r="Y101" i="10" s="1"/>
  <c r="D100" i="10"/>
  <c r="Y100" i="10" s="1"/>
  <c r="D99" i="10"/>
  <c r="Y99" i="10" s="1"/>
  <c r="D98" i="10"/>
  <c r="D97" i="10"/>
  <c r="D96" i="10"/>
  <c r="AE96" i="10" s="1"/>
  <c r="D95" i="10"/>
  <c r="D94" i="10"/>
  <c r="D93" i="10"/>
  <c r="D92" i="10"/>
  <c r="D91" i="10"/>
  <c r="D90" i="10"/>
  <c r="D89" i="10"/>
  <c r="D88" i="10"/>
  <c r="D87" i="10"/>
  <c r="D86" i="10"/>
  <c r="D85" i="10"/>
  <c r="Y82" i="10" l="1"/>
  <c r="A67" i="12"/>
  <c r="B67" i="12" s="1"/>
  <c r="S78" i="10"/>
  <c r="A63" i="12"/>
  <c r="B63" i="12" s="1"/>
  <c r="Y131" i="10"/>
  <c r="A116" i="12"/>
  <c r="B116" i="12" s="1"/>
  <c r="Y133" i="10"/>
  <c r="A118" i="12"/>
  <c r="B118" i="12" s="1"/>
  <c r="Y132" i="10"/>
  <c r="A117" i="12"/>
  <c r="B117" i="12" s="1"/>
  <c r="M135" i="10"/>
  <c r="A120" i="12"/>
  <c r="B120" i="12" s="1"/>
  <c r="A90" i="12"/>
  <c r="B90" i="12" s="1"/>
  <c r="D124" i="12"/>
  <c r="D125" i="12" s="1"/>
  <c r="X21" i="12" s="1"/>
  <c r="N124" i="12"/>
  <c r="N125" i="12" s="1"/>
  <c r="X31" i="12" s="1"/>
  <c r="L124" i="12"/>
  <c r="L125" i="12" s="1"/>
  <c r="X29" i="12" s="1"/>
  <c r="K124" i="12"/>
  <c r="K125" i="12" s="1"/>
  <c r="X28" i="12" s="1"/>
  <c r="Q124" i="12"/>
  <c r="Q125" i="12" s="1"/>
  <c r="X34" i="12" s="1"/>
  <c r="H124" i="12"/>
  <c r="H125" i="12" s="1"/>
  <c r="X25" i="12" s="1"/>
  <c r="R124" i="12"/>
  <c r="R125" i="12" s="1"/>
  <c r="X35" i="12" s="1"/>
  <c r="P124" i="12"/>
  <c r="P125" i="12" s="1"/>
  <c r="X33" i="12" s="1"/>
  <c r="D130" i="10"/>
  <c r="R14" i="7"/>
  <c r="AC126" i="10"/>
  <c r="W126" i="10"/>
  <c r="V126" i="10"/>
  <c r="M126" i="10"/>
  <c r="X126" i="10"/>
  <c r="S126" i="10"/>
  <c r="Z126" i="10"/>
  <c r="O126" i="10"/>
  <c r="P126" i="10"/>
  <c r="AD126" i="10"/>
  <c r="R126" i="10"/>
  <c r="AB126" i="10"/>
  <c r="Y126" i="10"/>
  <c r="Q126" i="10"/>
  <c r="AA126" i="10"/>
  <c r="N126" i="10"/>
  <c r="U126" i="10"/>
  <c r="T126" i="10"/>
  <c r="AC127" i="10"/>
  <c r="P127" i="10"/>
  <c r="U127" i="10"/>
  <c r="T127" i="10"/>
  <c r="W127" i="10"/>
  <c r="S127" i="10"/>
  <c r="Z127" i="10"/>
  <c r="O127" i="10"/>
  <c r="Q127" i="10"/>
  <c r="V127" i="10"/>
  <c r="AD127" i="10"/>
  <c r="R127" i="10"/>
  <c r="Y127" i="10"/>
  <c r="X127" i="10"/>
  <c r="AB127" i="10"/>
  <c r="N127" i="10"/>
  <c r="AE127" i="10"/>
  <c r="M127" i="10"/>
  <c r="AA127" i="10"/>
  <c r="AC128" i="10"/>
  <c r="Q128" i="10"/>
  <c r="P128" i="10"/>
  <c r="W128" i="10"/>
  <c r="V128" i="10"/>
  <c r="S128" i="10"/>
  <c r="AA128" i="10"/>
  <c r="Z128" i="10"/>
  <c r="AB128" i="10"/>
  <c r="M128" i="10"/>
  <c r="O128" i="10"/>
  <c r="R128" i="10"/>
  <c r="Y128" i="10"/>
  <c r="X128" i="10"/>
  <c r="N128" i="10"/>
  <c r="U128" i="10"/>
  <c r="T128" i="10"/>
  <c r="AE128" i="10"/>
  <c r="N130" i="10"/>
  <c r="P130" i="10"/>
  <c r="Z130" i="10"/>
  <c r="W130" i="10"/>
  <c r="M130" i="10"/>
  <c r="S130" i="10"/>
  <c r="Q130" i="10"/>
  <c r="O130" i="10"/>
  <c r="V130" i="10"/>
  <c r="U130" i="10"/>
  <c r="Y130" i="10"/>
  <c r="T130" i="10"/>
  <c r="X130" i="10"/>
  <c r="AF130" i="10"/>
  <c r="T134" i="10"/>
  <c r="N134" i="10"/>
  <c r="AA134" i="10"/>
  <c r="AF134" i="10"/>
  <c r="P134" i="10"/>
  <c r="S134" i="10"/>
  <c r="U134" i="10"/>
  <c r="W134" i="10"/>
  <c r="AE134" i="10"/>
  <c r="AB134" i="10"/>
  <c r="Z134" i="10"/>
  <c r="O134" i="10"/>
  <c r="AD134" i="10"/>
  <c r="V134" i="10"/>
  <c r="X134" i="10"/>
  <c r="Y134" i="10"/>
  <c r="Q134" i="10"/>
  <c r="M134" i="10"/>
  <c r="AC134" i="10"/>
  <c r="R134" i="10"/>
  <c r="N137" i="10"/>
  <c r="X137" i="10"/>
  <c r="M137" i="10"/>
  <c r="T137" i="10"/>
  <c r="AA137" i="10"/>
  <c r="R137" i="10"/>
  <c r="AF137" i="10"/>
  <c r="P137" i="10"/>
  <c r="Y137" i="10"/>
  <c r="AB137" i="10"/>
  <c r="W137" i="10"/>
  <c r="AE137" i="10"/>
  <c r="S137" i="10"/>
  <c r="Z137" i="10"/>
  <c r="Q137" i="10"/>
  <c r="O137" i="10"/>
  <c r="AC137" i="10"/>
  <c r="AD137" i="10"/>
  <c r="V137" i="10"/>
  <c r="U137" i="10"/>
  <c r="AF129" i="10"/>
  <c r="AA129" i="10"/>
  <c r="M129" i="10"/>
  <c r="P129" i="10"/>
  <c r="O129" i="10"/>
  <c r="W129" i="10"/>
  <c r="T129" i="10"/>
  <c r="S129" i="10"/>
  <c r="Z129" i="10"/>
  <c r="U129" i="10"/>
  <c r="Q129" i="10"/>
  <c r="V129" i="10"/>
  <c r="R129" i="10"/>
  <c r="N129" i="10"/>
  <c r="X129" i="10"/>
  <c r="Y129" i="10"/>
  <c r="AE129" i="10"/>
  <c r="S136" i="10"/>
  <c r="R136" i="10"/>
  <c r="M136" i="10"/>
  <c r="T136" i="10"/>
  <c r="Y136" i="10"/>
  <c r="AA136" i="10"/>
  <c r="AF136" i="10"/>
  <c r="P136" i="10"/>
  <c r="W136" i="10"/>
  <c r="AC136" i="10"/>
  <c r="AE136" i="10"/>
  <c r="N136" i="10"/>
  <c r="Q136" i="10"/>
  <c r="Z136" i="10"/>
  <c r="O136" i="10"/>
  <c r="AD136" i="10"/>
  <c r="U136" i="10"/>
  <c r="V136" i="10"/>
  <c r="AB136" i="10"/>
  <c r="X136" i="10"/>
  <c r="X135" i="10"/>
  <c r="AC135" i="10"/>
  <c r="V135" i="10"/>
  <c r="AD135" i="10"/>
  <c r="O135" i="10"/>
  <c r="Y135" i="10"/>
  <c r="Q135" i="10"/>
  <c r="S135" i="10"/>
  <c r="AE135" i="10"/>
  <c r="AB135" i="10"/>
  <c r="Z135" i="10"/>
  <c r="W135" i="10"/>
  <c r="P135" i="10"/>
  <c r="AF135" i="10"/>
  <c r="U135" i="10"/>
  <c r="R135" i="10"/>
  <c r="AA135" i="10"/>
  <c r="T135" i="10"/>
  <c r="N135" i="10"/>
  <c r="D72" i="10"/>
  <c r="R15" i="6"/>
  <c r="R31" i="6"/>
  <c r="AD78" i="10"/>
  <c r="Y84" i="10"/>
  <c r="V84" i="10"/>
  <c r="AB84" i="10"/>
  <c r="R84" i="10"/>
  <c r="S84" i="10"/>
  <c r="P84" i="10"/>
  <c r="M84" i="10"/>
  <c r="Z84" i="10"/>
  <c r="AE84" i="10"/>
  <c r="T84" i="10"/>
  <c r="Q84" i="10"/>
  <c r="AC84" i="10"/>
  <c r="N84" i="10"/>
  <c r="AA84" i="10"/>
  <c r="X84" i="10"/>
  <c r="U84" i="10"/>
  <c r="AF84" i="10"/>
  <c r="O84" i="10"/>
  <c r="AD84" i="10"/>
  <c r="W84" i="10"/>
  <c r="P76" i="10"/>
  <c r="M76" i="10"/>
  <c r="Z76" i="10"/>
  <c r="N76" i="10"/>
  <c r="AE76" i="10"/>
  <c r="W76" i="10"/>
  <c r="T76" i="10"/>
  <c r="AC76" i="10"/>
  <c r="Q76" i="10"/>
  <c r="AA76" i="10"/>
  <c r="X76" i="10"/>
  <c r="U76" i="10"/>
  <c r="AF76" i="10"/>
  <c r="V76" i="10"/>
  <c r="R76" i="10"/>
  <c r="O76" i="10"/>
  <c r="AD76" i="10"/>
  <c r="Y76" i="10"/>
  <c r="AB76" i="10"/>
  <c r="S76" i="10"/>
  <c r="M74" i="10"/>
  <c r="W74" i="10"/>
  <c r="Z74" i="10"/>
  <c r="X74" i="10"/>
  <c r="AE74" i="10"/>
  <c r="T74" i="10"/>
  <c r="AC74" i="10"/>
  <c r="Q74" i="10"/>
  <c r="N74" i="10"/>
  <c r="S74" i="10"/>
  <c r="AB74" i="10"/>
  <c r="AA74" i="10"/>
  <c r="U74" i="10"/>
  <c r="R74" i="10"/>
  <c r="AF74" i="10"/>
  <c r="O74" i="10"/>
  <c r="AD74" i="10"/>
  <c r="Y74" i="10"/>
  <c r="V74" i="10"/>
  <c r="P74" i="10"/>
  <c r="M77" i="10"/>
  <c r="P77" i="10"/>
  <c r="Z77" i="10"/>
  <c r="AE77" i="10"/>
  <c r="W77" i="10"/>
  <c r="T77" i="10"/>
  <c r="AC77" i="10"/>
  <c r="Q77" i="10"/>
  <c r="N77" i="10"/>
  <c r="R77" i="10"/>
  <c r="AA77" i="10"/>
  <c r="X77" i="10"/>
  <c r="U77" i="10"/>
  <c r="AF77" i="10"/>
  <c r="O77" i="10"/>
  <c r="AD77" i="10"/>
  <c r="Y77" i="10"/>
  <c r="V77" i="10"/>
  <c r="AB77" i="10"/>
  <c r="S77" i="10"/>
  <c r="M75" i="10"/>
  <c r="Z75" i="10"/>
  <c r="Q75" i="10"/>
  <c r="AA75" i="10"/>
  <c r="Y75" i="10"/>
  <c r="AE75" i="10"/>
  <c r="W75" i="10"/>
  <c r="T75" i="10"/>
  <c r="AC75" i="10"/>
  <c r="N75" i="10"/>
  <c r="O75" i="10"/>
  <c r="X75" i="10"/>
  <c r="U75" i="10"/>
  <c r="R75" i="10"/>
  <c r="AF75" i="10"/>
  <c r="AD75" i="10"/>
  <c r="AB75" i="10"/>
  <c r="V75" i="10"/>
  <c r="S75" i="10"/>
  <c r="P75" i="10"/>
  <c r="S79" i="10"/>
  <c r="P79" i="10"/>
  <c r="W79" i="10"/>
  <c r="M79" i="10"/>
  <c r="Z79" i="10"/>
  <c r="AE79" i="10"/>
  <c r="T79" i="10"/>
  <c r="U79" i="10"/>
  <c r="AC79" i="10"/>
  <c r="Q79" i="10"/>
  <c r="O79" i="10"/>
  <c r="N79" i="10"/>
  <c r="AA79" i="10"/>
  <c r="X79" i="10"/>
  <c r="R79" i="10"/>
  <c r="AF79" i="10"/>
  <c r="AD79" i="10"/>
  <c r="Y79" i="10"/>
  <c r="AB79" i="10"/>
  <c r="V79" i="10"/>
  <c r="AB81" i="10"/>
  <c r="V81" i="10"/>
  <c r="S81" i="10"/>
  <c r="M81" i="10"/>
  <c r="Z81" i="10"/>
  <c r="P81" i="10"/>
  <c r="AE81" i="10"/>
  <c r="W81" i="10"/>
  <c r="X81" i="10"/>
  <c r="R81" i="10"/>
  <c r="AD81" i="10"/>
  <c r="T81" i="10"/>
  <c r="AC81" i="10"/>
  <c r="Q81" i="10"/>
  <c r="N81" i="10"/>
  <c r="AA81" i="10"/>
  <c r="U81" i="10"/>
  <c r="AF81" i="10"/>
  <c r="O81" i="10"/>
  <c r="Y81" i="10"/>
  <c r="Z73" i="10"/>
  <c r="W73" i="10"/>
  <c r="AE73" i="10"/>
  <c r="T73" i="10"/>
  <c r="AC73" i="10"/>
  <c r="Q73" i="10"/>
  <c r="N73" i="10"/>
  <c r="AA73" i="10"/>
  <c r="V73" i="10"/>
  <c r="X73" i="10"/>
  <c r="U73" i="10"/>
  <c r="R73" i="10"/>
  <c r="AF73" i="10"/>
  <c r="O73" i="10"/>
  <c r="AD73" i="10"/>
  <c r="Y73" i="10"/>
  <c r="AB73" i="10"/>
  <c r="S73" i="10"/>
  <c r="P73" i="10"/>
  <c r="M73" i="10"/>
  <c r="V80" i="10"/>
  <c r="S80" i="10"/>
  <c r="P80" i="10"/>
  <c r="Q80" i="10"/>
  <c r="M80" i="10"/>
  <c r="Z80" i="10"/>
  <c r="T80" i="10"/>
  <c r="AE80" i="10"/>
  <c r="W80" i="10"/>
  <c r="AC80" i="10"/>
  <c r="N80" i="10"/>
  <c r="AA80" i="10"/>
  <c r="X80" i="10"/>
  <c r="U80" i="10"/>
  <c r="R80" i="10"/>
  <c r="AF80" i="10"/>
  <c r="O80" i="10"/>
  <c r="AD80" i="10"/>
  <c r="Y80" i="10"/>
  <c r="AB80" i="10"/>
  <c r="AB83" i="10"/>
  <c r="V83" i="10"/>
  <c r="Y83" i="10"/>
  <c r="M83" i="10"/>
  <c r="S83" i="10"/>
  <c r="P83" i="10"/>
  <c r="Z83" i="10"/>
  <c r="AE83" i="10"/>
  <c r="W83" i="10"/>
  <c r="U83" i="10"/>
  <c r="T83" i="10"/>
  <c r="AC83" i="10"/>
  <c r="Q83" i="10"/>
  <c r="N83" i="10"/>
  <c r="AA83" i="10"/>
  <c r="O83" i="10"/>
  <c r="X83" i="10"/>
  <c r="R83" i="10"/>
  <c r="AF83" i="10"/>
  <c r="AD83" i="10"/>
  <c r="V78" i="10"/>
  <c r="AB78" i="10"/>
  <c r="AD82" i="10"/>
  <c r="AF82" i="10"/>
  <c r="R82" i="10"/>
  <c r="O78" i="10"/>
  <c r="U82" i="10"/>
  <c r="AF78" i="10"/>
  <c r="R78" i="10"/>
  <c r="X82" i="10"/>
  <c r="U78" i="10"/>
  <c r="N82" i="10"/>
  <c r="X78" i="10"/>
  <c r="AA78" i="10"/>
  <c r="Q82" i="10"/>
  <c r="AC82" i="10"/>
  <c r="AA82" i="10"/>
  <c r="AE82" i="10"/>
  <c r="O82" i="10"/>
  <c r="Y78" i="10"/>
  <c r="T78" i="10"/>
  <c r="Z82" i="10"/>
  <c r="W82" i="10"/>
  <c r="AC78" i="10"/>
  <c r="W78" i="10"/>
  <c r="AE78" i="10"/>
  <c r="Q78" i="10"/>
  <c r="T82" i="10"/>
  <c r="P82" i="10"/>
  <c r="Z78" i="10"/>
  <c r="N78" i="10"/>
  <c r="M82" i="10"/>
  <c r="M78" i="10"/>
  <c r="S82" i="10"/>
  <c r="P78" i="10"/>
  <c r="AB82" i="10"/>
  <c r="V82" i="10"/>
  <c r="R35" i="5"/>
  <c r="D53" i="10"/>
  <c r="N53" i="10" s="1"/>
  <c r="R21" i="5"/>
  <c r="U55" i="10"/>
  <c r="P55" i="10"/>
  <c r="AC55" i="10"/>
  <c r="AA55" i="10"/>
  <c r="Q55" i="10"/>
  <c r="AB55" i="10"/>
  <c r="AC57" i="10"/>
  <c r="V57" i="10"/>
  <c r="W57" i="10"/>
  <c r="Q57" i="10"/>
  <c r="AB57" i="10"/>
  <c r="R65" i="10"/>
  <c r="W65" i="10"/>
  <c r="AD54" i="10"/>
  <c r="Z54" i="10"/>
  <c r="O54" i="10"/>
  <c r="AF54" i="10"/>
  <c r="AE54" i="10"/>
  <c r="T54" i="10"/>
  <c r="Q54" i="10"/>
  <c r="Y54" i="10"/>
  <c r="AC54" i="10"/>
  <c r="N54" i="10"/>
  <c r="S54" i="10"/>
  <c r="X54" i="10"/>
  <c r="M54" i="10"/>
  <c r="AB54" i="10"/>
  <c r="R54" i="10"/>
  <c r="V54" i="10"/>
  <c r="W54" i="10"/>
  <c r="P54" i="10"/>
  <c r="AA54" i="10"/>
  <c r="U54" i="10"/>
  <c r="AD60" i="10"/>
  <c r="AB60" i="10"/>
  <c r="AC60" i="10"/>
  <c r="P60" i="10"/>
  <c r="R60" i="10"/>
  <c r="AA60" i="10"/>
  <c r="U60" i="10"/>
  <c r="Z60" i="10"/>
  <c r="O60" i="10"/>
  <c r="AF60" i="10"/>
  <c r="AE60" i="10"/>
  <c r="T60" i="10"/>
  <c r="V60" i="10"/>
  <c r="Y60" i="10"/>
  <c r="N60" i="10"/>
  <c r="S60" i="10"/>
  <c r="X60" i="10"/>
  <c r="W60" i="10"/>
  <c r="Q60" i="10"/>
  <c r="M60" i="10"/>
  <c r="AA56" i="10"/>
  <c r="U56" i="10"/>
  <c r="AD56" i="10"/>
  <c r="R56" i="10"/>
  <c r="Z56" i="10"/>
  <c r="Q56" i="10"/>
  <c r="P56" i="10"/>
  <c r="O56" i="10"/>
  <c r="AF56" i="10"/>
  <c r="AE56" i="10"/>
  <c r="T56" i="10"/>
  <c r="Y56" i="10"/>
  <c r="N56" i="10"/>
  <c r="S56" i="10"/>
  <c r="AC56" i="10"/>
  <c r="X56" i="10"/>
  <c r="M56" i="10"/>
  <c r="W56" i="10"/>
  <c r="AB56" i="10"/>
  <c r="V56" i="10"/>
  <c r="AD59" i="10"/>
  <c r="AB59" i="10"/>
  <c r="AC59" i="10"/>
  <c r="P59" i="10"/>
  <c r="AA59" i="10"/>
  <c r="U59" i="10"/>
  <c r="R59" i="10"/>
  <c r="Z59" i="10"/>
  <c r="O59" i="10"/>
  <c r="V59" i="10"/>
  <c r="Q59" i="10"/>
  <c r="AF59" i="10"/>
  <c r="AE59" i="10"/>
  <c r="T59" i="10"/>
  <c r="Y59" i="10"/>
  <c r="N59" i="10"/>
  <c r="S59" i="10"/>
  <c r="W59" i="10"/>
  <c r="X59" i="10"/>
  <c r="M59" i="10"/>
  <c r="AB58" i="10"/>
  <c r="P58" i="10"/>
  <c r="AC58" i="10"/>
  <c r="AA58" i="10"/>
  <c r="U58" i="10"/>
  <c r="R58" i="10"/>
  <c r="AD58" i="10"/>
  <c r="Z58" i="10"/>
  <c r="O58" i="10"/>
  <c r="Q58" i="10"/>
  <c r="AF58" i="10"/>
  <c r="AE58" i="10"/>
  <c r="T58" i="10"/>
  <c r="Y58" i="10"/>
  <c r="V58" i="10"/>
  <c r="N58" i="10"/>
  <c r="S58" i="10"/>
  <c r="W58" i="10"/>
  <c r="X58" i="10"/>
  <c r="M58" i="10"/>
  <c r="AE64" i="10"/>
  <c r="Q64" i="10"/>
  <c r="V64" i="10"/>
  <c r="AB64" i="10"/>
  <c r="AC64" i="10"/>
  <c r="P64" i="10"/>
  <c r="S64" i="10"/>
  <c r="AA64" i="10"/>
  <c r="U64" i="10"/>
  <c r="M64" i="10"/>
  <c r="Z64" i="10"/>
  <c r="W64" i="10"/>
  <c r="O64" i="10"/>
  <c r="AF64" i="10"/>
  <c r="T64" i="10"/>
  <c r="N64" i="10"/>
  <c r="Y64" i="10"/>
  <c r="X64" i="10"/>
  <c r="R64" i="10"/>
  <c r="AF66" i="10"/>
  <c r="X66" i="10"/>
  <c r="Q66" i="10"/>
  <c r="V66" i="10"/>
  <c r="W66" i="10"/>
  <c r="P66" i="10"/>
  <c r="U66" i="10"/>
  <c r="S66" i="10"/>
  <c r="O66" i="10"/>
  <c r="R66" i="10"/>
  <c r="T66" i="10"/>
  <c r="N66" i="10"/>
  <c r="Y66" i="10"/>
  <c r="M66" i="10"/>
  <c r="AD61" i="10"/>
  <c r="V61" i="10"/>
  <c r="P61" i="10"/>
  <c r="AB61" i="10"/>
  <c r="AC61" i="10"/>
  <c r="R61" i="10"/>
  <c r="AA61" i="10"/>
  <c r="U61" i="10"/>
  <c r="Z61" i="10"/>
  <c r="Q61" i="10"/>
  <c r="O61" i="10"/>
  <c r="M61" i="10"/>
  <c r="AF61" i="10"/>
  <c r="T61" i="10"/>
  <c r="Y61" i="10"/>
  <c r="N61" i="10"/>
  <c r="S61" i="10"/>
  <c r="X61" i="10"/>
  <c r="W61" i="10"/>
  <c r="W70" i="10"/>
  <c r="Q70" i="10"/>
  <c r="R70" i="10"/>
  <c r="M70" i="10"/>
  <c r="V70" i="10"/>
  <c r="AD70" i="10"/>
  <c r="AB70" i="10"/>
  <c r="AC70" i="10"/>
  <c r="S70" i="10"/>
  <c r="AA70" i="10"/>
  <c r="P70" i="10"/>
  <c r="AE70" i="10"/>
  <c r="U70" i="10"/>
  <c r="Z70" i="10"/>
  <c r="O70" i="10"/>
  <c r="AF70" i="10"/>
  <c r="T70" i="10"/>
  <c r="Y70" i="10"/>
  <c r="N70" i="10"/>
  <c r="X70" i="10"/>
  <c r="W71" i="10"/>
  <c r="R71" i="10"/>
  <c r="Q71" i="10"/>
  <c r="V71" i="10"/>
  <c r="AD71" i="10"/>
  <c r="AB71" i="10"/>
  <c r="AC71" i="10"/>
  <c r="AA71" i="10"/>
  <c r="P71" i="10"/>
  <c r="M71" i="10"/>
  <c r="AE71" i="10"/>
  <c r="U71" i="10"/>
  <c r="Z71" i="10"/>
  <c r="O71" i="10"/>
  <c r="AF71" i="10"/>
  <c r="T71" i="10"/>
  <c r="N71" i="10"/>
  <c r="S71" i="10"/>
  <c r="Y71" i="10"/>
  <c r="X71" i="10"/>
  <c r="AE62" i="10"/>
  <c r="V62" i="10"/>
  <c r="R62" i="10"/>
  <c r="AB62" i="10"/>
  <c r="AD62" i="10"/>
  <c r="AC62" i="10"/>
  <c r="P62" i="10"/>
  <c r="AA62" i="10"/>
  <c r="U62" i="10"/>
  <c r="S62" i="10"/>
  <c r="X62" i="10"/>
  <c r="M62" i="10"/>
  <c r="Q62" i="10"/>
  <c r="Z62" i="10"/>
  <c r="O62" i="10"/>
  <c r="AF62" i="10"/>
  <c r="T62" i="10"/>
  <c r="Y62" i="10"/>
  <c r="N62" i="10"/>
  <c r="W62" i="10"/>
  <c r="AE63" i="10"/>
  <c r="Q63" i="10"/>
  <c r="V63" i="10"/>
  <c r="AB63" i="10"/>
  <c r="P63" i="10"/>
  <c r="AD63" i="10"/>
  <c r="AC63" i="10"/>
  <c r="AA63" i="10"/>
  <c r="U63" i="10"/>
  <c r="Z63" i="10"/>
  <c r="W63" i="10"/>
  <c r="O63" i="10"/>
  <c r="AF63" i="10"/>
  <c r="T63" i="10"/>
  <c r="M63" i="10"/>
  <c r="Y63" i="10"/>
  <c r="N63" i="10"/>
  <c r="S63" i="10"/>
  <c r="X63" i="10"/>
  <c r="R63" i="10"/>
  <c r="M65" i="10"/>
  <c r="V55" i="10"/>
  <c r="N65" i="10"/>
  <c r="R57" i="10"/>
  <c r="W55" i="10"/>
  <c r="M57" i="10"/>
  <c r="R55" i="10"/>
  <c r="Y65" i="10"/>
  <c r="M55" i="10"/>
  <c r="T65" i="10"/>
  <c r="X57" i="10"/>
  <c r="AF65" i="10"/>
  <c r="O65" i="10"/>
  <c r="S57" i="10"/>
  <c r="X55" i="10"/>
  <c r="Z65" i="10"/>
  <c r="N57" i="10"/>
  <c r="S55" i="10"/>
  <c r="N55" i="10"/>
  <c r="U65" i="10"/>
  <c r="Y57" i="10"/>
  <c r="AA65" i="10"/>
  <c r="P65" i="10"/>
  <c r="T57" i="10"/>
  <c r="Y55" i="10"/>
  <c r="AE57" i="10"/>
  <c r="AF57" i="10"/>
  <c r="O57" i="10"/>
  <c r="T55" i="10"/>
  <c r="AE55" i="10"/>
  <c r="AF55" i="10"/>
  <c r="Z57" i="10"/>
  <c r="V65" i="10"/>
  <c r="S65" i="10"/>
  <c r="O55" i="10"/>
  <c r="Z55" i="10"/>
  <c r="AD57" i="10"/>
  <c r="X65" i="10"/>
  <c r="Q65" i="10"/>
  <c r="U57" i="10"/>
  <c r="AD55" i="10"/>
  <c r="AA57" i="10"/>
  <c r="P57" i="10"/>
  <c r="S9" i="4"/>
  <c r="D44" i="10" s="1"/>
  <c r="R44" i="10" s="1"/>
  <c r="S15" i="4"/>
  <c r="D50" i="10" s="1"/>
  <c r="S12" i="4"/>
  <c r="D47" i="10" s="1"/>
  <c r="S14" i="4"/>
  <c r="D49" i="10" s="1"/>
  <c r="S11" i="4"/>
  <c r="D46" i="10" s="1"/>
  <c r="D52" i="10"/>
  <c r="U52" i="10" s="1"/>
  <c r="S17" i="4"/>
  <c r="S8" i="4"/>
  <c r="D43" i="10" s="1"/>
  <c r="S13" i="4"/>
  <c r="D48" i="10" s="1"/>
  <c r="S16" i="4"/>
  <c r="D51" i="10" s="1"/>
  <c r="S10" i="4"/>
  <c r="D45" i="10" s="1"/>
  <c r="S3" i="4"/>
  <c r="D38" i="10" s="1"/>
  <c r="S4" i="4"/>
  <c r="D39" i="10" s="1"/>
  <c r="S6" i="4"/>
  <c r="D41" i="10" s="1"/>
  <c r="S5" i="4"/>
  <c r="D40" i="10" s="1"/>
  <c r="S7" i="4"/>
  <c r="D42" i="10" s="1"/>
  <c r="R18" i="4"/>
  <c r="N27" i="10"/>
  <c r="N26" i="10"/>
  <c r="V25" i="10"/>
  <c r="AE25" i="10"/>
  <c r="V26" i="10"/>
  <c r="AE26" i="10"/>
  <c r="R26" i="10"/>
  <c r="M23" i="10"/>
  <c r="M36" i="10"/>
  <c r="AE27" i="10"/>
  <c r="Z23" i="10"/>
  <c r="W23" i="10"/>
  <c r="Q27" i="10"/>
  <c r="AE28" i="10"/>
  <c r="V28" i="10"/>
  <c r="AD28" i="10"/>
  <c r="T28" i="10"/>
  <c r="AF28" i="10"/>
  <c r="N28" i="10"/>
  <c r="U28" i="10"/>
  <c r="AE29" i="10"/>
  <c r="V29" i="10"/>
  <c r="AD29" i="10"/>
  <c r="T29" i="10"/>
  <c r="AF29" i="10"/>
  <c r="U29" i="10"/>
  <c r="V24" i="10"/>
  <c r="AD24" i="10"/>
  <c r="M24" i="10"/>
  <c r="T24" i="10"/>
  <c r="AF24" i="10"/>
  <c r="U24" i="10"/>
  <c r="AE24" i="10"/>
  <c r="X24" i="10"/>
  <c r="AE32" i="10"/>
  <c r="V32" i="10"/>
  <c r="U32" i="10"/>
  <c r="AD32" i="10"/>
  <c r="T32" i="10"/>
  <c r="AF32" i="10"/>
  <c r="U33" i="10"/>
  <c r="AE33" i="10"/>
  <c r="V33" i="10"/>
  <c r="AD33" i="10"/>
  <c r="T33" i="10"/>
  <c r="AF33" i="10"/>
  <c r="U35" i="10"/>
  <c r="S35" i="10"/>
  <c r="AE35" i="10"/>
  <c r="V35" i="10"/>
  <c r="R35" i="10"/>
  <c r="AD35" i="10"/>
  <c r="AC35" i="10"/>
  <c r="AB35" i="10"/>
  <c r="T35" i="10"/>
  <c r="AF35" i="10"/>
  <c r="AA35" i="10"/>
  <c r="Q35" i="10"/>
  <c r="M34" i="10"/>
  <c r="U31" i="10"/>
  <c r="AE31" i="10"/>
  <c r="V31" i="10"/>
  <c r="AD31" i="10"/>
  <c r="T31" i="10"/>
  <c r="AF31" i="10"/>
  <c r="U36" i="10"/>
  <c r="AE36" i="10"/>
  <c r="V36" i="10"/>
  <c r="AD36" i="10"/>
  <c r="T36" i="10"/>
  <c r="AF36" i="10"/>
  <c r="AE30" i="10"/>
  <c r="V30" i="10"/>
  <c r="U30" i="10"/>
  <c r="AD30" i="10"/>
  <c r="T30" i="10"/>
  <c r="AF30" i="10"/>
  <c r="Z34" i="10"/>
  <c r="U34" i="10"/>
  <c r="AE34" i="10"/>
  <c r="V34" i="10"/>
  <c r="AD34" i="10"/>
  <c r="T34" i="10"/>
  <c r="AF34" i="10"/>
  <c r="AC31" i="10"/>
  <c r="AF23" i="10"/>
  <c r="Y26" i="10"/>
  <c r="U27" i="10"/>
  <c r="Y31" i="10"/>
  <c r="W26" i="10"/>
  <c r="U26" i="10"/>
  <c r="R25" i="10"/>
  <c r="U25" i="10"/>
  <c r="W34" i="10"/>
  <c r="V23" i="10"/>
  <c r="Y25" i="10"/>
  <c r="Y30" i="10"/>
  <c r="N25" i="10"/>
  <c r="R24" i="10"/>
  <c r="X31" i="10"/>
  <c r="Y35" i="10"/>
  <c r="X30" i="10"/>
  <c r="AD23" i="10"/>
  <c r="AC29" i="10"/>
  <c r="AF27" i="10"/>
  <c r="X35" i="10"/>
  <c r="Y24" i="10"/>
  <c r="T27" i="10"/>
  <c r="AF26" i="10"/>
  <c r="Q36" i="10"/>
  <c r="Y36" i="10"/>
  <c r="Q34" i="10"/>
  <c r="T26" i="10"/>
  <c r="AF25" i="10"/>
  <c r="Y29" i="10"/>
  <c r="N24" i="10"/>
  <c r="T25" i="10"/>
  <c r="Y32" i="10"/>
  <c r="AC30" i="10"/>
  <c r="X36" i="10"/>
  <c r="AC23" i="10"/>
  <c r="M26" i="10"/>
  <c r="Y34" i="10"/>
  <c r="M29" i="10"/>
  <c r="U23" i="10"/>
  <c r="AA28" i="10"/>
  <c r="N23" i="10"/>
  <c r="AD27" i="10"/>
  <c r="AD26" i="10"/>
  <c r="AD25" i="10"/>
  <c r="Q33" i="10"/>
  <c r="Y28" i="10"/>
  <c r="X32" i="10"/>
  <c r="Y33" i="10"/>
  <c r="M28" i="10"/>
  <c r="P34" i="10"/>
  <c r="T23" i="10"/>
  <c r="R27" i="10"/>
  <c r="X33" i="10"/>
  <c r="AC32" i="10"/>
  <c r="X34" i="10"/>
  <c r="Y27" i="10"/>
  <c r="M27" i="10"/>
  <c r="Q32" i="10"/>
  <c r="X29" i="10"/>
  <c r="AA27" i="10"/>
  <c r="AC28" i="10"/>
  <c r="Q31" i="10"/>
  <c r="X28" i="10"/>
  <c r="AA26" i="10"/>
  <c r="AC27" i="10"/>
  <c r="M25" i="10"/>
  <c r="Q30" i="10"/>
  <c r="X27" i="10"/>
  <c r="AA25" i="10"/>
  <c r="AC26" i="10"/>
  <c r="P36" i="10"/>
  <c r="Q29" i="10"/>
  <c r="W36" i="10"/>
  <c r="X26" i="10"/>
  <c r="Z36" i="10"/>
  <c r="AA24" i="10"/>
  <c r="AC25" i="10"/>
  <c r="P35" i="10"/>
  <c r="Q28" i="10"/>
  <c r="W35" i="10"/>
  <c r="X25" i="10"/>
  <c r="Z35" i="10"/>
  <c r="AB23" i="10"/>
  <c r="AC24" i="10"/>
  <c r="P33" i="10"/>
  <c r="Q26" i="10"/>
  <c r="W33" i="10"/>
  <c r="Y23" i="10"/>
  <c r="Z33" i="10"/>
  <c r="P32" i="10"/>
  <c r="Q25" i="10"/>
  <c r="W32" i="10"/>
  <c r="Z32" i="10"/>
  <c r="P31" i="10"/>
  <c r="Q24" i="10"/>
  <c r="S36" i="10"/>
  <c r="W31" i="10"/>
  <c r="Z31" i="10"/>
  <c r="P30" i="10"/>
  <c r="R23" i="10"/>
  <c r="W30" i="10"/>
  <c r="Z30" i="10"/>
  <c r="AB36" i="10"/>
  <c r="P29" i="10"/>
  <c r="S23" i="10"/>
  <c r="S34" i="10"/>
  <c r="W29" i="10"/>
  <c r="Z29" i="10"/>
  <c r="O36" i="10"/>
  <c r="P28" i="10"/>
  <c r="S33" i="10"/>
  <c r="W28" i="10"/>
  <c r="Z28" i="10"/>
  <c r="AB34" i="10"/>
  <c r="S3" i="10"/>
  <c r="R3" i="10" s="1"/>
  <c r="O35" i="10"/>
  <c r="P27" i="10"/>
  <c r="S32" i="10"/>
  <c r="W27" i="10"/>
  <c r="Z27" i="10"/>
  <c r="AB33" i="10"/>
  <c r="S4" i="10"/>
  <c r="R4" i="10" s="1"/>
  <c r="O34" i="10"/>
  <c r="P26" i="10"/>
  <c r="S31" i="10"/>
  <c r="Z26" i="10"/>
  <c r="AB32" i="10"/>
  <c r="S5" i="10"/>
  <c r="R5" i="10" s="1"/>
  <c r="O33" i="10"/>
  <c r="P25" i="10"/>
  <c r="S30" i="10"/>
  <c r="W25" i="10"/>
  <c r="Z25" i="10"/>
  <c r="AB31" i="10"/>
  <c r="S6" i="10"/>
  <c r="R6" i="10" s="1"/>
  <c r="N36" i="10"/>
  <c r="O32" i="10"/>
  <c r="P24" i="10"/>
  <c r="S29" i="10"/>
  <c r="W24" i="10"/>
  <c r="Z24" i="10"/>
  <c r="AB30" i="10"/>
  <c r="S7" i="10"/>
  <c r="R7" i="10" s="1"/>
  <c r="N35" i="10"/>
  <c r="O31" i="10"/>
  <c r="Q23" i="10"/>
  <c r="S28" i="10"/>
  <c r="X23" i="10"/>
  <c r="AA23" i="10"/>
  <c r="AB29" i="10"/>
  <c r="S8" i="10"/>
  <c r="R8" i="10" s="1"/>
  <c r="N34" i="10"/>
  <c r="O30" i="10"/>
  <c r="S27" i="10"/>
  <c r="AB28" i="10"/>
  <c r="N33" i="10"/>
  <c r="O29" i="10"/>
  <c r="S26" i="10"/>
  <c r="AB27" i="10"/>
  <c r="N32" i="10"/>
  <c r="O28" i="10"/>
  <c r="R36" i="10"/>
  <c r="S25" i="10"/>
  <c r="AB26" i="10"/>
  <c r="N31" i="10"/>
  <c r="O27" i="10"/>
  <c r="S24" i="10"/>
  <c r="AB25" i="10"/>
  <c r="N30" i="10"/>
  <c r="O26" i="10"/>
  <c r="R34" i="10"/>
  <c r="AB24" i="10"/>
  <c r="N29" i="10"/>
  <c r="O25" i="10"/>
  <c r="R33" i="10"/>
  <c r="O24" i="10"/>
  <c r="R32" i="10"/>
  <c r="AA36" i="10"/>
  <c r="M35" i="10"/>
  <c r="P23" i="10"/>
  <c r="R31" i="10"/>
  <c r="AC36" i="10"/>
  <c r="R30" i="10"/>
  <c r="AA34" i="10"/>
  <c r="M33" i="10"/>
  <c r="R29" i="10"/>
  <c r="AA33" i="10"/>
  <c r="AC34" i="10"/>
  <c r="M32" i="10"/>
  <c r="R28" i="10"/>
  <c r="AA32" i="10"/>
  <c r="AC33" i="10"/>
  <c r="M31" i="10"/>
  <c r="O23" i="10"/>
  <c r="AA31" i="10"/>
  <c r="M30" i="10"/>
  <c r="AA30" i="10"/>
  <c r="AA29" i="10"/>
  <c r="X105" i="10"/>
  <c r="U105" i="10"/>
  <c r="P105" i="10"/>
  <c r="AA105" i="10"/>
  <c r="R105" i="10"/>
  <c r="Z105" i="10"/>
  <c r="W105" i="10"/>
  <c r="T105" i="10"/>
  <c r="M105" i="10"/>
  <c r="O105" i="10"/>
  <c r="AD105" i="10"/>
  <c r="Q105" i="10"/>
  <c r="AE105" i="10"/>
  <c r="Y105" i="10"/>
  <c r="AC105" i="10"/>
  <c r="V105" i="10"/>
  <c r="N105" i="10"/>
  <c r="AF105" i="10"/>
  <c r="AB105" i="10"/>
  <c r="S105" i="10"/>
  <c r="N110" i="10"/>
  <c r="S110" i="10"/>
  <c r="X110" i="10"/>
  <c r="U110" i="10"/>
  <c r="P110" i="10"/>
  <c r="AA110" i="10"/>
  <c r="R110" i="10"/>
  <c r="Z110" i="10"/>
  <c r="W110" i="10"/>
  <c r="AB110" i="10"/>
  <c r="T110" i="10"/>
  <c r="M110" i="10"/>
  <c r="O110" i="10"/>
  <c r="AD110" i="10"/>
  <c r="Q110" i="10"/>
  <c r="AE110" i="10"/>
  <c r="Y110" i="10"/>
  <c r="AC110" i="10"/>
  <c r="V110" i="10"/>
  <c r="AF110" i="10"/>
  <c r="AB111" i="10"/>
  <c r="S111" i="10"/>
  <c r="N111" i="10"/>
  <c r="X111" i="10"/>
  <c r="U111" i="10"/>
  <c r="P111" i="10"/>
  <c r="AA111" i="10"/>
  <c r="R111" i="10"/>
  <c r="Z111" i="10"/>
  <c r="AF111" i="10"/>
  <c r="W111" i="10"/>
  <c r="T111" i="10"/>
  <c r="M111" i="10"/>
  <c r="O111" i="10"/>
  <c r="AD111" i="10"/>
  <c r="Q111" i="10"/>
  <c r="AE111" i="10"/>
  <c r="Y111" i="10"/>
  <c r="AC111" i="10"/>
  <c r="V111" i="10"/>
  <c r="N108" i="10"/>
  <c r="X108" i="10"/>
  <c r="U108" i="10"/>
  <c r="P108" i="10"/>
  <c r="AA108" i="10"/>
  <c r="R108" i="10"/>
  <c r="Z108" i="10"/>
  <c r="W108" i="10"/>
  <c r="T108" i="10"/>
  <c r="M108" i="10"/>
  <c r="O108" i="10"/>
  <c r="AD108" i="10"/>
  <c r="Q108" i="10"/>
  <c r="AE108" i="10"/>
  <c r="Y108" i="10"/>
  <c r="AC108" i="10"/>
  <c r="V108" i="10"/>
  <c r="AF108" i="10"/>
  <c r="AB108" i="10"/>
  <c r="S108" i="10"/>
  <c r="AB112" i="10"/>
  <c r="S112" i="10"/>
  <c r="N112" i="10"/>
  <c r="X112" i="10"/>
  <c r="U112" i="10"/>
  <c r="P112" i="10"/>
  <c r="AA112" i="10"/>
  <c r="R112" i="10"/>
  <c r="Z112" i="10"/>
  <c r="W112" i="10"/>
  <c r="AF112" i="10"/>
  <c r="T112" i="10"/>
  <c r="M112" i="10"/>
  <c r="O112" i="10"/>
  <c r="AD112" i="10"/>
  <c r="Q112" i="10"/>
  <c r="AE112" i="10"/>
  <c r="Y112" i="10"/>
  <c r="AC112" i="10"/>
  <c r="V112" i="10"/>
  <c r="AF113" i="10"/>
  <c r="AB113" i="10"/>
  <c r="S113" i="10"/>
  <c r="AC113" i="10"/>
  <c r="N113" i="10"/>
  <c r="X113" i="10"/>
  <c r="U113" i="10"/>
  <c r="P113" i="10"/>
  <c r="AA113" i="10"/>
  <c r="R113" i="10"/>
  <c r="Z113" i="10"/>
  <c r="W113" i="10"/>
  <c r="V113" i="10"/>
  <c r="T113" i="10"/>
  <c r="M113" i="10"/>
  <c r="O113" i="10"/>
  <c r="AD113" i="10"/>
  <c r="Q113" i="10"/>
  <c r="AE113" i="10"/>
  <c r="Y113" i="10"/>
  <c r="AE117" i="10"/>
  <c r="Y117" i="10"/>
  <c r="AC117" i="10"/>
  <c r="V117" i="10"/>
  <c r="AF117" i="10"/>
  <c r="Q117" i="10"/>
  <c r="AB117" i="10"/>
  <c r="S117" i="10"/>
  <c r="AD117" i="10"/>
  <c r="N117" i="10"/>
  <c r="X117" i="10"/>
  <c r="U117" i="10"/>
  <c r="P117" i="10"/>
  <c r="AA117" i="10"/>
  <c r="O117" i="10"/>
  <c r="R117" i="10"/>
  <c r="Z117" i="10"/>
  <c r="W117" i="10"/>
  <c r="T117" i="10"/>
  <c r="M117" i="10"/>
  <c r="AF114" i="10"/>
  <c r="AB114" i="10"/>
  <c r="S114" i="10"/>
  <c r="N114" i="10"/>
  <c r="X114" i="10"/>
  <c r="U114" i="10"/>
  <c r="P114" i="10"/>
  <c r="V114" i="10"/>
  <c r="AA114" i="10"/>
  <c r="R114" i="10"/>
  <c r="Z114" i="10"/>
  <c r="W114" i="10"/>
  <c r="T114" i="10"/>
  <c r="M114" i="10"/>
  <c r="O114" i="10"/>
  <c r="AD114" i="10"/>
  <c r="Q114" i="10"/>
  <c r="Y114" i="10"/>
  <c r="AE114" i="10"/>
  <c r="AC114" i="10"/>
  <c r="AC115" i="10"/>
  <c r="V115" i="10"/>
  <c r="AF115" i="10"/>
  <c r="Y115" i="10"/>
  <c r="AB115" i="10"/>
  <c r="S115" i="10"/>
  <c r="N115" i="10"/>
  <c r="X115" i="10"/>
  <c r="U115" i="10"/>
  <c r="P115" i="10"/>
  <c r="AA115" i="10"/>
  <c r="Q115" i="10"/>
  <c r="R115" i="10"/>
  <c r="AE115" i="10"/>
  <c r="Z115" i="10"/>
  <c r="W115" i="10"/>
  <c r="T115" i="10"/>
  <c r="M115" i="10"/>
  <c r="O115" i="10"/>
  <c r="AD115" i="10"/>
  <c r="O120" i="10"/>
  <c r="AD120" i="10"/>
  <c r="Q120" i="10"/>
  <c r="AE120" i="10"/>
  <c r="Y120" i="10"/>
  <c r="AC120" i="10"/>
  <c r="V120" i="10"/>
  <c r="AF120" i="10"/>
  <c r="AB120" i="10"/>
  <c r="S120" i="10"/>
  <c r="N120" i="10"/>
  <c r="X120" i="10"/>
  <c r="U120" i="10"/>
  <c r="P120" i="10"/>
  <c r="AA120" i="10"/>
  <c r="T120" i="10"/>
  <c r="R120" i="10"/>
  <c r="M120" i="10"/>
  <c r="Z120" i="10"/>
  <c r="W120" i="10"/>
  <c r="N107" i="10"/>
  <c r="X107" i="10"/>
  <c r="U107" i="10"/>
  <c r="P107" i="10"/>
  <c r="AA107" i="10"/>
  <c r="R107" i="10"/>
  <c r="Z107" i="10"/>
  <c r="W107" i="10"/>
  <c r="T107" i="10"/>
  <c r="M107" i="10"/>
  <c r="O107" i="10"/>
  <c r="AD107" i="10"/>
  <c r="Q107" i="10"/>
  <c r="AE107" i="10"/>
  <c r="Y107" i="10"/>
  <c r="AC107" i="10"/>
  <c r="V107" i="10"/>
  <c r="AF107" i="10"/>
  <c r="AB107" i="10"/>
  <c r="S107" i="10"/>
  <c r="AD119" i="10"/>
  <c r="Q119" i="10"/>
  <c r="O119" i="10"/>
  <c r="AE119" i="10"/>
  <c r="Y119" i="10"/>
  <c r="AC119" i="10"/>
  <c r="V119" i="10"/>
  <c r="AF119" i="10"/>
  <c r="AB119" i="10"/>
  <c r="S119" i="10"/>
  <c r="N119" i="10"/>
  <c r="X119" i="10"/>
  <c r="U119" i="10"/>
  <c r="P119" i="10"/>
  <c r="AA119" i="10"/>
  <c r="R119" i="10"/>
  <c r="Z119" i="10"/>
  <c r="W119" i="10"/>
  <c r="M119" i="10"/>
  <c r="T119" i="10"/>
  <c r="O121" i="10"/>
  <c r="AD121" i="10"/>
  <c r="Q121" i="10"/>
  <c r="M121" i="10"/>
  <c r="AE121" i="10"/>
  <c r="Y121" i="10"/>
  <c r="AC121" i="10"/>
  <c r="V121" i="10"/>
  <c r="AF121" i="10"/>
  <c r="AB121" i="10"/>
  <c r="S121" i="10"/>
  <c r="N121" i="10"/>
  <c r="X121" i="10"/>
  <c r="U121" i="10"/>
  <c r="P121" i="10"/>
  <c r="AA121" i="10"/>
  <c r="R121" i="10"/>
  <c r="Z121" i="10"/>
  <c r="W121" i="10"/>
  <c r="T121" i="10"/>
  <c r="X106" i="10"/>
  <c r="U106" i="10"/>
  <c r="P106" i="10"/>
  <c r="AA106" i="10"/>
  <c r="R106" i="10"/>
  <c r="Z106" i="10"/>
  <c r="W106" i="10"/>
  <c r="T106" i="10"/>
  <c r="M106" i="10"/>
  <c r="O106" i="10"/>
  <c r="AD106" i="10"/>
  <c r="N106" i="10"/>
  <c r="Q106" i="10"/>
  <c r="AE106" i="10"/>
  <c r="Y106" i="10"/>
  <c r="AC106" i="10"/>
  <c r="V106" i="10"/>
  <c r="AF106" i="10"/>
  <c r="AB106" i="10"/>
  <c r="S106" i="10"/>
  <c r="AF124" i="10"/>
  <c r="T124" i="10"/>
  <c r="M124" i="10"/>
  <c r="O124" i="10"/>
  <c r="AD124" i="10"/>
  <c r="Q124" i="10"/>
  <c r="AE124" i="10"/>
  <c r="Y124" i="10"/>
  <c r="AC124" i="10"/>
  <c r="V124" i="10"/>
  <c r="AB124" i="10"/>
  <c r="S124" i="10"/>
  <c r="N124" i="10"/>
  <c r="X124" i="10"/>
  <c r="U124" i="10"/>
  <c r="P124" i="10"/>
  <c r="AA124" i="10"/>
  <c r="R124" i="10"/>
  <c r="W124" i="10"/>
  <c r="Z124" i="10"/>
  <c r="Q118" i="10"/>
  <c r="AE118" i="10"/>
  <c r="Y118" i="10"/>
  <c r="O118" i="10"/>
  <c r="AD118" i="10"/>
  <c r="AC118" i="10"/>
  <c r="V118" i="10"/>
  <c r="AF118" i="10"/>
  <c r="AB118" i="10"/>
  <c r="S118" i="10"/>
  <c r="N118" i="10"/>
  <c r="X118" i="10"/>
  <c r="U118" i="10"/>
  <c r="P118" i="10"/>
  <c r="AA118" i="10"/>
  <c r="R118" i="10"/>
  <c r="Z118" i="10"/>
  <c r="W118" i="10"/>
  <c r="T118" i="10"/>
  <c r="M118" i="10"/>
  <c r="N109" i="10"/>
  <c r="X109" i="10"/>
  <c r="U109" i="10"/>
  <c r="P109" i="10"/>
  <c r="AA109" i="10"/>
  <c r="R109" i="10"/>
  <c r="Z109" i="10"/>
  <c r="W109" i="10"/>
  <c r="AB109" i="10"/>
  <c r="T109" i="10"/>
  <c r="M109" i="10"/>
  <c r="O109" i="10"/>
  <c r="AD109" i="10"/>
  <c r="Q109" i="10"/>
  <c r="AE109" i="10"/>
  <c r="Y109" i="10"/>
  <c r="AC109" i="10"/>
  <c r="V109" i="10"/>
  <c r="AF109" i="10"/>
  <c r="S109" i="10"/>
  <c r="AE125" i="10"/>
  <c r="T125" i="10"/>
  <c r="M125" i="10"/>
  <c r="O125" i="10"/>
  <c r="AD125" i="10"/>
  <c r="Q125" i="10"/>
  <c r="Y125" i="10"/>
  <c r="AC125" i="10"/>
  <c r="V125" i="10"/>
  <c r="AB125" i="10"/>
  <c r="S125" i="10"/>
  <c r="W125" i="10"/>
  <c r="N125" i="10"/>
  <c r="X125" i="10"/>
  <c r="U125" i="10"/>
  <c r="P125" i="10"/>
  <c r="AA125" i="10"/>
  <c r="R125" i="10"/>
  <c r="Z125" i="10"/>
  <c r="T122" i="10"/>
  <c r="M122" i="10"/>
  <c r="O122" i="10"/>
  <c r="AD122" i="10"/>
  <c r="Q122" i="10"/>
  <c r="AE122" i="10"/>
  <c r="Y122" i="10"/>
  <c r="AC122" i="10"/>
  <c r="V122" i="10"/>
  <c r="AF122" i="10"/>
  <c r="AB122" i="10"/>
  <c r="S122" i="10"/>
  <c r="N122" i="10"/>
  <c r="X122" i="10"/>
  <c r="U122" i="10"/>
  <c r="P122" i="10"/>
  <c r="AA122" i="10"/>
  <c r="R122" i="10"/>
  <c r="Z122" i="10"/>
  <c r="W122" i="10"/>
  <c r="T123" i="10"/>
  <c r="M123" i="10"/>
  <c r="O123" i="10"/>
  <c r="AD123" i="10"/>
  <c r="Q123" i="10"/>
  <c r="AE123" i="10"/>
  <c r="Y123" i="10"/>
  <c r="AC123" i="10"/>
  <c r="V123" i="10"/>
  <c r="AF123" i="10"/>
  <c r="AB123" i="10"/>
  <c r="S123" i="10"/>
  <c r="N123" i="10"/>
  <c r="X123" i="10"/>
  <c r="U123" i="10"/>
  <c r="P123" i="10"/>
  <c r="AA123" i="10"/>
  <c r="R123" i="10"/>
  <c r="Z123" i="10"/>
  <c r="W123" i="10"/>
  <c r="Y116" i="10"/>
  <c r="AC116" i="10"/>
  <c r="V116" i="10"/>
  <c r="AF116" i="10"/>
  <c r="AB116" i="10"/>
  <c r="S116" i="10"/>
  <c r="Q116" i="10"/>
  <c r="N116" i="10"/>
  <c r="X116" i="10"/>
  <c r="U116" i="10"/>
  <c r="P116" i="10"/>
  <c r="AA116" i="10"/>
  <c r="R116" i="10"/>
  <c r="AE116" i="10"/>
  <c r="Z116" i="10"/>
  <c r="W116" i="10"/>
  <c r="T116" i="10"/>
  <c r="M116" i="10"/>
  <c r="O116" i="10"/>
  <c r="AD116" i="10"/>
  <c r="AF98" i="10"/>
  <c r="T98" i="10"/>
  <c r="V98" i="10"/>
  <c r="Q98" i="10"/>
  <c r="O98" i="10"/>
  <c r="M98" i="10"/>
  <c r="U98" i="10"/>
  <c r="P98" i="10"/>
  <c r="N98" i="10"/>
  <c r="Z98" i="10"/>
  <c r="R98" i="10"/>
  <c r="W98" i="10"/>
  <c r="W104" i="10"/>
  <c r="Y104" i="10"/>
  <c r="X104" i="10"/>
  <c r="AF104" i="10"/>
  <c r="AC104" i="10"/>
  <c r="Z104" i="10"/>
  <c r="AE104" i="10"/>
  <c r="P104" i="10"/>
  <c r="N104" i="10"/>
  <c r="R104" i="10"/>
  <c r="Q104" i="10"/>
  <c r="O104" i="10"/>
  <c r="M104" i="10"/>
  <c r="AA104" i="10"/>
  <c r="S104" i="10"/>
  <c r="AD104" i="10"/>
  <c r="U104" i="10"/>
  <c r="T104" i="10"/>
  <c r="V104" i="10"/>
  <c r="AB104" i="10"/>
  <c r="AE85" i="10"/>
  <c r="AA85" i="10"/>
  <c r="S85" i="10"/>
  <c r="U85" i="10"/>
  <c r="T85" i="10"/>
  <c r="AD85" i="10"/>
  <c r="V85" i="10"/>
  <c r="AB85" i="10"/>
  <c r="AC85" i="10"/>
  <c r="X85" i="10"/>
  <c r="Z85" i="10"/>
  <c r="W85" i="10"/>
  <c r="AF85" i="10"/>
  <c r="Y85" i="10"/>
  <c r="P85" i="10"/>
  <c r="N85" i="10"/>
  <c r="R85" i="10"/>
  <c r="Q85" i="10"/>
  <c r="O85" i="10"/>
  <c r="M85" i="10"/>
  <c r="AE86" i="10"/>
  <c r="U86" i="10"/>
  <c r="S86" i="10"/>
  <c r="AA86" i="10"/>
  <c r="T86" i="10"/>
  <c r="AD86" i="10"/>
  <c r="V86" i="10"/>
  <c r="AB86" i="10"/>
  <c r="W86" i="10"/>
  <c r="X86" i="10"/>
  <c r="AF86" i="10"/>
  <c r="Y86" i="10"/>
  <c r="AC86" i="10"/>
  <c r="Z86" i="10"/>
  <c r="P86" i="10"/>
  <c r="N86" i="10"/>
  <c r="R86" i="10"/>
  <c r="Q86" i="10"/>
  <c r="O86" i="10"/>
  <c r="M86" i="10"/>
  <c r="P89" i="10"/>
  <c r="N89" i="10"/>
  <c r="R89" i="10"/>
  <c r="Q89" i="10"/>
  <c r="O89" i="10"/>
  <c r="M89" i="10"/>
  <c r="AE89" i="10"/>
  <c r="S89" i="10"/>
  <c r="AA89" i="10"/>
  <c r="U89" i="10"/>
  <c r="T89" i="10"/>
  <c r="AD89" i="10"/>
  <c r="V89" i="10"/>
  <c r="AB89" i="10"/>
  <c r="W89" i="10"/>
  <c r="AF89" i="10"/>
  <c r="X89" i="10"/>
  <c r="Y89" i="10"/>
  <c r="AC89" i="10"/>
  <c r="Z89" i="10"/>
  <c r="R87" i="10"/>
  <c r="Q87" i="10"/>
  <c r="O87" i="10"/>
  <c r="M87" i="10"/>
  <c r="AE87" i="10"/>
  <c r="S87" i="10"/>
  <c r="AA87" i="10"/>
  <c r="U87" i="10"/>
  <c r="T87" i="10"/>
  <c r="AD87" i="10"/>
  <c r="V87" i="10"/>
  <c r="AB87" i="10"/>
  <c r="W87" i="10"/>
  <c r="X87" i="10"/>
  <c r="AF87" i="10"/>
  <c r="Y87" i="10"/>
  <c r="AC87" i="10"/>
  <c r="Z87" i="10"/>
  <c r="P87" i="10"/>
  <c r="N87" i="10"/>
  <c r="AC91" i="10"/>
  <c r="Z91" i="10"/>
  <c r="R91" i="10"/>
  <c r="M91" i="10"/>
  <c r="P91" i="10"/>
  <c r="N91" i="10"/>
  <c r="Q91" i="10"/>
  <c r="O91" i="10"/>
  <c r="S91" i="10"/>
  <c r="AE91" i="10"/>
  <c r="AA91" i="10"/>
  <c r="U91" i="10"/>
  <c r="T91" i="10"/>
  <c r="AD91" i="10"/>
  <c r="V91" i="10"/>
  <c r="AB91" i="10"/>
  <c r="W91" i="10"/>
  <c r="X91" i="10"/>
  <c r="AF91" i="10"/>
  <c r="Y91" i="10"/>
  <c r="AC90" i="10"/>
  <c r="Z90" i="10"/>
  <c r="P90" i="10"/>
  <c r="N90" i="10"/>
  <c r="R90" i="10"/>
  <c r="Q90" i="10"/>
  <c r="O90" i="10"/>
  <c r="M90" i="10"/>
  <c r="AE90" i="10"/>
  <c r="S90" i="10"/>
  <c r="AA90" i="10"/>
  <c r="U90" i="10"/>
  <c r="T90" i="10"/>
  <c r="AD90" i="10"/>
  <c r="V90" i="10"/>
  <c r="AB90" i="10"/>
  <c r="W90" i="10"/>
  <c r="X90" i="10"/>
  <c r="AF90" i="10"/>
  <c r="Y90" i="10"/>
  <c r="AD92" i="10"/>
  <c r="AC92" i="10"/>
  <c r="Z92" i="10"/>
  <c r="P92" i="10"/>
  <c r="N92" i="10"/>
  <c r="R92" i="10"/>
  <c r="Q92" i="10"/>
  <c r="O92" i="10"/>
  <c r="M92" i="10"/>
  <c r="AE92" i="10"/>
  <c r="S92" i="10"/>
  <c r="AA92" i="10"/>
  <c r="U92" i="10"/>
  <c r="T92" i="10"/>
  <c r="AB92" i="10"/>
  <c r="V92" i="10"/>
  <c r="X92" i="10"/>
  <c r="W92" i="10"/>
  <c r="Y92" i="10"/>
  <c r="AD93" i="10"/>
  <c r="Y93" i="10"/>
  <c r="N93" i="10"/>
  <c r="AC93" i="10"/>
  <c r="Z93" i="10"/>
  <c r="P93" i="10"/>
  <c r="R93" i="10"/>
  <c r="Q93" i="10"/>
  <c r="O93" i="10"/>
  <c r="M93" i="10"/>
  <c r="AE93" i="10"/>
  <c r="S93" i="10"/>
  <c r="AA93" i="10"/>
  <c r="U93" i="10"/>
  <c r="T93" i="10"/>
  <c r="V93" i="10"/>
  <c r="AB93" i="10"/>
  <c r="W93" i="10"/>
  <c r="X93" i="10"/>
  <c r="R88" i="10"/>
  <c r="Q88" i="10"/>
  <c r="O88" i="10"/>
  <c r="M88" i="10"/>
  <c r="T88" i="10"/>
  <c r="AE88" i="10"/>
  <c r="AA88" i="10"/>
  <c r="S88" i="10"/>
  <c r="U88" i="10"/>
  <c r="Y88" i="10"/>
  <c r="AD88" i="10"/>
  <c r="V88" i="10"/>
  <c r="AB88" i="10"/>
  <c r="W88" i="10"/>
  <c r="X88" i="10"/>
  <c r="AF88" i="10"/>
  <c r="AC88" i="10"/>
  <c r="Z88" i="10"/>
  <c r="P88" i="10"/>
  <c r="N88" i="10"/>
  <c r="AC94" i="10"/>
  <c r="Y94" i="10"/>
  <c r="R94" i="10"/>
  <c r="Z94" i="10"/>
  <c r="M94" i="10"/>
  <c r="P94" i="10"/>
  <c r="N94" i="10"/>
  <c r="Q94" i="10"/>
  <c r="O94" i="10"/>
  <c r="AE94" i="10"/>
  <c r="S94" i="10"/>
  <c r="AA94" i="10"/>
  <c r="U94" i="10"/>
  <c r="T94" i="10"/>
  <c r="AD94" i="10"/>
  <c r="V94" i="10"/>
  <c r="AB94" i="10"/>
  <c r="W94" i="10"/>
  <c r="X94" i="10"/>
  <c r="AF94" i="10"/>
  <c r="AE95" i="10"/>
  <c r="AC95" i="10"/>
  <c r="Y95" i="10"/>
  <c r="R95" i="10"/>
  <c r="M95" i="10"/>
  <c r="Z95" i="10"/>
  <c r="Q95" i="10"/>
  <c r="O95" i="10"/>
  <c r="P95" i="10"/>
  <c r="N95" i="10"/>
  <c r="S95" i="10"/>
  <c r="AA95" i="10"/>
  <c r="U95" i="10"/>
  <c r="T95" i="10"/>
  <c r="AD95" i="10"/>
  <c r="V95" i="10"/>
  <c r="AB95" i="10"/>
  <c r="W95" i="10"/>
  <c r="X95" i="10"/>
  <c r="AE97" i="10"/>
  <c r="AF97" i="10"/>
  <c r="X97" i="10"/>
  <c r="O97" i="10"/>
  <c r="Y97" i="10"/>
  <c r="M97" i="10"/>
  <c r="P97" i="10"/>
  <c r="Q97" i="10"/>
  <c r="Z97" i="10"/>
  <c r="N97" i="10"/>
  <c r="R97" i="10"/>
  <c r="S97" i="10"/>
  <c r="AA97" i="10"/>
  <c r="U97" i="10"/>
  <c r="T97" i="10"/>
  <c r="V97" i="10"/>
  <c r="W97" i="10"/>
  <c r="AF103" i="10"/>
  <c r="X103" i="10"/>
  <c r="AC103" i="10"/>
  <c r="Y103" i="10"/>
  <c r="Z103" i="10"/>
  <c r="AE103" i="10"/>
  <c r="P103" i="10"/>
  <c r="N103" i="10"/>
  <c r="R103" i="10"/>
  <c r="Q103" i="10"/>
  <c r="O103" i="10"/>
  <c r="M103" i="10"/>
  <c r="AA103" i="10"/>
  <c r="S103" i="10"/>
  <c r="AD103" i="10"/>
  <c r="U103" i="10"/>
  <c r="T103" i="10"/>
  <c r="AB103" i="10"/>
  <c r="W103" i="10"/>
  <c r="V103" i="10"/>
  <c r="AF102" i="10"/>
  <c r="X102" i="10"/>
  <c r="AC102" i="10"/>
  <c r="Y102" i="10"/>
  <c r="Z102" i="10"/>
  <c r="AE102" i="10"/>
  <c r="P102" i="10"/>
  <c r="N102" i="10"/>
  <c r="R102" i="10"/>
  <c r="Q102" i="10"/>
  <c r="O102" i="10"/>
  <c r="M102" i="10"/>
  <c r="AA102" i="10"/>
  <c r="S102" i="10"/>
  <c r="AD102" i="10"/>
  <c r="U102" i="10"/>
  <c r="T102" i="10"/>
  <c r="AB102" i="10"/>
  <c r="V102" i="10"/>
  <c r="W102" i="10"/>
  <c r="X96" i="10"/>
  <c r="AF96" i="10"/>
  <c r="AB96" i="10"/>
  <c r="V96" i="10"/>
  <c r="T96" i="10"/>
  <c r="U96" i="10"/>
  <c r="S98" i="10"/>
  <c r="AA96" i="10"/>
  <c r="S96" i="10"/>
  <c r="W96" i="10"/>
  <c r="R96" i="10"/>
  <c r="P96" i="10"/>
  <c r="Z96" i="10"/>
  <c r="N96" i="10"/>
  <c r="Y98" i="10"/>
  <c r="AC96" i="10"/>
  <c r="O96" i="10"/>
  <c r="Y96" i="10"/>
  <c r="M96" i="10"/>
  <c r="Q96" i="10"/>
  <c r="X98" i="10"/>
  <c r="AF95" i="10"/>
  <c r="AF93" i="10"/>
  <c r="AF128" i="10"/>
  <c r="AF92" i="10"/>
  <c r="AF127" i="10"/>
  <c r="AF126" i="10"/>
  <c r="AF125" i="10"/>
  <c r="AE61" i="10"/>
  <c r="AE126" i="10"/>
  <c r="T131" i="10"/>
  <c r="T99" i="10"/>
  <c r="T67" i="10"/>
  <c r="Z133" i="10"/>
  <c r="Z101" i="10"/>
  <c r="Z69" i="10"/>
  <c r="Z132" i="10"/>
  <c r="Z100" i="10"/>
  <c r="Z68" i="10"/>
  <c r="Z131" i="10"/>
  <c r="Z99" i="10"/>
  <c r="Z67" i="10"/>
  <c r="Z66" i="10"/>
  <c r="AA133" i="10"/>
  <c r="AA101" i="10"/>
  <c r="AA69" i="10"/>
  <c r="AA132" i="10"/>
  <c r="AA100" i="10"/>
  <c r="AA68" i="10"/>
  <c r="P133" i="10"/>
  <c r="P101" i="10"/>
  <c r="P69" i="10"/>
  <c r="AA131" i="10"/>
  <c r="AA99" i="10"/>
  <c r="AA67" i="10"/>
  <c r="T133" i="10"/>
  <c r="P132" i="10"/>
  <c r="P100" i="10"/>
  <c r="P68" i="10"/>
  <c r="AA130" i="10"/>
  <c r="AA98" i="10"/>
  <c r="AA66" i="10"/>
  <c r="P131" i="10"/>
  <c r="P99" i="10"/>
  <c r="P67" i="10"/>
  <c r="U133" i="10"/>
  <c r="U101" i="10"/>
  <c r="U69" i="10"/>
  <c r="M101" i="10"/>
  <c r="U132" i="10"/>
  <c r="U100" i="10"/>
  <c r="U68" i="10"/>
  <c r="AB133" i="10"/>
  <c r="AB101" i="10"/>
  <c r="AB69" i="10"/>
  <c r="T100" i="10"/>
  <c r="M132" i="10"/>
  <c r="M100" i="10"/>
  <c r="M68" i="10"/>
  <c r="U131" i="10"/>
  <c r="U99" i="10"/>
  <c r="U67" i="10"/>
  <c r="AB132" i="10"/>
  <c r="AB100" i="10"/>
  <c r="AB68" i="10"/>
  <c r="M131" i="10"/>
  <c r="M99" i="10"/>
  <c r="M67" i="10"/>
  <c r="AB131" i="10"/>
  <c r="AB99" i="10"/>
  <c r="AB67" i="10"/>
  <c r="V133" i="10"/>
  <c r="V101" i="10"/>
  <c r="V69" i="10"/>
  <c r="AB130" i="10"/>
  <c r="AB98" i="10"/>
  <c r="AB66" i="10"/>
  <c r="M133" i="10"/>
  <c r="M69" i="10"/>
  <c r="Q133" i="10"/>
  <c r="Q101" i="10"/>
  <c r="Q69" i="10"/>
  <c r="V132" i="10"/>
  <c r="V100" i="10"/>
  <c r="V68" i="10"/>
  <c r="AB129" i="10"/>
  <c r="AB97" i="10"/>
  <c r="AB65" i="10"/>
  <c r="Q132" i="10"/>
  <c r="Q100" i="10"/>
  <c r="Q68" i="10"/>
  <c r="V131" i="10"/>
  <c r="V99" i="10"/>
  <c r="V67" i="10"/>
  <c r="AC133" i="10"/>
  <c r="AC101" i="10"/>
  <c r="AC69" i="10"/>
  <c r="Q131" i="10"/>
  <c r="Q99" i="10"/>
  <c r="Q67" i="10"/>
  <c r="AC132" i="10"/>
  <c r="AC100" i="10"/>
  <c r="AC68" i="10"/>
  <c r="T132" i="10"/>
  <c r="AC131" i="10"/>
  <c r="AC99" i="10"/>
  <c r="AC67" i="10"/>
  <c r="W133" i="10"/>
  <c r="W101" i="10"/>
  <c r="W69" i="10"/>
  <c r="AC130" i="10"/>
  <c r="AC98" i="10"/>
  <c r="AC66" i="10"/>
  <c r="T68" i="10"/>
  <c r="W132" i="10"/>
  <c r="W100" i="10"/>
  <c r="W68" i="10"/>
  <c r="AC129" i="10"/>
  <c r="AC97" i="10"/>
  <c r="AC65" i="10"/>
  <c r="W131" i="10"/>
  <c r="W99" i="10"/>
  <c r="W67" i="10"/>
  <c r="AD133" i="10"/>
  <c r="AD101" i="10"/>
  <c r="AD69" i="10"/>
  <c r="N133" i="10"/>
  <c r="N101" i="10"/>
  <c r="N69" i="10"/>
  <c r="AD132" i="10"/>
  <c r="AD100" i="10"/>
  <c r="AD68" i="10"/>
  <c r="N132" i="10"/>
  <c r="N100" i="10"/>
  <c r="N68" i="10"/>
  <c r="AD131" i="10"/>
  <c r="AD99" i="10"/>
  <c r="AD67" i="10"/>
  <c r="T101" i="10"/>
  <c r="N67" i="10"/>
  <c r="R133" i="10"/>
  <c r="R101" i="10"/>
  <c r="R69" i="10"/>
  <c r="X133" i="10"/>
  <c r="X101" i="10"/>
  <c r="X69" i="10"/>
  <c r="AD130" i="10"/>
  <c r="AD98" i="10"/>
  <c r="AD66" i="10"/>
  <c r="N131" i="10"/>
  <c r="R132" i="10"/>
  <c r="R100" i="10"/>
  <c r="R68" i="10"/>
  <c r="X132" i="10"/>
  <c r="X100" i="10"/>
  <c r="X68" i="10"/>
  <c r="AD129" i="10"/>
  <c r="AD97" i="10"/>
  <c r="AD65" i="10"/>
  <c r="AE133" i="10"/>
  <c r="AE101" i="10"/>
  <c r="AE69" i="10"/>
  <c r="N99" i="10"/>
  <c r="R131" i="10"/>
  <c r="R99" i="10"/>
  <c r="R67" i="10"/>
  <c r="X131" i="10"/>
  <c r="X99" i="10"/>
  <c r="X67" i="10"/>
  <c r="AD128" i="10"/>
  <c r="AD96" i="10"/>
  <c r="AD64" i="10"/>
  <c r="AE132" i="10"/>
  <c r="AE100" i="10"/>
  <c r="AE68" i="10"/>
  <c r="T69" i="10"/>
  <c r="AE131" i="10"/>
  <c r="AE99" i="10"/>
  <c r="AE67" i="10"/>
  <c r="S133" i="10"/>
  <c r="S101" i="10"/>
  <c r="S69" i="10"/>
  <c r="AE130" i="10"/>
  <c r="AE98" i="10"/>
  <c r="AE66" i="10"/>
  <c r="AF133" i="10"/>
  <c r="AF101" i="10"/>
  <c r="AF69" i="10"/>
  <c r="O133" i="10"/>
  <c r="O101" i="10"/>
  <c r="O69" i="10"/>
  <c r="S132" i="10"/>
  <c r="S100" i="10"/>
  <c r="S68" i="10"/>
  <c r="AF132" i="10"/>
  <c r="AF100" i="10"/>
  <c r="AF68" i="10"/>
  <c r="O132" i="10"/>
  <c r="O100" i="10"/>
  <c r="O68" i="10"/>
  <c r="S131" i="10"/>
  <c r="S99" i="10"/>
  <c r="S67" i="10"/>
  <c r="AF131" i="10"/>
  <c r="AF99" i="10"/>
  <c r="AF67" i="10"/>
  <c r="O131" i="10"/>
  <c r="O99" i="10"/>
  <c r="O67" i="10"/>
  <c r="W52" i="10"/>
  <c r="R52" i="10"/>
  <c r="AD52" i="10"/>
  <c r="AF52" i="10"/>
  <c r="AA52" i="10"/>
  <c r="Q52" i="10"/>
  <c r="V52" i="10"/>
  <c r="AC52" i="10"/>
  <c r="S52" i="10"/>
  <c r="X52" i="10"/>
  <c r="N52" i="10"/>
  <c r="AE52" i="10"/>
  <c r="G9" i="10"/>
  <c r="B8" i="9"/>
  <c r="R29" i="3"/>
  <c r="AA72" i="10" l="1"/>
  <c r="A57" i="12"/>
  <c r="B57" i="12" s="1"/>
  <c r="Z72" i="10"/>
  <c r="G10" i="10"/>
  <c r="J14" i="10"/>
  <c r="K14" i="10" s="1"/>
  <c r="R130" i="10"/>
  <c r="A115" i="12"/>
  <c r="B115" i="12" s="1"/>
  <c r="N5" i="12" s="1"/>
  <c r="W14" i="12" s="1"/>
  <c r="E6" i="12"/>
  <c r="Y5" i="12" s="1"/>
  <c r="F6" i="12"/>
  <c r="Y6" i="12" s="1"/>
  <c r="G6" i="12"/>
  <c r="Y7" i="12" s="1"/>
  <c r="H6" i="12"/>
  <c r="Y8" i="12" s="1"/>
  <c r="I6" i="12"/>
  <c r="Y9" i="12" s="1"/>
  <c r="J6" i="12"/>
  <c r="Y10" i="12" s="1"/>
  <c r="K6" i="12"/>
  <c r="Y11" i="12" s="1"/>
  <c r="L6" i="12"/>
  <c r="Y12" i="12" s="1"/>
  <c r="M6" i="12"/>
  <c r="Y13" i="12" s="1"/>
  <c r="N6" i="12"/>
  <c r="Y14" i="12" s="1"/>
  <c r="O6" i="12"/>
  <c r="Y15" i="12" s="1"/>
  <c r="P6" i="12"/>
  <c r="Y16" i="12" s="1"/>
  <c r="Q6" i="12"/>
  <c r="Y17" i="12" s="1"/>
  <c r="R6" i="12"/>
  <c r="Y18" i="12" s="1"/>
  <c r="D6" i="12"/>
  <c r="Y4" i="12" s="1"/>
  <c r="Y2" i="12"/>
  <c r="E5" i="12"/>
  <c r="W5" i="12" s="1"/>
  <c r="F5" i="12"/>
  <c r="W6" i="12" s="1"/>
  <c r="G5" i="12"/>
  <c r="W7" i="12" s="1"/>
  <c r="H5" i="12"/>
  <c r="W8" i="12" s="1"/>
  <c r="I5" i="12"/>
  <c r="W9" i="12" s="1"/>
  <c r="J5" i="12"/>
  <c r="W10" i="12" s="1"/>
  <c r="K5" i="12"/>
  <c r="W11" i="12" s="1"/>
  <c r="L5" i="12"/>
  <c r="W12" i="12" s="1"/>
  <c r="M5" i="12"/>
  <c r="W13" i="12" s="1"/>
  <c r="O5" i="12"/>
  <c r="W15" i="12" s="1"/>
  <c r="P5" i="12"/>
  <c r="W16" i="12" s="1"/>
  <c r="Q5" i="12"/>
  <c r="W17" i="12" s="1"/>
  <c r="R5" i="12"/>
  <c r="W18" i="12" s="1"/>
  <c r="D5" i="12"/>
  <c r="W4" i="12" s="1"/>
  <c r="X2" i="12"/>
  <c r="E124" i="12"/>
  <c r="E125" i="12" s="1"/>
  <c r="X22" i="12" s="1"/>
  <c r="G125" i="12"/>
  <c r="X24" i="12" s="1"/>
  <c r="M124" i="12"/>
  <c r="M125" i="12" s="1"/>
  <c r="X30" i="12" s="1"/>
  <c r="G2" i="10"/>
  <c r="AA53" i="10"/>
  <c r="U53" i="10"/>
  <c r="Y53" i="10"/>
  <c r="P53" i="10"/>
  <c r="T53" i="10"/>
  <c r="AE53" i="10"/>
  <c r="AF53" i="10"/>
  <c r="AD53" i="10"/>
  <c r="O53" i="10"/>
  <c r="S72" i="10"/>
  <c r="C11" i="10"/>
  <c r="D11" i="10" s="1"/>
  <c r="C14" i="10"/>
  <c r="D14" i="10" s="1"/>
  <c r="C12" i="10"/>
  <c r="D12" i="10" s="1"/>
  <c r="C18" i="10"/>
  <c r="D18" i="10" s="1"/>
  <c r="C17" i="10"/>
  <c r="D17" i="10" s="1"/>
  <c r="C5" i="10"/>
  <c r="D5" i="10" s="1"/>
  <c r="C10" i="10"/>
  <c r="D10" i="10" s="1"/>
  <c r="C7" i="10"/>
  <c r="D7" i="10" s="1"/>
  <c r="C6" i="10"/>
  <c r="D6" i="10" s="1"/>
  <c r="C13" i="10"/>
  <c r="D13" i="10" s="1"/>
  <c r="C16" i="10"/>
  <c r="D16" i="10" s="1"/>
  <c r="C9" i="10"/>
  <c r="D9" i="10" s="1"/>
  <c r="C15" i="10"/>
  <c r="D15" i="10" s="1"/>
  <c r="C2" i="10"/>
  <c r="C3" i="10"/>
  <c r="D3" i="10" s="1"/>
  <c r="C4" i="10"/>
  <c r="D4" i="10" s="1"/>
  <c r="C8" i="10"/>
  <c r="D8" i="10" s="1"/>
  <c r="M72" i="10"/>
  <c r="V72" i="10"/>
  <c r="AB72" i="10"/>
  <c r="Y72" i="10"/>
  <c r="AD72" i="10"/>
  <c r="Z53" i="10"/>
  <c r="AF72" i="10"/>
  <c r="R72" i="10"/>
  <c r="O72" i="10"/>
  <c r="N72" i="10"/>
  <c r="P72" i="10"/>
  <c r="Y52" i="10"/>
  <c r="X72" i="10"/>
  <c r="Q72" i="10"/>
  <c r="AC72" i="10"/>
  <c r="U72" i="10"/>
  <c r="AB53" i="10"/>
  <c r="W53" i="10"/>
  <c r="R53" i="10"/>
  <c r="M53" i="10"/>
  <c r="Q53" i="10"/>
  <c r="AC53" i="10"/>
  <c r="V53" i="10"/>
  <c r="X53" i="10"/>
  <c r="AE72" i="10"/>
  <c r="S53" i="10"/>
  <c r="W72" i="10"/>
  <c r="T72" i="10"/>
  <c r="C7" i="9"/>
  <c r="C2" i="9"/>
  <c r="C4" i="9"/>
  <c r="C5" i="9"/>
  <c r="C3" i="9"/>
  <c r="C6" i="9"/>
  <c r="U49" i="10"/>
  <c r="AC49" i="10"/>
  <c r="S49" i="10"/>
  <c r="X49" i="10"/>
  <c r="N49" i="10"/>
  <c r="Z49" i="10"/>
  <c r="AE49" i="10"/>
  <c r="P49" i="10"/>
  <c r="W49" i="10"/>
  <c r="AB49" i="10"/>
  <c r="AA49" i="10"/>
  <c r="M49" i="10"/>
  <c r="R49" i="10"/>
  <c r="Q49" i="10"/>
  <c r="T49" i="10"/>
  <c r="AF49" i="10"/>
  <c r="AD49" i="10"/>
  <c r="Y49" i="10"/>
  <c r="O49" i="10"/>
  <c r="V49" i="10"/>
  <c r="AA39" i="10"/>
  <c r="U39" i="10"/>
  <c r="G8" i="10"/>
  <c r="AF44" i="10"/>
  <c r="AA44" i="10"/>
  <c r="U44" i="10"/>
  <c r="P44" i="10"/>
  <c r="T44" i="10"/>
  <c r="O44" i="10"/>
  <c r="AE44" i="10"/>
  <c r="AB44" i="10"/>
  <c r="Z44" i="10"/>
  <c r="AD44" i="10"/>
  <c r="Q44" i="10"/>
  <c r="P39" i="10"/>
  <c r="S44" i="10"/>
  <c r="AC44" i="10"/>
  <c r="N44" i="10"/>
  <c r="X44" i="10"/>
  <c r="M44" i="10"/>
  <c r="Y44" i="10"/>
  <c r="W44" i="10"/>
  <c r="V44" i="10"/>
  <c r="Q45" i="10"/>
  <c r="AF45" i="10"/>
  <c r="AA45" i="10"/>
  <c r="AB45" i="10"/>
  <c r="N45" i="10"/>
  <c r="AE45" i="10"/>
  <c r="T43" i="10"/>
  <c r="X43" i="10"/>
  <c r="N43" i="10"/>
  <c r="W43" i="10"/>
  <c r="Q43" i="10"/>
  <c r="M43" i="10"/>
  <c r="AB43" i="10"/>
  <c r="AF43" i="10"/>
  <c r="AE43" i="10"/>
  <c r="V43" i="10"/>
  <c r="Z43" i="10"/>
  <c r="U43" i="10"/>
  <c r="AC43" i="10"/>
  <c r="Y43" i="10"/>
  <c r="X47" i="10"/>
  <c r="AE47" i="10"/>
  <c r="O47" i="10"/>
  <c r="AD47" i="10"/>
  <c r="Z47" i="10"/>
  <c r="Y47" i="10"/>
  <c r="T47" i="10"/>
  <c r="S47" i="10"/>
  <c r="AC47" i="10"/>
  <c r="N47" i="10"/>
  <c r="AA47" i="10"/>
  <c r="Q47" i="10"/>
  <c r="W47" i="10"/>
  <c r="V47" i="10"/>
  <c r="R47" i="10"/>
  <c r="P47" i="10"/>
  <c r="U47" i="10"/>
  <c r="AB47" i="10"/>
  <c r="M47" i="10"/>
  <c r="AF47" i="10"/>
  <c r="M39" i="10"/>
  <c r="S45" i="10"/>
  <c r="X45" i="10"/>
  <c r="Z39" i="10"/>
  <c r="AC45" i="10"/>
  <c r="W39" i="10"/>
  <c r="U45" i="10"/>
  <c r="P45" i="10"/>
  <c r="Z45" i="10"/>
  <c r="T45" i="10"/>
  <c r="AB39" i="10"/>
  <c r="AF39" i="10"/>
  <c r="AD45" i="10"/>
  <c r="S43" i="10"/>
  <c r="T52" i="10"/>
  <c r="M52" i="10"/>
  <c r="P43" i="10"/>
  <c r="AD43" i="10"/>
  <c r="O52" i="10"/>
  <c r="AD39" i="10"/>
  <c r="AC39" i="10"/>
  <c r="V45" i="10"/>
  <c r="R45" i="10"/>
  <c r="P48" i="10"/>
  <c r="AA48" i="10"/>
  <c r="AC48" i="10"/>
  <c r="AE48" i="10"/>
  <c r="V48" i="10"/>
  <c r="Q48" i="10"/>
  <c r="S48" i="10"/>
  <c r="X48" i="10"/>
  <c r="AD48" i="10"/>
  <c r="Y48" i="10"/>
  <c r="U48" i="10"/>
  <c r="O48" i="10"/>
  <c r="T48" i="10"/>
  <c r="M48" i="10"/>
  <c r="AB48" i="10"/>
  <c r="U50" i="10"/>
  <c r="Z50" i="10"/>
  <c r="AF50" i="10"/>
  <c r="AE50" i="10"/>
  <c r="W50" i="10"/>
  <c r="AC50" i="10"/>
  <c r="AA50" i="10"/>
  <c r="P50" i="10"/>
  <c r="N50" i="10"/>
  <c r="S50" i="10"/>
  <c r="Y50" i="10"/>
  <c r="AD50" i="10"/>
  <c r="Q50" i="10"/>
  <c r="X50" i="10"/>
  <c r="V50" i="10"/>
  <c r="AB50" i="10"/>
  <c r="O50" i="10"/>
  <c r="R50" i="10"/>
  <c r="T50" i="10"/>
  <c r="M50" i="10"/>
  <c r="O43" i="10"/>
  <c r="W45" i="10"/>
  <c r="R43" i="10"/>
  <c r="O39" i="10"/>
  <c r="T39" i="10"/>
  <c r="X39" i="10"/>
  <c r="S39" i="10"/>
  <c r="V39" i="10"/>
  <c r="N39" i="10"/>
  <c r="Y39" i="10"/>
  <c r="R39" i="10"/>
  <c r="Y45" i="10"/>
  <c r="R42" i="10"/>
  <c r="V42" i="10"/>
  <c r="Y42" i="10"/>
  <c r="AB42" i="10"/>
  <c r="W42" i="10"/>
  <c r="AC42" i="10"/>
  <c r="M42" i="10"/>
  <c r="P42" i="10"/>
  <c r="O42" i="10"/>
  <c r="AE42" i="10"/>
  <c r="T42" i="10"/>
  <c r="AD42" i="10"/>
  <c r="S42" i="10"/>
  <c r="Z42" i="10"/>
  <c r="X42" i="10"/>
  <c r="N42" i="10"/>
  <c r="U42" i="10"/>
  <c r="AA42" i="10"/>
  <c r="AF42" i="10"/>
  <c r="Q42" i="10"/>
  <c r="Y40" i="10"/>
  <c r="P40" i="10"/>
  <c r="AD40" i="10"/>
  <c r="N40" i="10"/>
  <c r="Q40" i="10"/>
  <c r="U40" i="10"/>
  <c r="X40" i="10"/>
  <c r="AF40" i="10"/>
  <c r="AB40" i="10"/>
  <c r="M40" i="10"/>
  <c r="T40" i="10"/>
  <c r="AC40" i="10"/>
  <c r="S40" i="10"/>
  <c r="O40" i="10"/>
  <c r="W40" i="10"/>
  <c r="Z40" i="10"/>
  <c r="AA40" i="10"/>
  <c r="V40" i="10"/>
  <c r="AE40" i="10"/>
  <c r="R40" i="10"/>
  <c r="T41" i="10"/>
  <c r="W41" i="10"/>
  <c r="Z41" i="10"/>
  <c r="U41" i="10"/>
  <c r="AA41" i="10"/>
  <c r="S41" i="10"/>
  <c r="X41" i="10"/>
  <c r="P41" i="10"/>
  <c r="AB41" i="10"/>
  <c r="N41" i="10"/>
  <c r="Y41" i="10"/>
  <c r="R41" i="10"/>
  <c r="AC41" i="10"/>
  <c r="AF41" i="10"/>
  <c r="AD41" i="10"/>
  <c r="M41" i="10"/>
  <c r="O41" i="10"/>
  <c r="Q41" i="10"/>
  <c r="V41" i="10"/>
  <c r="AE41" i="10"/>
  <c r="U38" i="10"/>
  <c r="S38" i="10"/>
  <c r="O38" i="10"/>
  <c r="V38" i="10"/>
  <c r="Z38" i="10"/>
  <c r="W38" i="10"/>
  <c r="AE38" i="10"/>
  <c r="T38" i="10"/>
  <c r="Q38" i="10"/>
  <c r="N38" i="10"/>
  <c r="M38" i="10"/>
  <c r="P38" i="10"/>
  <c r="AF38" i="10"/>
  <c r="R38" i="10"/>
  <c r="Y38" i="10"/>
  <c r="AD38" i="10"/>
  <c r="AC38" i="10"/>
  <c r="AB38" i="10"/>
  <c r="G4" i="10"/>
  <c r="X38" i="10"/>
  <c r="AA38" i="10"/>
  <c r="G6" i="10"/>
  <c r="X51" i="10"/>
  <c r="S51" i="10"/>
  <c r="Z51" i="10"/>
  <c r="U51" i="10"/>
  <c r="AF51" i="10"/>
  <c r="O51" i="10"/>
  <c r="M51" i="10"/>
  <c r="T51" i="10"/>
  <c r="AA51" i="10"/>
  <c r="R51" i="10"/>
  <c r="AE51" i="10"/>
  <c r="N51" i="10"/>
  <c r="Q51" i="10"/>
  <c r="W51" i="10"/>
  <c r="V51" i="10"/>
  <c r="AD51" i="10"/>
  <c r="AB51" i="10"/>
  <c r="Y51" i="10"/>
  <c r="AC51" i="10"/>
  <c r="P51" i="10"/>
  <c r="AD46" i="10"/>
  <c r="AE46" i="10"/>
  <c r="Z46" i="10"/>
  <c r="P46" i="10"/>
  <c r="Q46" i="10"/>
  <c r="AF46" i="10"/>
  <c r="O46" i="10"/>
  <c r="N46" i="10"/>
  <c r="R46" i="10"/>
  <c r="T46" i="10"/>
  <c r="M46" i="10"/>
  <c r="Y46" i="10"/>
  <c r="W46" i="10"/>
  <c r="U46" i="10"/>
  <c r="AA46" i="10"/>
  <c r="V46" i="10"/>
  <c r="AB46" i="10"/>
  <c r="AC46" i="10"/>
  <c r="X46" i="10"/>
  <c r="S46" i="10"/>
  <c r="P37" i="10"/>
  <c r="Q37" i="10"/>
  <c r="Z37" i="10"/>
  <c r="T37" i="10"/>
  <c r="J13" i="10"/>
  <c r="AB37" i="10"/>
  <c r="G3" i="10"/>
  <c r="N37" i="10"/>
  <c r="V37" i="10"/>
  <c r="AE37" i="10"/>
  <c r="X37" i="10"/>
  <c r="O37" i="10"/>
  <c r="Y37" i="10"/>
  <c r="AA37" i="10"/>
  <c r="W37" i="10"/>
  <c r="G11" i="10"/>
  <c r="S37" i="10"/>
  <c r="AE39" i="10"/>
  <c r="N14" i="10"/>
  <c r="O14" i="10" s="1"/>
  <c r="Q39" i="10"/>
  <c r="R48" i="10"/>
  <c r="O45" i="10"/>
  <c r="AF37" i="10"/>
  <c r="G5" i="10"/>
  <c r="AD37" i="10"/>
  <c r="R37" i="10"/>
  <c r="AA43" i="10"/>
  <c r="Z52" i="10"/>
  <c r="AF48" i="10"/>
  <c r="AC37" i="10"/>
  <c r="U37" i="10"/>
  <c r="N48" i="10"/>
  <c r="N13" i="10"/>
  <c r="Z48" i="10"/>
  <c r="AB52" i="10"/>
  <c r="W48" i="10"/>
  <c r="P52" i="10"/>
  <c r="M45" i="10"/>
  <c r="M37" i="10"/>
  <c r="F124" i="12" l="1"/>
  <c r="F125" i="12" s="1"/>
  <c r="X23" i="12" s="1"/>
  <c r="J124" i="12"/>
  <c r="J125" i="12" s="1"/>
  <c r="X27" i="12" s="1"/>
  <c r="I124" i="12"/>
  <c r="I125" i="12" s="1"/>
  <c r="X26" i="12" s="1"/>
  <c r="O124" i="12"/>
  <c r="O125" i="12" s="1"/>
  <c r="X32" i="12" s="1"/>
  <c r="X18" i="12"/>
  <c r="V35" i="12" s="1"/>
  <c r="X17" i="12"/>
  <c r="V34" i="12" s="1"/>
  <c r="X16" i="12"/>
  <c r="V33" i="12" s="1"/>
  <c r="X15" i="12"/>
  <c r="V32" i="12" s="1"/>
  <c r="X14" i="12"/>
  <c r="V31" i="12" s="1"/>
  <c r="X13" i="12"/>
  <c r="V30" i="12" s="1"/>
  <c r="X12" i="12"/>
  <c r="V29" i="12" s="1"/>
  <c r="X11" i="12"/>
  <c r="V28" i="12" s="1"/>
  <c r="X10" i="12"/>
  <c r="V27" i="12" s="1"/>
  <c r="X9" i="12"/>
  <c r="V26" i="12" s="1"/>
  <c r="X8" i="12"/>
  <c r="V25" i="12" s="1"/>
  <c r="X7" i="12"/>
  <c r="V24" i="12" s="1"/>
  <c r="X6" i="12"/>
  <c r="V23" i="12" s="1"/>
  <c r="X5" i="12"/>
  <c r="V22" i="12" s="1"/>
  <c r="Z4" i="12"/>
  <c r="W21" i="12" s="1"/>
  <c r="Z18" i="12"/>
  <c r="W35" i="12" s="1"/>
  <c r="Z17" i="12"/>
  <c r="W34" i="12" s="1"/>
  <c r="Z16" i="12"/>
  <c r="W33" i="12" s="1"/>
  <c r="Z15" i="12"/>
  <c r="W32" i="12" s="1"/>
  <c r="Z14" i="12"/>
  <c r="W31" i="12" s="1"/>
  <c r="Z13" i="12"/>
  <c r="W30" i="12" s="1"/>
  <c r="Z12" i="12"/>
  <c r="W29" i="12" s="1"/>
  <c r="Z11" i="12"/>
  <c r="W28" i="12" s="1"/>
  <c r="Z10" i="12"/>
  <c r="W27" i="12" s="1"/>
  <c r="Z9" i="12"/>
  <c r="W26" i="12" s="1"/>
  <c r="Z8" i="12"/>
  <c r="W25" i="12" s="1"/>
  <c r="Z7" i="12"/>
  <c r="W24" i="12" s="1"/>
  <c r="X4" i="12"/>
  <c r="V21" i="12" s="1"/>
  <c r="Z6" i="12"/>
  <c r="W23" i="12" s="1"/>
  <c r="Z5" i="12"/>
  <c r="W22" i="12" s="1"/>
  <c r="C19" i="10"/>
  <c r="O11" i="10"/>
  <c r="N11" i="10" s="1"/>
  <c r="O3" i="10"/>
  <c r="N3" i="10" s="1"/>
  <c r="K3" i="10"/>
  <c r="J3" i="10" s="1"/>
  <c r="O2" i="10"/>
  <c r="N2" i="10" s="1"/>
  <c r="K10" i="10"/>
  <c r="J10" i="10" s="1"/>
  <c r="K9" i="10"/>
  <c r="J9" i="10" s="1"/>
  <c r="K11" i="10"/>
  <c r="J11" i="10" s="1"/>
  <c r="K4" i="10"/>
  <c r="J4" i="10" s="1"/>
  <c r="O5" i="10"/>
  <c r="N5" i="10" s="1"/>
  <c r="K8" i="10"/>
  <c r="J8" i="10" s="1"/>
  <c r="K2" i="10"/>
  <c r="K6" i="10"/>
  <c r="J6" i="10" s="1"/>
  <c r="O7" i="10"/>
  <c r="N7" i="10" s="1"/>
  <c r="K5" i="10"/>
  <c r="J5" i="10" s="1"/>
  <c r="O10" i="10"/>
  <c r="N10" i="10" s="1"/>
  <c r="O6" i="10"/>
  <c r="N6" i="10" s="1"/>
  <c r="K7" i="10"/>
  <c r="J7" i="10" s="1"/>
  <c r="O9" i="10"/>
  <c r="N9" i="10" s="1"/>
  <c r="O8" i="10"/>
  <c r="N8" i="10" s="1"/>
  <c r="O4" i="10"/>
  <c r="N4" i="10" s="1"/>
  <c r="D2" i="10"/>
  <c r="D19" i="10" s="1"/>
  <c r="J2" i="10" l="1"/>
</calcChain>
</file>

<file path=xl/sharedStrings.xml><?xml version="1.0" encoding="utf-8"?>
<sst xmlns="http://schemas.openxmlformats.org/spreadsheetml/2006/main" count="1744" uniqueCount="218">
  <si>
    <t>Hole #</t>
  </si>
  <si>
    <t>TOTAL DETECTIONS</t>
  </si>
  <si>
    <t>TOTAL %% DETECTION</t>
  </si>
  <si>
    <t>Depth (in)</t>
  </si>
  <si>
    <t>Classification</t>
  </si>
  <si>
    <t>Screw Size M</t>
  </si>
  <si>
    <t>Taper? (Y or N)</t>
  </si>
  <si>
    <t>Computer color</t>
  </si>
  <si>
    <t>Screw color</t>
  </si>
  <si>
    <t>Position (E/I/C)</t>
  </si>
  <si>
    <t>D</t>
  </si>
  <si>
    <t>2x6</t>
  </si>
  <si>
    <t>N</t>
  </si>
  <si>
    <t>Silver</t>
  </si>
  <si>
    <t>C</t>
  </si>
  <si>
    <t>E</t>
  </si>
  <si>
    <t>S</t>
  </si>
  <si>
    <t>2x8</t>
  </si>
  <si>
    <t>Black</t>
  </si>
  <si>
    <t>I</t>
  </si>
  <si>
    <t>F1</t>
  </si>
  <si>
    <t>F2</t>
  </si>
  <si>
    <t>Grate</t>
  </si>
  <si>
    <t>F3</t>
  </si>
  <si>
    <t>F4</t>
  </si>
  <si>
    <t>F5</t>
  </si>
  <si>
    <t>Sticker</t>
  </si>
  <si>
    <t>F6</t>
  </si>
  <si>
    <t>2x5</t>
  </si>
  <si>
    <t>Y</t>
  </si>
  <si>
    <t>Light black</t>
  </si>
  <si>
    <t>2.5x8</t>
  </si>
  <si>
    <t>Blue</t>
  </si>
  <si>
    <t>Reflective texture</t>
  </si>
  <si>
    <t>Computer</t>
  </si>
  <si>
    <t>Total Detections</t>
  </si>
  <si>
    <t>Percent Detection Rate</t>
  </si>
  <si>
    <t>COMP1</t>
  </si>
  <si>
    <t>DELL1</t>
  </si>
  <si>
    <t>DELL2</t>
  </si>
  <si>
    <t>FUJI1</t>
  </si>
  <si>
    <t>GATE1</t>
  </si>
  <si>
    <t>GATE2</t>
  </si>
  <si>
    <t>HP1</t>
  </si>
  <si>
    <t>Name</t>
  </si>
  <si>
    <t># Detections</t>
  </si>
  <si>
    <t>Label</t>
  </si>
  <si>
    <t>% Correct Detection</t>
  </si>
  <si>
    <t>Number of Occurances</t>
  </si>
  <si>
    <t>% Occurance in Data Set</t>
  </si>
  <si>
    <t>Correct Detection Rate</t>
  </si>
  <si>
    <t>Of holes with &lt;= 50% detection rate:</t>
  </si>
  <si>
    <t>Percent Demographic</t>
  </si>
  <si>
    <t>Of holes with 100% detection rate:</t>
  </si>
  <si>
    <t>Of all holes:</t>
  </si>
  <si>
    <t>Total Number</t>
  </si>
  <si>
    <t>Deep</t>
  </si>
  <si>
    <t>Surface</t>
  </si>
  <si>
    <t>Yes Taper</t>
  </si>
  <si>
    <t>No Taper</t>
  </si>
  <si>
    <t>Exterior Screw</t>
  </si>
  <si>
    <t>Interior Screw</t>
  </si>
  <si>
    <t>Corner Screw</t>
  </si>
  <si>
    <t>L Color Difference</t>
  </si>
  <si>
    <t>M Color Difference</t>
  </si>
  <si>
    <t xml:space="preserve"> No Color Difference</t>
  </si>
  <si>
    <t>Average depth (in)</t>
  </si>
  <si>
    <t>Individual Number</t>
  </si>
  <si>
    <t>Total % Detection</t>
  </si>
  <si>
    <t>Protruding Shape</t>
  </si>
  <si>
    <t>F7</t>
  </si>
  <si>
    <t>F8</t>
  </si>
  <si>
    <t>F9</t>
  </si>
  <si>
    <t>F10</t>
  </si>
  <si>
    <t>F11</t>
  </si>
  <si>
    <t>F12</t>
  </si>
  <si>
    <t>F13</t>
  </si>
  <si>
    <t>F14</t>
  </si>
  <si>
    <t>Surface Marks</t>
  </si>
  <si>
    <t>Deep Hole</t>
  </si>
  <si>
    <t>Srtick</t>
  </si>
  <si>
    <t>Surface Marks/ Shapes</t>
  </si>
  <si>
    <t>Surface Shapes</t>
  </si>
  <si>
    <t>Protruding Shapes</t>
  </si>
  <si>
    <t>Surface SHapes</t>
  </si>
  <si>
    <t>Reflective Texture</t>
  </si>
  <si>
    <t>Hole</t>
  </si>
  <si>
    <t>Reflective Textrues</t>
  </si>
  <si>
    <t>Color Difference</t>
  </si>
  <si>
    <t>M</t>
  </si>
  <si>
    <t>L</t>
  </si>
  <si>
    <t>Total Screws under 50 %</t>
  </si>
  <si>
    <t>C screw &lt; 50</t>
  </si>
  <si>
    <t>Deep 100%</t>
  </si>
  <si>
    <t>Surface 100%</t>
  </si>
  <si>
    <t>Y taper 100%</t>
  </si>
  <si>
    <t>N taper 100%</t>
  </si>
  <si>
    <t>E screw 100%</t>
  </si>
  <si>
    <t>I screw 100%</t>
  </si>
  <si>
    <t>C screw 100%</t>
  </si>
  <si>
    <t>Color difference L and 100%</t>
  </si>
  <si>
    <t>Color Difference M and 100%</t>
  </si>
  <si>
    <t>color difference N 100%</t>
  </si>
  <si>
    <t xml:space="preserve">V10_S15_S_640_wl </t>
  </si>
  <si>
    <t>V10_S15_XL_640_wl</t>
  </si>
  <si>
    <t>V10_S25_S_640_wl</t>
  </si>
  <si>
    <t>V10_S25_XL_640_wl</t>
  </si>
  <si>
    <t xml:space="preserve">V15_S15_S_640_wl </t>
  </si>
  <si>
    <t>V15_S15_XL_640_wl</t>
  </si>
  <si>
    <t>V15_S15_S_640_wl</t>
  </si>
  <si>
    <t>V15_S25_S_640_wl</t>
  </si>
  <si>
    <t>V15_S25_XL_640_wl</t>
  </si>
  <si>
    <t xml:space="preserve">V10_S15_S_640_nl </t>
  </si>
  <si>
    <t>V10_S15_XL_640_nl</t>
  </si>
  <si>
    <t>V10_S25_S_640_nl</t>
  </si>
  <si>
    <t>V10_S25_XL_640_nl</t>
  </si>
  <si>
    <t>V15_S15_S_640_nl</t>
  </si>
  <si>
    <t>V15_S15_XL_640_nl</t>
  </si>
  <si>
    <t>V15_S25_S_640_nl</t>
  </si>
  <si>
    <t>V15_S25_XL_640_nl</t>
  </si>
  <si>
    <t>Check</t>
  </si>
  <si>
    <t>F15</t>
  </si>
  <si>
    <t>F16</t>
  </si>
  <si>
    <t>F19</t>
  </si>
  <si>
    <t>F17</t>
  </si>
  <si>
    <t>F18</t>
  </si>
  <si>
    <t>Total</t>
  </si>
  <si>
    <t>V10_S15_S_640_wl</t>
  </si>
  <si>
    <t>V10_S15_S_640_nl</t>
  </si>
  <si>
    <t xml:space="preserve">V15_S25_S_640_nl </t>
  </si>
  <si>
    <t>Surface Marks/Shapes</t>
  </si>
  <si>
    <t>F20</t>
  </si>
  <si>
    <t>F21</t>
  </si>
  <si>
    <t>check</t>
  </si>
  <si>
    <t>Surface Shape</t>
  </si>
  <si>
    <t>Surface/Circular Shape</t>
  </si>
  <si>
    <t>Gate1</t>
  </si>
  <si>
    <t>Gate2</t>
  </si>
  <si>
    <t>Comp1</t>
  </si>
  <si>
    <t>Dell1</t>
  </si>
  <si>
    <t>Dell2</t>
  </si>
  <si>
    <t>Fuji1</t>
  </si>
  <si>
    <t>Hp1</t>
  </si>
  <si>
    <t>Longer 2x3</t>
  </si>
  <si>
    <t>AVERAGES (Totals)</t>
  </si>
  <si>
    <t>Taper and Deep</t>
  </si>
  <si>
    <t>ABCD</t>
  </si>
  <si>
    <t>ABD</t>
  </si>
  <si>
    <t>ACD</t>
  </si>
  <si>
    <t>BCD</t>
  </si>
  <si>
    <t>ABC</t>
  </si>
  <si>
    <t>AD</t>
  </si>
  <si>
    <t>CD</t>
  </si>
  <si>
    <t>BC</t>
  </si>
  <si>
    <t>AB</t>
  </si>
  <si>
    <t>B</t>
  </si>
  <si>
    <t>A</t>
  </si>
  <si>
    <t>SUM:</t>
  </si>
  <si>
    <t>Surface / No taper / Interior / L color diff</t>
  </si>
  <si>
    <t>Surface / No taper / L color diff</t>
  </si>
  <si>
    <t>Surface / Interior / L color diff</t>
  </si>
  <si>
    <t>No taper / Interior / L color diff</t>
  </si>
  <si>
    <t>Surface / No taper / Interior</t>
  </si>
  <si>
    <t>Surface / L color diff</t>
  </si>
  <si>
    <t>Interior / L color diff</t>
  </si>
  <si>
    <t>No taper / Interior</t>
  </si>
  <si>
    <t>Surface / No taper</t>
  </si>
  <si>
    <t xml:space="preserve">L color diff is 1. M and S diff is 0. </t>
  </si>
  <si>
    <t xml:space="preserve">Interior is 1. Exterior (including corner) is 0. </t>
  </si>
  <si>
    <t xml:space="preserve">No taper is 1. Yes is 0. </t>
  </si>
  <si>
    <t xml:space="preserve">Surface is 1. Deep is 0. </t>
  </si>
  <si>
    <t>NOTES:</t>
  </si>
  <si>
    <t>-------------------------------------------------------------------------------------------------------------------------------------------------------------------------------------------------------------</t>
  </si>
  <si>
    <t>Color Diff.</t>
  </si>
  <si>
    <t>Position</t>
  </si>
  <si>
    <t>Taper</t>
  </si>
  <si>
    <t>Depth</t>
  </si>
  <si>
    <t>Category</t>
  </si>
  <si>
    <t>AC</t>
  </si>
  <si>
    <t>BD</t>
  </si>
  <si>
    <t>Surface / Interior</t>
  </si>
  <si>
    <t>No taper / L color diff</t>
  </si>
  <si>
    <t>All screws:</t>
  </si>
  <si>
    <t>% All screws</t>
  </si>
  <si>
    <t>% 50%</t>
  </si>
  <si>
    <t>% 100%</t>
  </si>
  <si>
    <t>SUM ALL SCREWS:</t>
  </si>
  <si>
    <t>SUM &lt;= 50% Detection:</t>
  </si>
  <si>
    <t>SUM 100% Detection:</t>
  </si>
  <si>
    <t>Percentage Detection</t>
  </si>
  <si>
    <t>Percent to Decimal</t>
  </si>
  <si>
    <t>Screw Number (1-115)</t>
  </si>
  <si>
    <t>All Screws</t>
  </si>
  <si>
    <t>Poor Detection</t>
  </si>
  <si>
    <t>Perfect Detection</t>
  </si>
  <si>
    <t>DETECTION RATE:</t>
  </si>
  <si>
    <t>Sum Detection (disregard, for formula only):</t>
  </si>
  <si>
    <t>AVERAGE DETECTION:</t>
  </si>
  <si>
    <t>Interior / L-N color diff</t>
  </si>
  <si>
    <t>No taper / Interior / L-N color diff</t>
  </si>
  <si>
    <t>Surface / Interior / L-N color diff</t>
  </si>
  <si>
    <t>Surface / No taper / L-N color diff</t>
  </si>
  <si>
    <t>Surface / No taper / Interior / L-N color diff</t>
  </si>
  <si>
    <t>L AND N color diff is 1. M is 0</t>
  </si>
  <si>
    <t>Taper and Exterior</t>
  </si>
  <si>
    <t>D and &lt;50%.</t>
  </si>
  <si>
    <t>S &lt; 50%</t>
  </si>
  <si>
    <t>Y taper &lt; 50%</t>
  </si>
  <si>
    <t>N taper &lt; 50%</t>
  </si>
  <si>
    <t>E screw &lt; 50%</t>
  </si>
  <si>
    <t>I screw &lt; 50%</t>
  </si>
  <si>
    <t>Color difference L and &lt;50%</t>
  </si>
  <si>
    <t>Color Difference M and &lt; 50%</t>
  </si>
  <si>
    <t>color difference N &lt; 50%</t>
  </si>
  <si>
    <t>inches</t>
  </si>
  <si>
    <t>mm</t>
  </si>
  <si>
    <t>Total Screws 100%</t>
  </si>
  <si>
    <t>Total 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</si>
</sst>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#,##0.000"/>
    <numFmt numFmtId="167" formatCode="0.0"/>
  </numFmts>
  <fonts count="12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3"/>
      <color theme="1"/>
      <name val="Arial"/>
      <family val="2"/>
      <scheme val="minor"/>
    </font>
    <font>
      <sz val="9"/>
      <color rgb="FF000000"/>
      <name val="&quot;Google Sans Mono&quot;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FF2C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/>
  </cellStyleXfs>
  <cellXfs count="15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9" fontId="3" fillId="0" borderId="0" xfId="0" applyNumberFormat="1" applyFont="1"/>
    <xf numFmtId="0" fontId="4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/>
    <xf numFmtId="164" fontId="3" fillId="0" borderId="0" xfId="0" applyNumberFormat="1" applyFont="1"/>
    <xf numFmtId="164" fontId="3" fillId="2" borderId="0" xfId="0" applyNumberFormat="1" applyFont="1" applyFill="1"/>
    <xf numFmtId="9" fontId="3" fillId="2" borderId="0" xfId="0" applyNumberFormat="1" applyFont="1" applyFill="1"/>
    <xf numFmtId="0" fontId="1" fillId="2" borderId="0" xfId="0" applyFont="1" applyFill="1" applyAlignment="1">
      <alignment horizontal="center"/>
    </xf>
    <xf numFmtId="0" fontId="5" fillId="0" borderId="0" xfId="0" applyFont="1"/>
    <xf numFmtId="164" fontId="1" fillId="0" borderId="0" xfId="0" applyNumberFormat="1" applyFont="1"/>
    <xf numFmtId="165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7" fillId="4" borderId="0" xfId="0" applyFont="1" applyFill="1"/>
    <xf numFmtId="4" fontId="2" fillId="0" borderId="0" xfId="0" applyNumberFormat="1" applyFont="1" applyAlignment="1">
      <alignment horizontal="center" wrapText="1"/>
    </xf>
    <xf numFmtId="165" fontId="3" fillId="0" borderId="0" xfId="0" applyNumberFormat="1" applyFont="1"/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1" fillId="0" borderId="0" xfId="0" applyFont="1"/>
    <xf numFmtId="0" fontId="3" fillId="6" borderId="0" xfId="0" applyFont="1" applyFill="1"/>
    <xf numFmtId="0" fontId="0" fillId="6" borderId="0" xfId="0" applyFill="1"/>
    <xf numFmtId="0" fontId="4" fillId="6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3" xfId="0" applyFont="1" applyBorder="1"/>
    <xf numFmtId="9" fontId="1" fillId="0" borderId="8" xfId="0" applyNumberFormat="1" applyFont="1" applyBorder="1"/>
    <xf numFmtId="9" fontId="1" fillId="0" borderId="9" xfId="0" applyNumberFormat="1" applyFont="1" applyBorder="1"/>
    <xf numFmtId="0" fontId="6" fillId="0" borderId="2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9" fontId="1" fillId="0" borderId="15" xfId="0" applyNumberFormat="1" applyFont="1" applyBorder="1"/>
    <xf numFmtId="0" fontId="1" fillId="0" borderId="16" xfId="0" applyFont="1" applyBorder="1"/>
    <xf numFmtId="164" fontId="1" fillId="0" borderId="17" xfId="0" applyNumberFormat="1" applyFont="1" applyBorder="1"/>
    <xf numFmtId="0" fontId="3" fillId="7" borderId="1" xfId="0" applyFont="1" applyFill="1" applyBorder="1"/>
    <xf numFmtId="0" fontId="2" fillId="7" borderId="1" xfId="0" applyFont="1" applyFill="1" applyBorder="1" applyAlignment="1">
      <alignment horizontal="center"/>
    </xf>
    <xf numFmtId="164" fontId="3" fillId="7" borderId="1" xfId="0" applyNumberFormat="1" applyFont="1" applyFill="1" applyBorder="1"/>
    <xf numFmtId="165" fontId="3" fillId="7" borderId="1" xfId="0" applyNumberFormat="1" applyFont="1" applyFill="1" applyBorder="1"/>
    <xf numFmtId="0" fontId="2" fillId="7" borderId="1" xfId="0" applyFont="1" applyFill="1" applyBorder="1" applyAlignment="1">
      <alignment horizontal="center" wrapText="1"/>
    </xf>
    <xf numFmtId="0" fontId="1" fillId="7" borderId="1" xfId="0" applyFont="1" applyFill="1" applyBorder="1"/>
    <xf numFmtId="0" fontId="0" fillId="7" borderId="0" xfId="0" applyFill="1"/>
    <xf numFmtId="0" fontId="1" fillId="5" borderId="7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164" fontId="4" fillId="0" borderId="14" xfId="0" applyNumberFormat="1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164" fontId="4" fillId="0" borderId="17" xfId="0" applyNumberFormat="1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164" fontId="4" fillId="0" borderId="13" xfId="0" applyNumberFormat="1" applyFont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164" fontId="1" fillId="0" borderId="23" xfId="0" applyNumberFormat="1" applyFont="1" applyBorder="1"/>
    <xf numFmtId="164" fontId="1" fillId="0" borderId="24" xfId="0" applyNumberFormat="1" applyFont="1" applyBorder="1"/>
    <xf numFmtId="164" fontId="1" fillId="0" borderId="25" xfId="0" applyNumberFormat="1" applyFont="1" applyBorder="1"/>
    <xf numFmtId="0" fontId="11" fillId="0" borderId="26" xfId="0" applyFont="1" applyBorder="1"/>
    <xf numFmtId="0" fontId="3" fillId="0" borderId="11" xfId="0" applyFont="1" applyBorder="1"/>
    <xf numFmtId="0" fontId="11" fillId="0" borderId="11" xfId="0" applyFont="1" applyBorder="1"/>
    <xf numFmtId="0" fontId="3" fillId="0" borderId="12" xfId="0" applyFont="1" applyBorder="1"/>
    <xf numFmtId="0" fontId="1" fillId="0" borderId="26" xfId="0" applyFont="1" applyBorder="1"/>
    <xf numFmtId="0" fontId="1" fillId="0" borderId="14" xfId="0" applyFont="1" applyBorder="1"/>
    <xf numFmtId="164" fontId="1" fillId="0" borderId="16" xfId="0" applyNumberFormat="1" applyFont="1" applyBorder="1"/>
    <xf numFmtId="0" fontId="1" fillId="0" borderId="17" xfId="0" applyFont="1" applyBorder="1"/>
    <xf numFmtId="0" fontId="1" fillId="5" borderId="18" xfId="0" applyFont="1" applyFill="1" applyBorder="1"/>
    <xf numFmtId="0" fontId="1" fillId="5" borderId="27" xfId="0" applyFont="1" applyFill="1" applyBorder="1" applyAlignment="1">
      <alignment wrapText="1"/>
    </xf>
    <xf numFmtId="0" fontId="1" fillId="5" borderId="19" xfId="0" applyFont="1" applyFill="1" applyBorder="1"/>
    <xf numFmtId="167" fontId="3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2" borderId="0" xfId="0" applyNumberFormat="1" applyFont="1" applyFill="1" applyAlignment="1">
      <alignment horizontal="left"/>
    </xf>
    <xf numFmtId="0" fontId="1" fillId="7" borderId="28" xfId="0" applyFont="1" applyFill="1" applyBorder="1"/>
    <xf numFmtId="0" fontId="11" fillId="0" borderId="0" xfId="1"/>
    <xf numFmtId="0" fontId="3" fillId="8" borderId="0" xfId="1" applyFont="1" applyFill="1"/>
    <xf numFmtId="0" fontId="3" fillId="0" borderId="0" xfId="1" applyFont="1"/>
    <xf numFmtId="0" fontId="1" fillId="0" borderId="0" xfId="1" applyFont="1"/>
    <xf numFmtId="0" fontId="1" fillId="8" borderId="0" xfId="1" applyFont="1" applyFill="1"/>
    <xf numFmtId="0" fontId="1" fillId="0" borderId="0" xfId="1" applyFont="1" applyAlignment="1">
      <alignment wrapText="1"/>
    </xf>
    <xf numFmtId="0" fontId="1" fillId="8" borderId="0" xfId="1" applyFont="1" applyFill="1" applyAlignment="1">
      <alignment wrapText="1"/>
    </xf>
    <xf numFmtId="10" fontId="3" fillId="0" borderId="0" xfId="1" applyNumberFormat="1" applyFont="1"/>
    <xf numFmtId="0" fontId="1" fillId="3" borderId="0" xfId="1" applyFont="1" applyFill="1"/>
    <xf numFmtId="0" fontId="1" fillId="8" borderId="0" xfId="1" applyFont="1" applyFill="1" applyAlignment="1">
      <alignment horizontal="center" vertical="center"/>
    </xf>
    <xf numFmtId="49" fontId="3" fillId="0" borderId="0" xfId="1" applyNumberFormat="1" applyFont="1" applyAlignment="1">
      <alignment horizontal="center"/>
    </xf>
    <xf numFmtId="0" fontId="3" fillId="8" borderId="0" xfId="0" applyFont="1" applyFill="1"/>
    <xf numFmtId="165" fontId="0" fillId="0" borderId="0" xfId="0" applyNumberFormat="1"/>
    <xf numFmtId="0" fontId="1" fillId="9" borderId="0" xfId="0" applyFont="1" applyFill="1"/>
    <xf numFmtId="0" fontId="1" fillId="5" borderId="0" xfId="0" applyFont="1" applyFill="1"/>
    <xf numFmtId="0" fontId="3" fillId="0" borderId="1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6" xfId="0" applyFont="1" applyBorder="1"/>
    <xf numFmtId="0" fontId="3" fillId="0" borderId="22" xfId="0" applyFont="1" applyBorder="1"/>
    <xf numFmtId="0" fontId="3" fillId="0" borderId="3" xfId="0" applyFont="1" applyBorder="1"/>
    <xf numFmtId="0" fontId="1" fillId="5" borderId="4" xfId="0" applyFont="1" applyFill="1" applyBorder="1"/>
    <xf numFmtId="0" fontId="1" fillId="7" borderId="3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6" xfId="0" applyFont="1" applyFill="1" applyBorder="1"/>
    <xf numFmtId="0" fontId="2" fillId="0" borderId="18" xfId="0" applyFont="1" applyBorder="1" applyAlignment="1">
      <alignment horizontal="center" wrapText="1"/>
    </xf>
    <xf numFmtId="2" fontId="1" fillId="0" borderId="27" xfId="0" applyNumberFormat="1" applyFont="1" applyBorder="1"/>
    <xf numFmtId="0" fontId="1" fillId="0" borderId="19" xfId="0" applyFont="1" applyBorder="1"/>
    <xf numFmtId="0" fontId="2" fillId="7" borderId="21" xfId="0" applyFont="1" applyFill="1" applyBorder="1" applyAlignment="1">
      <alignment horizontal="center" wrapText="1"/>
    </xf>
    <xf numFmtId="166" fontId="1" fillId="5" borderId="16" xfId="0" applyNumberFormat="1" applyFont="1" applyFill="1" applyBorder="1"/>
    <xf numFmtId="0" fontId="1" fillId="0" borderId="1" xfId="1" applyFont="1" applyBorder="1"/>
    <xf numFmtId="0" fontId="1" fillId="8" borderId="1" xfId="1" applyFont="1" applyFill="1" applyBorder="1"/>
    <xf numFmtId="0" fontId="1" fillId="0" borderId="1" xfId="1" applyFont="1" applyBorder="1" applyAlignment="1">
      <alignment wrapText="1"/>
    </xf>
    <xf numFmtId="0" fontId="1" fillId="11" borderId="1" xfId="1" applyFont="1" applyFill="1" applyBorder="1" applyAlignment="1">
      <alignment wrapText="1"/>
    </xf>
    <xf numFmtId="0" fontId="1" fillId="5" borderId="1" xfId="1" applyFont="1" applyFill="1" applyBorder="1" applyAlignment="1">
      <alignment wrapText="1"/>
    </xf>
    <xf numFmtId="164" fontId="1" fillId="0" borderId="1" xfId="1" applyNumberFormat="1" applyFont="1" applyBorder="1"/>
    <xf numFmtId="10" fontId="1" fillId="0" borderId="1" xfId="1" applyNumberFormat="1" applyFont="1" applyBorder="1" applyAlignment="1">
      <alignment wrapText="1"/>
    </xf>
    <xf numFmtId="0" fontId="3" fillId="0" borderId="1" xfId="1" applyFont="1" applyBorder="1"/>
    <xf numFmtId="10" fontId="3" fillId="0" borderId="1" xfId="1" applyNumberFormat="1" applyFont="1" applyBorder="1"/>
    <xf numFmtId="0" fontId="1" fillId="0" borderId="20" xfId="1" applyFont="1" applyBorder="1"/>
    <xf numFmtId="10" fontId="1" fillId="0" borderId="14" xfId="1" applyNumberFormat="1" applyFont="1" applyBorder="1"/>
    <xf numFmtId="0" fontId="1" fillId="0" borderId="21" xfId="1" applyFont="1" applyBorder="1"/>
    <xf numFmtId="10" fontId="3" fillId="0" borderId="16" xfId="1" applyNumberFormat="1" applyFont="1" applyBorder="1"/>
    <xf numFmtId="10" fontId="1" fillId="0" borderId="17" xfId="1" applyNumberFormat="1" applyFont="1" applyBorder="1"/>
    <xf numFmtId="0" fontId="1" fillId="0" borderId="16" xfId="1" applyFont="1" applyBorder="1"/>
    <xf numFmtId="164" fontId="1" fillId="0" borderId="16" xfId="1" applyNumberFormat="1" applyFont="1" applyBorder="1"/>
    <xf numFmtId="0" fontId="3" fillId="0" borderId="16" xfId="1" applyFont="1" applyBorder="1"/>
    <xf numFmtId="10" fontId="1" fillId="0" borderId="16" xfId="1" applyNumberFormat="1" applyFont="1" applyBorder="1" applyAlignment="1">
      <alignment wrapText="1"/>
    </xf>
    <xf numFmtId="0" fontId="1" fillId="0" borderId="22" xfId="1" applyFont="1" applyBorder="1"/>
    <xf numFmtId="0" fontId="1" fillId="0" borderId="3" xfId="1" applyFont="1" applyBorder="1"/>
    <xf numFmtId="164" fontId="1" fillId="0" borderId="3" xfId="1" applyNumberFormat="1" applyFont="1" applyBorder="1"/>
    <xf numFmtId="0" fontId="1" fillId="0" borderId="3" xfId="1" applyFont="1" applyBorder="1" applyAlignment="1">
      <alignment wrapText="1"/>
    </xf>
    <xf numFmtId="10" fontId="1" fillId="0" borderId="3" xfId="1" applyNumberFormat="1" applyFont="1" applyBorder="1" applyAlignment="1">
      <alignment wrapText="1"/>
    </xf>
    <xf numFmtId="10" fontId="1" fillId="0" borderId="13" xfId="1" applyNumberFormat="1" applyFont="1" applyBorder="1"/>
    <xf numFmtId="10" fontId="3" fillId="0" borderId="3" xfId="1" applyNumberFormat="1" applyFont="1" applyBorder="1"/>
    <xf numFmtId="0" fontId="1" fillId="5" borderId="4" xfId="1" applyFont="1" applyFill="1" applyBorder="1" applyAlignment="1">
      <alignment wrapText="1"/>
    </xf>
    <xf numFmtId="0" fontId="1" fillId="5" borderId="5" xfId="1" applyFont="1" applyFill="1" applyBorder="1" applyAlignment="1">
      <alignment wrapText="1"/>
    </xf>
    <xf numFmtId="0" fontId="1" fillId="5" borderId="6" xfId="1" applyFont="1" applyFill="1" applyBorder="1" applyAlignment="1">
      <alignment wrapText="1"/>
    </xf>
    <xf numFmtId="0" fontId="1" fillId="5" borderId="5" xfId="1" applyFont="1" applyFill="1" applyBorder="1"/>
    <xf numFmtId="0" fontId="1" fillId="5" borderId="6" xfId="1" applyFont="1" applyFill="1" applyBorder="1"/>
    <xf numFmtId="164" fontId="1" fillId="3" borderId="0" xfId="1" applyNumberFormat="1" applyFont="1" applyFill="1"/>
    <xf numFmtId="10" fontId="3" fillId="0" borderId="13" xfId="0" applyNumberFormat="1" applyFont="1" applyBorder="1"/>
    <xf numFmtId="10" fontId="3" fillId="0" borderId="14" xfId="0" applyNumberFormat="1" applyFont="1" applyBorder="1"/>
    <xf numFmtId="10" fontId="3" fillId="0" borderId="17" xfId="0" applyNumberFormat="1" applyFont="1" applyBorder="1"/>
    <xf numFmtId="2" fontId="0" fillId="0" borderId="0" xfId="0" applyNumberFormat="1"/>
  </cellXfs>
  <cellStyles count="2">
    <cellStyle name="Normal" xfId="0" builtinId="0"/>
    <cellStyle name="Normal 2" xfId="1" xr:uid="{406C03EA-B2DD-4D53-9DA6-E38B628667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'Venn Diagram'!$P$9:$P$21</c:f>
              <c:strCache>
                <c:ptCount val="1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AB</c:v>
                </c:pt>
                <c:pt idx="5">
                  <c:v>BC</c:v>
                </c:pt>
                <c:pt idx="6">
                  <c:v>CD</c:v>
                </c:pt>
                <c:pt idx="7">
                  <c:v>AD</c:v>
                </c:pt>
                <c:pt idx="8">
                  <c:v>ABC</c:v>
                </c:pt>
                <c:pt idx="9">
                  <c:v>BCD</c:v>
                </c:pt>
                <c:pt idx="10">
                  <c:v>ACD</c:v>
                </c:pt>
                <c:pt idx="11">
                  <c:v>ABD</c:v>
                </c:pt>
                <c:pt idx="12">
                  <c:v>ABCD</c:v>
                </c:pt>
              </c:strCache>
            </c:strRef>
          </c:cat>
          <c:val>
            <c:numRef>
              <c:f>'Venn Diagram'!$Q$9:$Q$21</c:f>
              <c:numCache>
                <c:formatCode>General</c:formatCode>
                <c:ptCount val="13"/>
                <c:pt idx="0">
                  <c:v>36</c:v>
                </c:pt>
                <c:pt idx="1">
                  <c:v>95</c:v>
                </c:pt>
                <c:pt idx="2">
                  <c:v>44</c:v>
                </c:pt>
                <c:pt idx="3">
                  <c:v>45</c:v>
                </c:pt>
                <c:pt idx="4">
                  <c:v>36</c:v>
                </c:pt>
                <c:pt idx="5">
                  <c:v>43</c:v>
                </c:pt>
                <c:pt idx="6">
                  <c:v>9</c:v>
                </c:pt>
                <c:pt idx="7">
                  <c:v>13</c:v>
                </c:pt>
                <c:pt idx="8">
                  <c:v>24</c:v>
                </c:pt>
                <c:pt idx="9">
                  <c:v>9</c:v>
                </c:pt>
                <c:pt idx="10">
                  <c:v>4</c:v>
                </c:pt>
                <c:pt idx="11">
                  <c:v>13</c:v>
                </c:pt>
                <c:pt idx="1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18F-489B-898B-1F8694F1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839317"/>
        <c:axId val="936392401"/>
      </c:barChart>
      <c:catAx>
        <c:axId val="1572839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6392401"/>
        <c:crosses val="autoZero"/>
        <c:auto val="1"/>
        <c:lblAlgn val="ctr"/>
        <c:lblOffset val="100"/>
        <c:noMultiLvlLbl val="1"/>
      </c:catAx>
      <c:valAx>
        <c:axId val="936392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28393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454959</xdr:colOff>
      <xdr:row>23</xdr:row>
      <xdr:rowOff>2241</xdr:rowOff>
    </xdr:from>
    <xdr:ext cx="5715000" cy="3533775"/>
    <xdr:graphicFrame macro="">
      <xdr:nvGraphicFramePr>
        <xdr:cNvPr id="2" name="Chart 3" title="Chart">
          <a:extLst>
            <a:ext uri="{FF2B5EF4-FFF2-40B4-BE49-F238E27FC236}">
              <a16:creationId xmlns:a16="http://schemas.microsoft.com/office/drawing/2014/main" id="{91E9E7C0-8AFB-4918-9608-635F3A319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24</xdr:col>
      <xdr:colOff>381000</xdr:colOff>
      <xdr:row>6</xdr:row>
      <xdr:rowOff>76200</xdr:rowOff>
    </xdr:from>
    <xdr:ext cx="6210300" cy="7324725"/>
    <xdr:pic>
      <xdr:nvPicPr>
        <xdr:cNvPr id="4" name="image22.png" title="Image">
          <a:extLst>
            <a:ext uri="{FF2B5EF4-FFF2-40B4-BE49-F238E27FC236}">
              <a16:creationId xmlns:a16="http://schemas.microsoft.com/office/drawing/2014/main" id="{5E69438E-30CD-4BBA-B86A-B869445025B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97800" y="1047750"/>
          <a:ext cx="6210300" cy="73247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5"/>
  <sheetViews>
    <sheetView zoomScale="70" zoomScaleNormal="70" workbookViewId="0">
      <selection activeCell="R43" sqref="R43"/>
    </sheetView>
  </sheetViews>
  <sheetFormatPr defaultColWidth="12.5703125" defaultRowHeight="15.75" customHeight="1"/>
  <cols>
    <col min="1" max="1" width="6.7109375" bestFit="1" customWidth="1"/>
    <col min="2" max="2" width="17.28515625" customWidth="1"/>
    <col min="3" max="3" width="17.7109375" customWidth="1"/>
    <col min="4" max="4" width="18.28515625" customWidth="1"/>
    <col min="5" max="5" width="18.7109375" customWidth="1"/>
    <col min="6" max="6" width="17.28515625" customWidth="1"/>
    <col min="7" max="7" width="17.7109375" customWidth="1"/>
    <col min="8" max="8" width="18.28515625" customWidth="1"/>
    <col min="9" max="9" width="18.140625" customWidth="1"/>
    <col min="10" max="11" width="17.7109375" customWidth="1"/>
    <col min="12" max="12" width="18.42578125" customWidth="1"/>
    <col min="13" max="13" width="18.140625" customWidth="1"/>
    <col min="14" max="16" width="17.7109375" customWidth="1"/>
    <col min="17" max="17" width="18.7109375" customWidth="1"/>
    <col min="18" max="18" width="12.28515625" bestFit="1" customWidth="1"/>
    <col min="19" max="19" width="11.42578125" bestFit="1" customWidth="1"/>
    <col min="20" max="20" width="15.42578125" customWidth="1"/>
  </cols>
  <sheetData>
    <row r="1" spans="1:32" ht="39">
      <c r="A1" s="1" t="s">
        <v>0</v>
      </c>
      <c r="B1" s="3" t="s">
        <v>112</v>
      </c>
      <c r="C1" s="3" t="s">
        <v>103</v>
      </c>
      <c r="D1" s="3" t="s">
        <v>113</v>
      </c>
      <c r="E1" s="3" t="s">
        <v>104</v>
      </c>
      <c r="F1" s="3" t="s">
        <v>114</v>
      </c>
      <c r="G1" s="3" t="s">
        <v>105</v>
      </c>
      <c r="H1" s="3" t="s">
        <v>115</v>
      </c>
      <c r="I1" s="3" t="s">
        <v>106</v>
      </c>
      <c r="J1" s="3" t="s">
        <v>116</v>
      </c>
      <c r="K1" s="3" t="s">
        <v>109</v>
      </c>
      <c r="L1" s="3" t="s">
        <v>117</v>
      </c>
      <c r="M1" s="3" t="s">
        <v>108</v>
      </c>
      <c r="N1" s="3" t="s">
        <v>118</v>
      </c>
      <c r="O1" s="3" t="s">
        <v>110</v>
      </c>
      <c r="P1" s="3" t="s">
        <v>119</v>
      </c>
      <c r="Q1" s="3" t="s">
        <v>111</v>
      </c>
      <c r="R1" s="3" t="s">
        <v>126</v>
      </c>
      <c r="S1" s="1" t="s">
        <v>2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">
      <c r="A2" s="4">
        <v>1</v>
      </c>
      <c r="B2" s="33">
        <v>1</v>
      </c>
      <c r="C2" s="33">
        <v>1</v>
      </c>
      <c r="D2" s="33">
        <v>1</v>
      </c>
      <c r="E2" s="33">
        <v>1</v>
      </c>
      <c r="F2" s="33">
        <v>1</v>
      </c>
      <c r="G2" s="33">
        <v>1</v>
      </c>
      <c r="H2" s="33">
        <v>1</v>
      </c>
      <c r="I2" s="33">
        <v>1</v>
      </c>
      <c r="J2" s="33">
        <v>1</v>
      </c>
      <c r="K2" s="33">
        <v>1</v>
      </c>
      <c r="L2" s="33">
        <v>1</v>
      </c>
      <c r="M2" s="33">
        <v>1</v>
      </c>
      <c r="N2" s="33">
        <v>1</v>
      </c>
      <c r="O2" s="33">
        <v>1</v>
      </c>
      <c r="P2" s="33">
        <v>1</v>
      </c>
      <c r="Q2" s="33">
        <v>1</v>
      </c>
      <c r="R2" s="5">
        <f>SUM(B2:Q2)</f>
        <v>16</v>
      </c>
      <c r="S2" s="6">
        <f>R2/16</f>
        <v>1</v>
      </c>
      <c r="T2" s="5"/>
      <c r="U2" s="5"/>
    </row>
    <row r="3" spans="1:32" ht="15.75" customHeight="1">
      <c r="A3" s="4">
        <v>2</v>
      </c>
      <c r="B3" s="33">
        <v>1</v>
      </c>
      <c r="C3" s="33">
        <v>1</v>
      </c>
      <c r="D3" s="33">
        <v>1</v>
      </c>
      <c r="E3" s="33">
        <v>1</v>
      </c>
      <c r="F3" s="33">
        <v>1</v>
      </c>
      <c r="G3" s="33">
        <v>1</v>
      </c>
      <c r="H3" s="5">
        <v>1</v>
      </c>
      <c r="I3" s="33">
        <v>1</v>
      </c>
      <c r="J3" s="33">
        <v>1</v>
      </c>
      <c r="K3" s="33">
        <v>1</v>
      </c>
      <c r="L3" s="33">
        <v>1</v>
      </c>
      <c r="M3" s="33">
        <v>1</v>
      </c>
      <c r="N3" s="33">
        <v>1</v>
      </c>
      <c r="O3" s="33">
        <v>1</v>
      </c>
      <c r="P3" s="33">
        <v>1</v>
      </c>
      <c r="Q3" s="33">
        <v>1</v>
      </c>
      <c r="R3" s="5">
        <f t="shared" ref="R3:R21" si="0">SUM(B3:Q3)</f>
        <v>16</v>
      </c>
      <c r="S3" s="6">
        <f t="shared" ref="S3:S21" si="1">R3/16</f>
        <v>1</v>
      </c>
      <c r="T3" s="5"/>
      <c r="U3" s="5"/>
    </row>
    <row r="4" spans="1:32" ht="15">
      <c r="A4" s="4">
        <v>3</v>
      </c>
      <c r="B4" s="33">
        <v>1</v>
      </c>
      <c r="C4" s="33">
        <v>1</v>
      </c>
      <c r="D4" s="33">
        <v>1</v>
      </c>
      <c r="E4" s="33">
        <v>1</v>
      </c>
      <c r="F4" s="33">
        <v>1</v>
      </c>
      <c r="G4" s="33">
        <v>1</v>
      </c>
      <c r="H4" s="33">
        <v>1</v>
      </c>
      <c r="I4" s="33">
        <v>1</v>
      </c>
      <c r="J4" s="33">
        <v>0</v>
      </c>
      <c r="K4" s="33">
        <v>1</v>
      </c>
      <c r="L4" s="33">
        <v>1</v>
      </c>
      <c r="M4" s="33">
        <v>1</v>
      </c>
      <c r="N4" s="33">
        <v>0</v>
      </c>
      <c r="O4" s="33">
        <v>1</v>
      </c>
      <c r="P4" s="33">
        <v>1</v>
      </c>
      <c r="Q4" s="33">
        <v>1</v>
      </c>
      <c r="R4" s="5">
        <f t="shared" si="0"/>
        <v>14</v>
      </c>
      <c r="S4" s="6">
        <f t="shared" si="1"/>
        <v>0.875</v>
      </c>
      <c r="T4" s="5"/>
      <c r="U4" s="5"/>
    </row>
    <row r="5" spans="1:32" ht="15">
      <c r="A5" s="4">
        <v>4</v>
      </c>
      <c r="B5" s="33">
        <v>1</v>
      </c>
      <c r="C5" s="33">
        <v>1</v>
      </c>
      <c r="D5" s="33">
        <v>1</v>
      </c>
      <c r="E5" s="33">
        <v>1</v>
      </c>
      <c r="F5" s="33">
        <v>1</v>
      </c>
      <c r="G5" s="33">
        <v>1</v>
      </c>
      <c r="H5" s="33">
        <v>1</v>
      </c>
      <c r="I5" s="33">
        <v>1</v>
      </c>
      <c r="J5" s="33">
        <v>1</v>
      </c>
      <c r="K5" s="33">
        <v>1</v>
      </c>
      <c r="L5" s="33">
        <v>1</v>
      </c>
      <c r="M5" s="33">
        <v>1</v>
      </c>
      <c r="N5" s="33">
        <v>1</v>
      </c>
      <c r="O5" s="33">
        <v>1</v>
      </c>
      <c r="P5" s="33">
        <v>1</v>
      </c>
      <c r="Q5" s="33">
        <v>1</v>
      </c>
      <c r="R5" s="5">
        <f t="shared" si="0"/>
        <v>16</v>
      </c>
      <c r="S5" s="6">
        <f t="shared" si="1"/>
        <v>1</v>
      </c>
      <c r="T5" s="5"/>
      <c r="U5" s="5"/>
    </row>
    <row r="6" spans="1:32" ht="15">
      <c r="A6" s="4">
        <v>5</v>
      </c>
      <c r="B6" s="33">
        <v>1</v>
      </c>
      <c r="C6" s="33">
        <v>1</v>
      </c>
      <c r="D6" s="33">
        <v>1</v>
      </c>
      <c r="E6" s="33">
        <v>1</v>
      </c>
      <c r="F6" s="33">
        <v>1</v>
      </c>
      <c r="G6" s="33">
        <v>1</v>
      </c>
      <c r="H6" s="33">
        <v>1</v>
      </c>
      <c r="I6" s="33">
        <v>1</v>
      </c>
      <c r="J6" s="33">
        <v>1</v>
      </c>
      <c r="K6" s="33">
        <v>1</v>
      </c>
      <c r="L6" s="33">
        <v>1</v>
      </c>
      <c r="M6" s="33">
        <v>1</v>
      </c>
      <c r="N6" s="33">
        <v>1</v>
      </c>
      <c r="O6" s="33">
        <v>1</v>
      </c>
      <c r="P6" s="33">
        <v>1</v>
      </c>
      <c r="Q6" s="33">
        <v>1</v>
      </c>
      <c r="R6" s="5">
        <f t="shared" si="0"/>
        <v>16</v>
      </c>
      <c r="S6" s="6">
        <f t="shared" si="1"/>
        <v>1</v>
      </c>
      <c r="T6" s="5"/>
      <c r="U6" s="5"/>
    </row>
    <row r="7" spans="1:32" ht="15">
      <c r="A7" s="4">
        <v>6</v>
      </c>
      <c r="B7" s="33">
        <v>1</v>
      </c>
      <c r="C7" s="33">
        <v>1</v>
      </c>
      <c r="D7" s="33">
        <v>1</v>
      </c>
      <c r="E7" s="33">
        <v>1</v>
      </c>
      <c r="F7" s="33">
        <v>1</v>
      </c>
      <c r="G7" s="33">
        <v>1</v>
      </c>
      <c r="H7" s="33">
        <v>1</v>
      </c>
      <c r="I7" s="33">
        <v>1</v>
      </c>
      <c r="J7" s="33">
        <v>0</v>
      </c>
      <c r="K7" s="33">
        <v>1</v>
      </c>
      <c r="L7" s="33">
        <v>1</v>
      </c>
      <c r="M7" s="33">
        <v>1</v>
      </c>
      <c r="N7" s="33">
        <v>1</v>
      </c>
      <c r="O7" s="33">
        <v>1</v>
      </c>
      <c r="P7" s="33">
        <v>1</v>
      </c>
      <c r="Q7" s="33">
        <v>1</v>
      </c>
      <c r="R7" s="5">
        <f t="shared" si="0"/>
        <v>15</v>
      </c>
      <c r="S7" s="6">
        <f t="shared" si="1"/>
        <v>0.9375</v>
      </c>
      <c r="T7" s="5"/>
      <c r="U7" s="5"/>
    </row>
    <row r="8" spans="1:32" ht="15">
      <c r="A8" s="4">
        <v>7</v>
      </c>
      <c r="B8" s="33">
        <v>1</v>
      </c>
      <c r="C8" s="33">
        <v>1</v>
      </c>
      <c r="D8" s="33">
        <v>1</v>
      </c>
      <c r="E8" s="33">
        <v>1</v>
      </c>
      <c r="F8" s="33">
        <v>1</v>
      </c>
      <c r="G8" s="33">
        <v>1</v>
      </c>
      <c r="H8" s="33">
        <v>1</v>
      </c>
      <c r="I8" s="33">
        <v>1</v>
      </c>
      <c r="J8" s="33">
        <v>1</v>
      </c>
      <c r="K8" s="33">
        <v>1</v>
      </c>
      <c r="L8" s="33">
        <v>1</v>
      </c>
      <c r="M8" s="33">
        <v>1</v>
      </c>
      <c r="N8" s="33">
        <v>1</v>
      </c>
      <c r="O8" s="33">
        <v>1</v>
      </c>
      <c r="P8" s="33">
        <v>1</v>
      </c>
      <c r="Q8" s="33">
        <v>1</v>
      </c>
      <c r="R8" s="5">
        <f t="shared" si="0"/>
        <v>16</v>
      </c>
      <c r="S8" s="6">
        <f t="shared" si="1"/>
        <v>1</v>
      </c>
      <c r="T8" s="5"/>
      <c r="U8" s="5"/>
    </row>
    <row r="9" spans="1:32" ht="15">
      <c r="A9" s="4">
        <v>8</v>
      </c>
      <c r="B9" s="33">
        <v>1</v>
      </c>
      <c r="C9" s="33">
        <v>1</v>
      </c>
      <c r="D9" s="33">
        <v>1</v>
      </c>
      <c r="E9" s="33">
        <v>1</v>
      </c>
      <c r="F9" s="33">
        <v>1</v>
      </c>
      <c r="G9" s="33">
        <v>1</v>
      </c>
      <c r="H9" s="33">
        <v>1</v>
      </c>
      <c r="I9" s="33">
        <v>1</v>
      </c>
      <c r="J9" s="33">
        <v>0</v>
      </c>
      <c r="K9" s="33">
        <v>1</v>
      </c>
      <c r="L9" s="33">
        <v>1</v>
      </c>
      <c r="M9" s="33">
        <v>1</v>
      </c>
      <c r="N9" s="33">
        <v>1</v>
      </c>
      <c r="O9" s="33">
        <v>1</v>
      </c>
      <c r="P9" s="33">
        <v>1</v>
      </c>
      <c r="Q9" s="33">
        <v>1</v>
      </c>
      <c r="R9" s="5">
        <f t="shared" si="0"/>
        <v>15</v>
      </c>
      <c r="S9" s="6">
        <f t="shared" si="1"/>
        <v>0.9375</v>
      </c>
      <c r="T9" s="5"/>
      <c r="U9" s="5"/>
    </row>
    <row r="10" spans="1:32" ht="15">
      <c r="A10" s="4">
        <v>9</v>
      </c>
      <c r="B10" s="33">
        <v>1</v>
      </c>
      <c r="C10" s="33">
        <v>1</v>
      </c>
      <c r="D10" s="33">
        <v>1</v>
      </c>
      <c r="E10" s="33">
        <v>1</v>
      </c>
      <c r="F10" s="33">
        <v>1</v>
      </c>
      <c r="G10" s="33">
        <v>1</v>
      </c>
      <c r="H10" s="33">
        <v>1</v>
      </c>
      <c r="I10" s="33">
        <v>1</v>
      </c>
      <c r="J10" s="33">
        <v>1</v>
      </c>
      <c r="K10" s="33">
        <v>1</v>
      </c>
      <c r="L10" s="33">
        <v>1</v>
      </c>
      <c r="M10" s="33">
        <v>1</v>
      </c>
      <c r="N10" s="33">
        <v>1</v>
      </c>
      <c r="O10" s="33">
        <v>1</v>
      </c>
      <c r="P10" s="33">
        <v>1</v>
      </c>
      <c r="Q10" s="33">
        <v>1</v>
      </c>
      <c r="R10" s="5">
        <f t="shared" si="0"/>
        <v>16</v>
      </c>
      <c r="S10" s="6">
        <f t="shared" si="1"/>
        <v>1</v>
      </c>
      <c r="T10" s="5"/>
      <c r="U10" s="5"/>
    </row>
    <row r="11" spans="1:32" ht="15">
      <c r="A11" s="4">
        <v>10</v>
      </c>
      <c r="B11" s="33">
        <v>1</v>
      </c>
      <c r="C11" s="33">
        <v>1</v>
      </c>
      <c r="D11" s="33">
        <v>1</v>
      </c>
      <c r="E11" s="33">
        <v>1</v>
      </c>
      <c r="F11" s="33">
        <v>1</v>
      </c>
      <c r="G11" s="33">
        <v>1</v>
      </c>
      <c r="H11" s="33">
        <v>1</v>
      </c>
      <c r="I11" s="33">
        <v>1</v>
      </c>
      <c r="J11" s="33">
        <v>1</v>
      </c>
      <c r="K11" s="33">
        <v>1</v>
      </c>
      <c r="L11" s="33">
        <v>1</v>
      </c>
      <c r="M11" s="33">
        <v>1</v>
      </c>
      <c r="N11" s="33">
        <v>1</v>
      </c>
      <c r="O11" s="33">
        <v>1</v>
      </c>
      <c r="P11" s="33">
        <v>1</v>
      </c>
      <c r="Q11" s="33">
        <v>1</v>
      </c>
      <c r="R11" s="5">
        <f t="shared" si="0"/>
        <v>16</v>
      </c>
      <c r="S11" s="6">
        <f t="shared" si="1"/>
        <v>1</v>
      </c>
      <c r="T11" s="5"/>
      <c r="U11" s="5"/>
    </row>
    <row r="12" spans="1:32" ht="15">
      <c r="A12" s="4">
        <v>11</v>
      </c>
      <c r="B12" s="33">
        <v>1</v>
      </c>
      <c r="C12" s="33">
        <v>1</v>
      </c>
      <c r="D12" s="33">
        <v>1</v>
      </c>
      <c r="E12" s="33">
        <v>1</v>
      </c>
      <c r="F12" s="33">
        <v>1</v>
      </c>
      <c r="G12" s="33">
        <v>1</v>
      </c>
      <c r="H12" s="33">
        <v>1</v>
      </c>
      <c r="I12" s="33">
        <v>1</v>
      </c>
      <c r="J12" s="33">
        <v>0</v>
      </c>
      <c r="K12" s="33">
        <v>1</v>
      </c>
      <c r="L12" s="33">
        <v>1</v>
      </c>
      <c r="M12" s="33">
        <v>1</v>
      </c>
      <c r="N12" s="33">
        <v>1</v>
      </c>
      <c r="O12" s="33">
        <v>1</v>
      </c>
      <c r="P12" s="33">
        <v>1</v>
      </c>
      <c r="Q12" s="33">
        <v>1</v>
      </c>
      <c r="R12" s="5">
        <f t="shared" si="0"/>
        <v>15</v>
      </c>
      <c r="S12" s="6">
        <f t="shared" si="1"/>
        <v>0.9375</v>
      </c>
      <c r="T12" s="5"/>
      <c r="U12" s="5"/>
    </row>
    <row r="13" spans="1:32" ht="15">
      <c r="A13" s="4">
        <v>12</v>
      </c>
      <c r="B13" s="33">
        <v>1</v>
      </c>
      <c r="C13" s="33">
        <v>1</v>
      </c>
      <c r="D13" s="33">
        <v>1</v>
      </c>
      <c r="E13" s="33">
        <v>1</v>
      </c>
      <c r="F13" s="33">
        <v>1</v>
      </c>
      <c r="G13" s="33">
        <v>1</v>
      </c>
      <c r="H13" s="33">
        <v>1</v>
      </c>
      <c r="I13" s="33">
        <v>1</v>
      </c>
      <c r="J13" s="33">
        <v>1</v>
      </c>
      <c r="K13" s="33">
        <v>0</v>
      </c>
      <c r="L13" s="33">
        <v>1</v>
      </c>
      <c r="M13" s="33">
        <v>1</v>
      </c>
      <c r="N13" s="33">
        <v>1</v>
      </c>
      <c r="O13" s="33">
        <v>1</v>
      </c>
      <c r="P13" s="33">
        <v>1</v>
      </c>
      <c r="Q13" s="33">
        <v>1</v>
      </c>
      <c r="R13" s="5">
        <f t="shared" si="0"/>
        <v>15</v>
      </c>
      <c r="S13" s="6">
        <f t="shared" si="1"/>
        <v>0.9375</v>
      </c>
      <c r="T13" s="5"/>
      <c r="U13" s="5"/>
    </row>
    <row r="14" spans="1:32" ht="15">
      <c r="A14" s="4">
        <v>13</v>
      </c>
      <c r="B14" s="33">
        <v>1</v>
      </c>
      <c r="C14" s="33">
        <v>1</v>
      </c>
      <c r="D14" s="33">
        <v>1</v>
      </c>
      <c r="E14" s="33">
        <v>1</v>
      </c>
      <c r="F14" s="33">
        <v>1</v>
      </c>
      <c r="G14" s="33">
        <v>1</v>
      </c>
      <c r="H14" s="33">
        <v>1</v>
      </c>
      <c r="I14" s="33">
        <v>1</v>
      </c>
      <c r="J14" s="33">
        <v>1</v>
      </c>
      <c r="K14" s="33">
        <v>1</v>
      </c>
      <c r="L14" s="33">
        <v>1</v>
      </c>
      <c r="M14" s="33">
        <v>1</v>
      </c>
      <c r="N14" s="33">
        <v>1</v>
      </c>
      <c r="O14" s="33">
        <v>1</v>
      </c>
      <c r="P14" s="33">
        <v>1</v>
      </c>
      <c r="Q14" s="33">
        <v>1</v>
      </c>
      <c r="R14" s="5">
        <f t="shared" si="0"/>
        <v>16</v>
      </c>
      <c r="S14" s="6">
        <f t="shared" si="1"/>
        <v>1</v>
      </c>
      <c r="T14" s="5"/>
      <c r="U14" s="5"/>
    </row>
    <row r="15" spans="1:32" ht="15">
      <c r="A15" s="4">
        <v>14</v>
      </c>
      <c r="B15" s="33">
        <v>1</v>
      </c>
      <c r="C15" s="33">
        <v>1</v>
      </c>
      <c r="D15" s="33">
        <v>1</v>
      </c>
      <c r="E15" s="33">
        <v>1</v>
      </c>
      <c r="F15" s="33">
        <v>1</v>
      </c>
      <c r="G15" s="33">
        <v>1</v>
      </c>
      <c r="H15" s="33">
        <v>1</v>
      </c>
      <c r="I15" s="33">
        <v>1</v>
      </c>
      <c r="J15" s="33">
        <v>1</v>
      </c>
      <c r="K15" s="33">
        <v>1</v>
      </c>
      <c r="L15" s="33">
        <v>1</v>
      </c>
      <c r="M15" s="33">
        <v>1</v>
      </c>
      <c r="N15" s="33">
        <v>1</v>
      </c>
      <c r="O15" s="33">
        <v>1</v>
      </c>
      <c r="P15" s="33">
        <v>1</v>
      </c>
      <c r="Q15" s="33">
        <v>1</v>
      </c>
      <c r="R15" s="5">
        <f t="shared" si="0"/>
        <v>16</v>
      </c>
      <c r="S15" s="6">
        <f t="shared" si="1"/>
        <v>1</v>
      </c>
      <c r="T15" s="5"/>
      <c r="U15" s="5"/>
    </row>
    <row r="16" spans="1:32" ht="15">
      <c r="A16" s="4">
        <v>15</v>
      </c>
      <c r="B16" s="33">
        <v>1</v>
      </c>
      <c r="C16" s="33">
        <v>1</v>
      </c>
      <c r="D16" s="33">
        <v>1</v>
      </c>
      <c r="E16" s="33">
        <v>1</v>
      </c>
      <c r="F16" s="33">
        <v>1</v>
      </c>
      <c r="G16" s="33">
        <v>1</v>
      </c>
      <c r="H16" s="33">
        <v>1</v>
      </c>
      <c r="I16" s="33">
        <v>1</v>
      </c>
      <c r="J16" s="33">
        <v>1</v>
      </c>
      <c r="K16" s="33">
        <v>1</v>
      </c>
      <c r="L16" s="33">
        <v>1</v>
      </c>
      <c r="M16" s="33">
        <v>1</v>
      </c>
      <c r="N16" s="33">
        <v>1</v>
      </c>
      <c r="O16" s="33">
        <v>1</v>
      </c>
      <c r="P16" s="33">
        <v>1</v>
      </c>
      <c r="Q16" s="33">
        <v>1</v>
      </c>
      <c r="R16" s="5">
        <f t="shared" si="0"/>
        <v>16</v>
      </c>
      <c r="S16" s="6">
        <f t="shared" si="1"/>
        <v>1</v>
      </c>
      <c r="T16" s="5"/>
      <c r="U16" s="5"/>
    </row>
    <row r="17" spans="1:32" ht="15">
      <c r="A17" s="4">
        <v>16</v>
      </c>
      <c r="B17" s="33">
        <v>1</v>
      </c>
      <c r="C17" s="33">
        <v>1</v>
      </c>
      <c r="D17" s="33">
        <v>1</v>
      </c>
      <c r="E17" s="33">
        <v>1</v>
      </c>
      <c r="F17" s="33">
        <v>1</v>
      </c>
      <c r="G17" s="33">
        <v>1</v>
      </c>
      <c r="H17" s="33">
        <v>1</v>
      </c>
      <c r="I17" s="33">
        <v>1</v>
      </c>
      <c r="J17" s="33">
        <v>1</v>
      </c>
      <c r="K17" s="33">
        <v>1</v>
      </c>
      <c r="L17" s="33">
        <v>1</v>
      </c>
      <c r="M17" s="33">
        <v>1</v>
      </c>
      <c r="N17" s="33">
        <v>1</v>
      </c>
      <c r="O17" s="33">
        <v>1</v>
      </c>
      <c r="P17" s="33">
        <v>1</v>
      </c>
      <c r="Q17" s="33">
        <v>1</v>
      </c>
      <c r="R17" s="5">
        <f t="shared" si="0"/>
        <v>16</v>
      </c>
      <c r="S17" s="6">
        <f t="shared" si="1"/>
        <v>1</v>
      </c>
      <c r="T17" s="5"/>
      <c r="U17" s="5"/>
    </row>
    <row r="18" spans="1:32" ht="15">
      <c r="A18" s="4">
        <v>17</v>
      </c>
      <c r="B18" s="33">
        <v>1</v>
      </c>
      <c r="C18" s="33">
        <v>0</v>
      </c>
      <c r="D18" s="33">
        <v>1</v>
      </c>
      <c r="E18" s="33">
        <v>1</v>
      </c>
      <c r="F18" s="33">
        <v>0</v>
      </c>
      <c r="G18" s="33">
        <v>0</v>
      </c>
      <c r="H18" s="33">
        <v>1</v>
      </c>
      <c r="I18" s="33">
        <v>1</v>
      </c>
      <c r="J18" s="33">
        <v>0</v>
      </c>
      <c r="K18" s="33">
        <v>1</v>
      </c>
      <c r="L18" s="33">
        <v>0</v>
      </c>
      <c r="M18" s="33">
        <v>0</v>
      </c>
      <c r="N18" s="33">
        <v>0</v>
      </c>
      <c r="O18" s="33">
        <v>0</v>
      </c>
      <c r="P18" s="33">
        <v>1</v>
      </c>
      <c r="Q18" s="33">
        <v>1</v>
      </c>
      <c r="R18" s="5">
        <f t="shared" si="0"/>
        <v>8</v>
      </c>
      <c r="S18" s="6">
        <f t="shared" si="1"/>
        <v>0.5</v>
      </c>
      <c r="T18" s="5"/>
      <c r="U18" s="5"/>
    </row>
    <row r="19" spans="1:32" ht="15">
      <c r="A19" s="4">
        <v>18</v>
      </c>
      <c r="B19" s="33">
        <v>1</v>
      </c>
      <c r="C19" s="33">
        <v>1</v>
      </c>
      <c r="D19" s="33">
        <v>1</v>
      </c>
      <c r="E19" s="33">
        <v>1</v>
      </c>
      <c r="F19" s="33">
        <v>1</v>
      </c>
      <c r="G19" s="33">
        <v>1</v>
      </c>
      <c r="H19" s="33">
        <v>1</v>
      </c>
      <c r="I19" s="33">
        <v>1</v>
      </c>
      <c r="J19" s="33">
        <v>1</v>
      </c>
      <c r="K19" s="33">
        <v>1</v>
      </c>
      <c r="L19" s="33">
        <v>1</v>
      </c>
      <c r="M19" s="33">
        <v>1</v>
      </c>
      <c r="N19" s="33">
        <v>1</v>
      </c>
      <c r="O19" s="33">
        <v>1</v>
      </c>
      <c r="P19" s="33">
        <v>1</v>
      </c>
      <c r="Q19" s="33">
        <v>1</v>
      </c>
      <c r="R19" s="5">
        <f t="shared" si="0"/>
        <v>16</v>
      </c>
      <c r="S19" s="6">
        <f t="shared" si="1"/>
        <v>1</v>
      </c>
      <c r="T19" s="5"/>
      <c r="U19" s="5"/>
    </row>
    <row r="20" spans="1:32" ht="15">
      <c r="A20" s="4">
        <v>19</v>
      </c>
      <c r="B20" s="33">
        <v>1</v>
      </c>
      <c r="C20" s="33">
        <v>1</v>
      </c>
      <c r="D20" s="33">
        <v>1</v>
      </c>
      <c r="E20" s="33">
        <v>1</v>
      </c>
      <c r="F20" s="33">
        <v>1</v>
      </c>
      <c r="G20" s="33">
        <v>1</v>
      </c>
      <c r="H20" s="33">
        <v>1</v>
      </c>
      <c r="I20" s="33">
        <v>1</v>
      </c>
      <c r="J20" s="33">
        <v>1</v>
      </c>
      <c r="K20" s="33">
        <v>1</v>
      </c>
      <c r="L20" s="33">
        <v>1</v>
      </c>
      <c r="M20" s="33">
        <v>1</v>
      </c>
      <c r="N20" s="33">
        <v>1</v>
      </c>
      <c r="O20" s="33">
        <v>1</v>
      </c>
      <c r="P20" s="33">
        <v>1</v>
      </c>
      <c r="Q20" s="33">
        <v>1</v>
      </c>
      <c r="R20" s="5">
        <f t="shared" si="0"/>
        <v>16</v>
      </c>
      <c r="S20" s="6">
        <f t="shared" si="1"/>
        <v>1</v>
      </c>
      <c r="T20" s="5"/>
      <c r="U20" s="5"/>
    </row>
    <row r="21" spans="1:32" ht="15">
      <c r="A21" s="4">
        <v>20</v>
      </c>
      <c r="B21" s="33">
        <v>0</v>
      </c>
      <c r="C21" s="33">
        <v>0</v>
      </c>
      <c r="D21" s="33">
        <v>1</v>
      </c>
      <c r="E21" s="33">
        <v>1</v>
      </c>
      <c r="F21" s="33">
        <v>1</v>
      </c>
      <c r="G21" s="33">
        <v>1</v>
      </c>
      <c r="H21" s="33">
        <v>1</v>
      </c>
      <c r="I21" s="33">
        <v>1</v>
      </c>
      <c r="J21" s="33">
        <v>0</v>
      </c>
      <c r="K21" s="33">
        <v>0</v>
      </c>
      <c r="L21" s="33">
        <v>1</v>
      </c>
      <c r="M21" s="33">
        <v>1</v>
      </c>
      <c r="N21" s="33">
        <v>1</v>
      </c>
      <c r="O21" s="33">
        <v>1</v>
      </c>
      <c r="P21" s="33">
        <v>1</v>
      </c>
      <c r="Q21" s="33">
        <v>1</v>
      </c>
      <c r="R21" s="5">
        <f t="shared" si="0"/>
        <v>12</v>
      </c>
      <c r="S21" s="6">
        <f t="shared" si="1"/>
        <v>0.75</v>
      </c>
      <c r="T21" s="5"/>
      <c r="U21" s="5"/>
    </row>
    <row r="22" spans="1:32" ht="15">
      <c r="A22" s="4" t="s">
        <v>120</v>
      </c>
      <c r="B22" s="33">
        <f>SUM(B2:B21)</f>
        <v>19</v>
      </c>
      <c r="C22" s="33">
        <f>SUM(C2:C21)</f>
        <v>18</v>
      </c>
      <c r="D22" s="33">
        <f>SUM(D2:D21)</f>
        <v>20</v>
      </c>
      <c r="E22" s="33">
        <f>SUM(E2:E21)</f>
        <v>20</v>
      </c>
      <c r="F22" s="33">
        <f>SUM(F2:F21)</f>
        <v>19</v>
      </c>
      <c r="G22" s="33">
        <f t="shared" ref="G22:Q22" si="2">SUM(G2:G21)</f>
        <v>19</v>
      </c>
      <c r="H22" s="33">
        <f>SUM(H2:H21)</f>
        <v>20</v>
      </c>
      <c r="I22" s="33">
        <f t="shared" si="2"/>
        <v>20</v>
      </c>
      <c r="J22" s="33">
        <f>SUM(J2:J21)</f>
        <v>14</v>
      </c>
      <c r="K22" s="33">
        <f t="shared" si="2"/>
        <v>18</v>
      </c>
      <c r="L22" s="33">
        <f>SUM(L2:L21)</f>
        <v>19</v>
      </c>
      <c r="M22" s="33">
        <f t="shared" si="2"/>
        <v>19</v>
      </c>
      <c r="N22" s="33">
        <f>SUM(N2:N21)</f>
        <v>18</v>
      </c>
      <c r="O22" s="33">
        <f t="shared" si="2"/>
        <v>19</v>
      </c>
      <c r="P22" s="33">
        <f t="shared" si="2"/>
        <v>20</v>
      </c>
      <c r="Q22" s="33">
        <f t="shared" si="2"/>
        <v>20</v>
      </c>
      <c r="R22" s="5"/>
      <c r="S22" s="6"/>
      <c r="T22" s="5"/>
      <c r="U22" s="5"/>
    </row>
    <row r="23" spans="1:32" ht="15">
      <c r="A23" s="8"/>
      <c r="B23" s="9"/>
      <c r="C23" s="9"/>
      <c r="D23" s="9"/>
      <c r="E23" s="9"/>
      <c r="F23" s="9"/>
      <c r="G23" s="9"/>
      <c r="H23" s="9"/>
      <c r="I23" s="9"/>
      <c r="J23" s="10"/>
      <c r="K23" s="9"/>
      <c r="L23" s="10"/>
      <c r="M23" s="9"/>
      <c r="N23" s="10"/>
      <c r="O23" s="9"/>
      <c r="P23" s="9"/>
      <c r="Q23" s="9"/>
      <c r="R23" s="10"/>
      <c r="S23" s="9"/>
      <c r="T23" s="103" t="s">
        <v>4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5">
      <c r="A24" s="4" t="s">
        <v>20</v>
      </c>
      <c r="B24" s="33">
        <v>0</v>
      </c>
      <c r="C24" s="32">
        <v>1</v>
      </c>
      <c r="D24" s="32">
        <v>0</v>
      </c>
      <c r="E24" s="32">
        <v>0</v>
      </c>
      <c r="F24" s="33">
        <v>0</v>
      </c>
      <c r="G24" s="32">
        <v>1</v>
      </c>
      <c r="H24" s="33">
        <v>0</v>
      </c>
      <c r="I24" s="32">
        <v>0</v>
      </c>
      <c r="J24" s="34">
        <v>0</v>
      </c>
      <c r="K24" s="32">
        <v>0</v>
      </c>
      <c r="L24" s="34">
        <v>0</v>
      </c>
      <c r="M24" s="32">
        <v>0</v>
      </c>
      <c r="N24" s="34">
        <v>0</v>
      </c>
      <c r="O24" s="32">
        <v>1</v>
      </c>
      <c r="P24" s="32">
        <v>0</v>
      </c>
      <c r="Q24" s="32">
        <v>0</v>
      </c>
      <c r="R24" s="5">
        <f>SUM(B24:Q24)</f>
        <v>3</v>
      </c>
      <c r="S24" s="6">
        <f>R24/16</f>
        <v>0.1875</v>
      </c>
      <c r="T24" s="5" t="s">
        <v>69</v>
      </c>
    </row>
    <row r="25" spans="1:32" ht="15">
      <c r="A25" s="11" t="s">
        <v>21</v>
      </c>
      <c r="B25" s="32">
        <v>0</v>
      </c>
      <c r="C25" s="32">
        <v>1</v>
      </c>
      <c r="D25" s="32">
        <v>0</v>
      </c>
      <c r="E25" s="32">
        <v>0</v>
      </c>
      <c r="F25" s="33">
        <v>0</v>
      </c>
      <c r="G25" s="32">
        <v>1</v>
      </c>
      <c r="H25" s="33">
        <v>0</v>
      </c>
      <c r="I25" s="32">
        <v>0</v>
      </c>
      <c r="J25" s="34">
        <v>0</v>
      </c>
      <c r="K25" s="32">
        <v>1</v>
      </c>
      <c r="L25" s="34">
        <v>0</v>
      </c>
      <c r="M25" s="32">
        <v>0</v>
      </c>
      <c r="N25" s="34">
        <v>0</v>
      </c>
      <c r="O25" s="32">
        <v>0</v>
      </c>
      <c r="P25" s="32">
        <v>0</v>
      </c>
      <c r="Q25" s="32">
        <v>0</v>
      </c>
      <c r="R25" s="5">
        <f t="shared" ref="R25:R42" si="3">SUM(B25:Q25)</f>
        <v>3</v>
      </c>
      <c r="S25" s="6">
        <f t="shared" ref="S25:S42" si="4">R25/16</f>
        <v>0.1875</v>
      </c>
      <c r="T25" s="26" t="s">
        <v>26</v>
      </c>
    </row>
    <row r="26" spans="1:32" ht="15">
      <c r="A26" s="11" t="s">
        <v>23</v>
      </c>
      <c r="B26" s="32">
        <v>0</v>
      </c>
      <c r="C26" s="32">
        <v>1</v>
      </c>
      <c r="D26" s="32">
        <v>0</v>
      </c>
      <c r="E26" s="32">
        <v>1</v>
      </c>
      <c r="F26" s="33">
        <v>0</v>
      </c>
      <c r="G26" s="32">
        <v>1</v>
      </c>
      <c r="H26" s="33">
        <v>0</v>
      </c>
      <c r="I26" s="32">
        <v>1</v>
      </c>
      <c r="J26" s="34">
        <v>0</v>
      </c>
      <c r="K26" s="32">
        <v>1</v>
      </c>
      <c r="L26" s="34">
        <v>0</v>
      </c>
      <c r="M26" s="32">
        <v>1</v>
      </c>
      <c r="N26" s="34">
        <v>0</v>
      </c>
      <c r="O26" s="32">
        <v>1</v>
      </c>
      <c r="P26" s="32">
        <v>0</v>
      </c>
      <c r="Q26" s="32">
        <v>1</v>
      </c>
      <c r="R26" s="5">
        <f t="shared" si="3"/>
        <v>8</v>
      </c>
      <c r="S26" s="6">
        <f t="shared" si="4"/>
        <v>0.5</v>
      </c>
      <c r="T26" s="5" t="s">
        <v>69</v>
      </c>
    </row>
    <row r="27" spans="1:32" ht="15">
      <c r="A27" s="11" t="s">
        <v>24</v>
      </c>
      <c r="B27" s="32">
        <v>0</v>
      </c>
      <c r="C27" s="32">
        <v>1</v>
      </c>
      <c r="D27" s="32">
        <v>0</v>
      </c>
      <c r="E27" s="32">
        <v>0</v>
      </c>
      <c r="F27" s="33">
        <v>0</v>
      </c>
      <c r="G27" s="32">
        <v>0</v>
      </c>
      <c r="H27" s="33">
        <v>0</v>
      </c>
      <c r="I27" s="32">
        <v>1</v>
      </c>
      <c r="J27" s="34">
        <v>0</v>
      </c>
      <c r="K27" s="32">
        <v>0</v>
      </c>
      <c r="L27" s="34">
        <v>0</v>
      </c>
      <c r="M27" s="32">
        <v>0</v>
      </c>
      <c r="N27" s="34">
        <v>0</v>
      </c>
      <c r="O27" s="32">
        <v>0</v>
      </c>
      <c r="P27" s="32">
        <v>0</v>
      </c>
      <c r="Q27" s="32">
        <v>0</v>
      </c>
      <c r="R27" s="5">
        <f t="shared" si="3"/>
        <v>2</v>
      </c>
      <c r="S27" s="6">
        <f t="shared" si="4"/>
        <v>0.125</v>
      </c>
      <c r="T27" s="5" t="s">
        <v>69</v>
      </c>
    </row>
    <row r="28" spans="1:32" ht="15">
      <c r="A28" s="27" t="s">
        <v>25</v>
      </c>
      <c r="B28" s="32">
        <v>0</v>
      </c>
      <c r="C28" s="32">
        <v>0</v>
      </c>
      <c r="D28" s="32">
        <v>0</v>
      </c>
      <c r="E28" s="32">
        <v>1</v>
      </c>
      <c r="F28" s="33">
        <v>0</v>
      </c>
      <c r="G28" s="32">
        <v>0</v>
      </c>
      <c r="H28" s="33">
        <v>0</v>
      </c>
      <c r="I28" s="32">
        <v>1</v>
      </c>
      <c r="J28" s="34">
        <v>0</v>
      </c>
      <c r="K28" s="32">
        <v>0</v>
      </c>
      <c r="L28" s="34">
        <v>0</v>
      </c>
      <c r="M28" s="32">
        <v>0</v>
      </c>
      <c r="N28" s="34">
        <v>0</v>
      </c>
      <c r="O28" s="32">
        <v>0</v>
      </c>
      <c r="P28" s="32">
        <v>0</v>
      </c>
      <c r="Q28" s="32">
        <v>0</v>
      </c>
      <c r="R28" s="5">
        <f t="shared" si="3"/>
        <v>2</v>
      </c>
      <c r="S28" s="6">
        <f t="shared" si="4"/>
        <v>0.125</v>
      </c>
      <c r="T28" s="26" t="s">
        <v>22</v>
      </c>
    </row>
    <row r="29" spans="1:32" ht="15">
      <c r="A29" s="27" t="s">
        <v>27</v>
      </c>
      <c r="B29" s="32">
        <v>0</v>
      </c>
      <c r="C29" s="32">
        <v>0</v>
      </c>
      <c r="D29" s="32">
        <v>0</v>
      </c>
      <c r="E29" s="32">
        <v>1</v>
      </c>
      <c r="F29" s="33">
        <v>0</v>
      </c>
      <c r="G29" s="32">
        <v>0</v>
      </c>
      <c r="H29" s="33">
        <v>0</v>
      </c>
      <c r="I29" s="32">
        <v>0</v>
      </c>
      <c r="J29" s="34">
        <v>0</v>
      </c>
      <c r="K29" s="32">
        <v>0</v>
      </c>
      <c r="L29" s="34">
        <v>0</v>
      </c>
      <c r="M29" s="32">
        <v>0</v>
      </c>
      <c r="N29" s="34">
        <v>0</v>
      </c>
      <c r="O29" s="32">
        <v>0</v>
      </c>
      <c r="P29" s="32">
        <v>0</v>
      </c>
      <c r="Q29" s="32">
        <v>0</v>
      </c>
      <c r="R29" s="5">
        <f t="shared" si="3"/>
        <v>1</v>
      </c>
      <c r="S29" s="6">
        <f t="shared" si="4"/>
        <v>6.25E-2</v>
      </c>
      <c r="T29" s="26" t="s">
        <v>22</v>
      </c>
    </row>
    <row r="30" spans="1:32" ht="15">
      <c r="A30" s="27" t="s">
        <v>70</v>
      </c>
      <c r="B30" s="32">
        <v>0</v>
      </c>
      <c r="C30" s="32">
        <v>0</v>
      </c>
      <c r="D30" s="32">
        <v>1</v>
      </c>
      <c r="E30" s="32">
        <v>1</v>
      </c>
      <c r="F30" s="33">
        <v>0</v>
      </c>
      <c r="G30" s="32">
        <v>0</v>
      </c>
      <c r="H30" s="32">
        <v>1</v>
      </c>
      <c r="I30" s="32">
        <v>1</v>
      </c>
      <c r="J30" s="34">
        <v>0</v>
      </c>
      <c r="K30" s="32">
        <v>0</v>
      </c>
      <c r="L30" s="34">
        <v>0</v>
      </c>
      <c r="M30" s="32">
        <v>0</v>
      </c>
      <c r="N30" s="34">
        <v>0</v>
      </c>
      <c r="O30" s="32">
        <v>0</v>
      </c>
      <c r="P30" s="32">
        <v>0</v>
      </c>
      <c r="Q30" s="32">
        <v>0</v>
      </c>
      <c r="R30" s="5">
        <f t="shared" si="3"/>
        <v>4</v>
      </c>
      <c r="S30" s="6">
        <f t="shared" si="4"/>
        <v>0.25</v>
      </c>
      <c r="T30" s="26" t="s">
        <v>22</v>
      </c>
    </row>
    <row r="31" spans="1:32" ht="15">
      <c r="A31" s="27" t="s">
        <v>71</v>
      </c>
      <c r="B31" s="32">
        <v>0</v>
      </c>
      <c r="C31" s="32">
        <v>0</v>
      </c>
      <c r="D31" s="32">
        <v>0</v>
      </c>
      <c r="E31" s="32">
        <v>0</v>
      </c>
      <c r="F31" s="33">
        <v>0</v>
      </c>
      <c r="G31" s="32">
        <v>1</v>
      </c>
      <c r="H31" s="33">
        <v>0</v>
      </c>
      <c r="I31" s="32">
        <v>0</v>
      </c>
      <c r="J31" s="34">
        <v>0</v>
      </c>
      <c r="K31" s="32">
        <v>0</v>
      </c>
      <c r="L31" s="34">
        <v>0</v>
      </c>
      <c r="M31" s="32">
        <v>0</v>
      </c>
      <c r="N31" s="34">
        <v>0</v>
      </c>
      <c r="O31" s="32">
        <v>1</v>
      </c>
      <c r="P31" s="32">
        <v>0</v>
      </c>
      <c r="Q31" s="32">
        <v>0</v>
      </c>
      <c r="R31" s="5">
        <f t="shared" si="3"/>
        <v>2</v>
      </c>
      <c r="S31" s="6">
        <f t="shared" si="4"/>
        <v>0.125</v>
      </c>
      <c r="T31" s="26" t="s">
        <v>69</v>
      </c>
    </row>
    <row r="32" spans="1:32" ht="15">
      <c r="A32" s="27" t="s">
        <v>72</v>
      </c>
      <c r="B32" s="32">
        <v>0</v>
      </c>
      <c r="C32" s="32">
        <v>0</v>
      </c>
      <c r="D32" s="32">
        <v>0</v>
      </c>
      <c r="E32" s="32">
        <v>0</v>
      </c>
      <c r="F32" s="33">
        <v>0</v>
      </c>
      <c r="G32" s="32">
        <v>1</v>
      </c>
      <c r="H32" s="33">
        <v>0</v>
      </c>
      <c r="I32" s="32">
        <v>1</v>
      </c>
      <c r="J32" s="34">
        <v>0</v>
      </c>
      <c r="K32" s="32">
        <v>0</v>
      </c>
      <c r="L32" s="34">
        <v>0</v>
      </c>
      <c r="M32" s="32">
        <v>0</v>
      </c>
      <c r="N32" s="34">
        <v>0</v>
      </c>
      <c r="O32" s="32">
        <v>1</v>
      </c>
      <c r="P32" s="32">
        <v>0</v>
      </c>
      <c r="Q32" s="32">
        <v>0</v>
      </c>
      <c r="R32" s="5">
        <f t="shared" si="3"/>
        <v>3</v>
      </c>
      <c r="S32" s="6">
        <f t="shared" si="4"/>
        <v>0.1875</v>
      </c>
      <c r="T32" s="26" t="s">
        <v>78</v>
      </c>
    </row>
    <row r="33" spans="1:32" ht="15">
      <c r="A33" s="27" t="s">
        <v>73</v>
      </c>
      <c r="B33" s="32">
        <v>0</v>
      </c>
      <c r="C33" s="32">
        <v>0</v>
      </c>
      <c r="D33" s="32">
        <v>0</v>
      </c>
      <c r="E33" s="32">
        <v>0</v>
      </c>
      <c r="F33" s="33">
        <v>0</v>
      </c>
      <c r="G33" s="32">
        <v>1</v>
      </c>
      <c r="H33" s="33">
        <v>0</v>
      </c>
      <c r="I33" s="32">
        <v>0</v>
      </c>
      <c r="J33" s="34">
        <v>0</v>
      </c>
      <c r="K33" s="32">
        <v>1</v>
      </c>
      <c r="L33" s="34">
        <v>0</v>
      </c>
      <c r="M33" s="32">
        <v>0</v>
      </c>
      <c r="N33" s="34">
        <v>0</v>
      </c>
      <c r="O33" s="32">
        <v>1</v>
      </c>
      <c r="P33" s="32">
        <v>0</v>
      </c>
      <c r="Q33" s="32">
        <v>0</v>
      </c>
      <c r="R33" s="5">
        <f t="shared" si="3"/>
        <v>3</v>
      </c>
      <c r="S33" s="6">
        <f t="shared" si="4"/>
        <v>0.1875</v>
      </c>
      <c r="T33" s="26" t="s">
        <v>69</v>
      </c>
    </row>
    <row r="34" spans="1:32" ht="15">
      <c r="A34" s="27" t="s">
        <v>74</v>
      </c>
      <c r="B34" s="32">
        <v>1</v>
      </c>
      <c r="C34" s="32">
        <v>0</v>
      </c>
      <c r="D34" s="32">
        <v>0</v>
      </c>
      <c r="E34" s="32">
        <v>0</v>
      </c>
      <c r="F34" s="32">
        <v>1</v>
      </c>
      <c r="G34" s="32">
        <v>1</v>
      </c>
      <c r="H34" s="33">
        <v>0</v>
      </c>
      <c r="I34" s="32">
        <v>0</v>
      </c>
      <c r="J34" s="34">
        <v>1</v>
      </c>
      <c r="K34" s="32">
        <v>1</v>
      </c>
      <c r="L34" s="34">
        <v>0</v>
      </c>
      <c r="M34" s="32">
        <v>0</v>
      </c>
      <c r="N34" s="34">
        <v>1</v>
      </c>
      <c r="O34" s="32">
        <v>0</v>
      </c>
      <c r="P34" s="32">
        <v>0</v>
      </c>
      <c r="Q34" s="32">
        <v>0</v>
      </c>
      <c r="R34" s="5">
        <f t="shared" si="3"/>
        <v>6</v>
      </c>
      <c r="S34" s="6">
        <f t="shared" si="4"/>
        <v>0.375</v>
      </c>
      <c r="T34" s="26" t="s">
        <v>22</v>
      </c>
    </row>
    <row r="35" spans="1:32" ht="15">
      <c r="A35" s="27" t="s">
        <v>75</v>
      </c>
      <c r="B35" s="32">
        <v>0</v>
      </c>
      <c r="C35" s="32">
        <v>0</v>
      </c>
      <c r="D35" s="32">
        <v>0</v>
      </c>
      <c r="E35" s="32">
        <v>0</v>
      </c>
      <c r="F35" s="33">
        <v>0</v>
      </c>
      <c r="G35" s="32">
        <v>0</v>
      </c>
      <c r="H35" s="32">
        <v>1</v>
      </c>
      <c r="I35" s="32">
        <v>1</v>
      </c>
      <c r="J35" s="34">
        <v>0</v>
      </c>
      <c r="K35" s="32">
        <v>0</v>
      </c>
      <c r="L35" s="34">
        <v>0</v>
      </c>
      <c r="M35" s="32">
        <v>0</v>
      </c>
      <c r="N35" s="34">
        <v>0</v>
      </c>
      <c r="O35" s="32">
        <v>1</v>
      </c>
      <c r="P35" s="32">
        <v>1</v>
      </c>
      <c r="Q35" s="32">
        <v>1</v>
      </c>
      <c r="R35" s="5">
        <f t="shared" si="3"/>
        <v>5</v>
      </c>
      <c r="S35" s="6">
        <f t="shared" si="4"/>
        <v>0.3125</v>
      </c>
      <c r="T35" s="26" t="s">
        <v>22</v>
      </c>
    </row>
    <row r="36" spans="1:32" ht="15">
      <c r="A36" s="27" t="s">
        <v>76</v>
      </c>
      <c r="B36" s="32">
        <v>0</v>
      </c>
      <c r="C36" s="32">
        <v>0</v>
      </c>
      <c r="D36" s="32">
        <v>0</v>
      </c>
      <c r="E36" s="32">
        <v>0</v>
      </c>
      <c r="F36" s="33">
        <v>0</v>
      </c>
      <c r="G36" s="32">
        <v>0</v>
      </c>
      <c r="H36" s="33">
        <v>0</v>
      </c>
      <c r="I36" s="32">
        <v>1</v>
      </c>
      <c r="J36" s="34">
        <v>0</v>
      </c>
      <c r="K36" s="32">
        <v>0</v>
      </c>
      <c r="L36" s="34">
        <v>0</v>
      </c>
      <c r="M36" s="32">
        <v>0</v>
      </c>
      <c r="N36" s="34">
        <v>0</v>
      </c>
      <c r="O36" s="32">
        <v>0</v>
      </c>
      <c r="P36" s="32">
        <v>0</v>
      </c>
      <c r="Q36" s="32">
        <v>0</v>
      </c>
      <c r="R36" s="5">
        <f t="shared" si="3"/>
        <v>1</v>
      </c>
      <c r="S36" s="6">
        <f t="shared" si="4"/>
        <v>6.25E-2</v>
      </c>
      <c r="T36" s="26" t="s">
        <v>78</v>
      </c>
    </row>
    <row r="37" spans="1:32" ht="15">
      <c r="A37" s="27" t="s">
        <v>77</v>
      </c>
      <c r="B37" s="32">
        <v>0</v>
      </c>
      <c r="C37" s="32">
        <v>0</v>
      </c>
      <c r="D37" s="32">
        <v>0</v>
      </c>
      <c r="E37" s="32">
        <v>0</v>
      </c>
      <c r="F37" s="33">
        <v>0</v>
      </c>
      <c r="G37" s="32">
        <v>0</v>
      </c>
      <c r="H37" s="33">
        <v>0</v>
      </c>
      <c r="I37" s="32">
        <v>0</v>
      </c>
      <c r="J37" s="34">
        <v>0</v>
      </c>
      <c r="K37" s="32">
        <v>0</v>
      </c>
      <c r="L37" s="34">
        <v>0</v>
      </c>
      <c r="M37" s="32">
        <v>1</v>
      </c>
      <c r="N37" s="34">
        <v>0</v>
      </c>
      <c r="O37" s="32">
        <v>0</v>
      </c>
      <c r="P37" s="32">
        <v>0</v>
      </c>
      <c r="Q37" s="32">
        <v>0</v>
      </c>
      <c r="R37" s="5">
        <f t="shared" si="3"/>
        <v>1</v>
      </c>
      <c r="S37" s="6">
        <f t="shared" si="4"/>
        <v>6.25E-2</v>
      </c>
      <c r="T37" s="5" t="s">
        <v>86</v>
      </c>
    </row>
    <row r="38" spans="1:32" ht="12.75">
      <c r="A38" s="11" t="s">
        <v>121</v>
      </c>
      <c r="B38" s="32">
        <v>1</v>
      </c>
      <c r="C38" s="32">
        <v>0</v>
      </c>
      <c r="D38" s="32">
        <v>0</v>
      </c>
      <c r="E38" s="32">
        <v>0</v>
      </c>
      <c r="F38" s="32">
        <v>1</v>
      </c>
      <c r="G38" s="32">
        <v>0</v>
      </c>
      <c r="H38" s="32">
        <v>0</v>
      </c>
      <c r="I38" s="32">
        <v>0</v>
      </c>
      <c r="J38" s="34">
        <v>1</v>
      </c>
      <c r="K38" s="32">
        <v>1</v>
      </c>
      <c r="L38" s="34">
        <v>0</v>
      </c>
      <c r="M38" s="32">
        <v>0</v>
      </c>
      <c r="N38" s="34">
        <v>1</v>
      </c>
      <c r="O38" s="32">
        <v>0</v>
      </c>
      <c r="P38" s="32">
        <v>0</v>
      </c>
      <c r="Q38" s="32">
        <v>0</v>
      </c>
      <c r="R38" s="5">
        <f t="shared" si="3"/>
        <v>5</v>
      </c>
      <c r="S38" s="6">
        <f t="shared" si="4"/>
        <v>0.3125</v>
      </c>
      <c r="T38" s="5" t="s">
        <v>69</v>
      </c>
    </row>
    <row r="39" spans="1:32" ht="12.75">
      <c r="A39" s="11" t="s">
        <v>122</v>
      </c>
      <c r="B39" s="32">
        <v>0</v>
      </c>
      <c r="C39" s="32">
        <v>0</v>
      </c>
      <c r="D39" s="32">
        <v>0</v>
      </c>
      <c r="E39" s="32">
        <v>0</v>
      </c>
      <c r="F39" s="32">
        <v>1</v>
      </c>
      <c r="G39" s="32">
        <v>0</v>
      </c>
      <c r="H39" s="32">
        <v>0</v>
      </c>
      <c r="I39" s="32">
        <v>0</v>
      </c>
      <c r="J39" s="34">
        <v>0</v>
      </c>
      <c r="K39" s="32">
        <v>0</v>
      </c>
      <c r="L39" s="34">
        <v>0</v>
      </c>
      <c r="M39" s="32">
        <v>0</v>
      </c>
      <c r="N39" s="34">
        <v>0</v>
      </c>
      <c r="O39" s="32">
        <v>0</v>
      </c>
      <c r="P39" s="32">
        <v>0</v>
      </c>
      <c r="Q39" s="32">
        <v>0</v>
      </c>
      <c r="R39" s="5">
        <f t="shared" si="3"/>
        <v>1</v>
      </c>
      <c r="S39" s="6">
        <f t="shared" si="4"/>
        <v>6.25E-2</v>
      </c>
      <c r="T39" s="5" t="s">
        <v>22</v>
      </c>
    </row>
    <row r="40" spans="1:32" ht="12.75">
      <c r="A40" s="11" t="s">
        <v>124</v>
      </c>
      <c r="B40" s="32">
        <v>0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1</v>
      </c>
      <c r="I40" s="32">
        <v>0</v>
      </c>
      <c r="J40" s="34">
        <v>0</v>
      </c>
      <c r="K40" s="32">
        <v>0</v>
      </c>
      <c r="L40" s="34">
        <v>0</v>
      </c>
      <c r="M40" s="32">
        <v>0</v>
      </c>
      <c r="N40" s="34">
        <v>0</v>
      </c>
      <c r="O40" s="32">
        <v>0</v>
      </c>
      <c r="P40" s="32">
        <v>0</v>
      </c>
      <c r="Q40" s="32">
        <v>0</v>
      </c>
      <c r="R40" s="5">
        <f t="shared" si="3"/>
        <v>1</v>
      </c>
      <c r="S40" s="6">
        <f t="shared" si="4"/>
        <v>6.25E-2</v>
      </c>
      <c r="T40" s="5" t="s">
        <v>22</v>
      </c>
    </row>
    <row r="41" spans="1:32" ht="12.75">
      <c r="A41" s="11" t="s">
        <v>125</v>
      </c>
      <c r="B41" s="32">
        <v>0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1</v>
      </c>
      <c r="I41" s="32">
        <v>0</v>
      </c>
      <c r="J41" s="34">
        <v>0</v>
      </c>
      <c r="K41" s="32">
        <v>0</v>
      </c>
      <c r="L41" s="34">
        <v>0</v>
      </c>
      <c r="M41" s="32">
        <v>0</v>
      </c>
      <c r="N41" s="34">
        <v>0</v>
      </c>
      <c r="O41" s="32">
        <v>0</v>
      </c>
      <c r="P41" s="32">
        <v>0</v>
      </c>
      <c r="Q41" s="32">
        <v>0</v>
      </c>
      <c r="R41" s="5">
        <f t="shared" si="3"/>
        <v>1</v>
      </c>
      <c r="S41" s="6">
        <f t="shared" si="4"/>
        <v>6.25E-2</v>
      </c>
      <c r="T41" s="5" t="s">
        <v>22</v>
      </c>
    </row>
    <row r="42" spans="1:32" ht="12.75">
      <c r="A42" s="11" t="s">
        <v>123</v>
      </c>
      <c r="B42" s="32">
        <v>0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1</v>
      </c>
      <c r="I42" s="32">
        <v>0</v>
      </c>
      <c r="J42" s="34">
        <v>0</v>
      </c>
      <c r="K42" s="32">
        <v>0</v>
      </c>
      <c r="L42" s="34">
        <v>0</v>
      </c>
      <c r="M42" s="32">
        <v>0</v>
      </c>
      <c r="N42" s="34">
        <v>0</v>
      </c>
      <c r="O42" s="32">
        <v>0</v>
      </c>
      <c r="P42" s="32">
        <v>0</v>
      </c>
      <c r="Q42" s="32">
        <v>0</v>
      </c>
      <c r="R42" s="5">
        <f t="shared" si="3"/>
        <v>1</v>
      </c>
      <c r="S42" s="6">
        <f t="shared" si="4"/>
        <v>6.25E-2</v>
      </c>
      <c r="T42" s="5" t="s">
        <v>22</v>
      </c>
    </row>
    <row r="43" spans="1:32" ht="12.75">
      <c r="A43" s="11" t="s">
        <v>120</v>
      </c>
      <c r="B43" s="5">
        <f t="shared" ref="B43:J43" si="5">SUM(B24:B42)</f>
        <v>2</v>
      </c>
      <c r="C43" s="5">
        <f t="shared" si="5"/>
        <v>4</v>
      </c>
      <c r="D43" s="5">
        <f t="shared" si="5"/>
        <v>1</v>
      </c>
      <c r="E43" s="5">
        <f t="shared" si="5"/>
        <v>4</v>
      </c>
      <c r="F43" s="5">
        <f t="shared" si="5"/>
        <v>3</v>
      </c>
      <c r="G43" s="5">
        <f t="shared" si="5"/>
        <v>7</v>
      </c>
      <c r="H43" s="5">
        <f t="shared" si="5"/>
        <v>5</v>
      </c>
      <c r="I43" s="5">
        <f t="shared" si="5"/>
        <v>7</v>
      </c>
      <c r="J43" s="5">
        <f t="shared" si="5"/>
        <v>2</v>
      </c>
      <c r="K43" s="5">
        <v>5</v>
      </c>
      <c r="L43" s="5">
        <f t="shared" ref="L43:Q43" si="6">SUM(L24:L42)</f>
        <v>0</v>
      </c>
      <c r="M43" s="5">
        <f t="shared" si="6"/>
        <v>2</v>
      </c>
      <c r="N43" s="5">
        <f t="shared" si="6"/>
        <v>2</v>
      </c>
      <c r="O43" s="5">
        <f t="shared" si="6"/>
        <v>6</v>
      </c>
      <c r="P43" s="5">
        <f t="shared" si="6"/>
        <v>1</v>
      </c>
      <c r="Q43" s="5">
        <f t="shared" si="6"/>
        <v>2</v>
      </c>
      <c r="R43" s="5"/>
      <c r="S43" s="6"/>
    </row>
    <row r="44" spans="1:32" ht="12.75">
      <c r="A44" s="12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ht="12.75">
      <c r="A45" s="13"/>
      <c r="Q45" s="28"/>
      <c r="R45" s="5"/>
    </row>
    <row r="46" spans="1:32" ht="12.75">
      <c r="A46" s="13"/>
    </row>
    <row r="47" spans="1:32" ht="12.75">
      <c r="A47" s="13"/>
    </row>
    <row r="48" spans="1:32" ht="12.75">
      <c r="A48" s="13"/>
      <c r="C48" s="13"/>
      <c r="E48" s="13"/>
    </row>
    <row r="49" spans="1:5" ht="17.25" customHeight="1">
      <c r="A49" s="13"/>
      <c r="E49" s="5"/>
    </row>
    <row r="50" spans="1:5" ht="17.25" customHeight="1">
      <c r="A50" s="13"/>
      <c r="E50" s="5"/>
    </row>
    <row r="51" spans="1:5" ht="12.75">
      <c r="A51" s="13"/>
    </row>
    <row r="52" spans="1:5" ht="12.75">
      <c r="A52" s="13"/>
    </row>
    <row r="53" spans="1:5" ht="12.75">
      <c r="A53" s="13"/>
    </row>
    <row r="54" spans="1:5" ht="12.75">
      <c r="A54" s="13"/>
    </row>
    <row r="55" spans="1:5" ht="12.75">
      <c r="A55" s="13"/>
    </row>
    <row r="56" spans="1:5" ht="12.75">
      <c r="A56" s="13"/>
    </row>
    <row r="57" spans="1:5" ht="12.75">
      <c r="A57" s="13"/>
    </row>
    <row r="58" spans="1:5" ht="12.75">
      <c r="A58" s="13"/>
    </row>
    <row r="59" spans="1:5" ht="12.75">
      <c r="A59" s="13"/>
    </row>
    <row r="60" spans="1:5" ht="12.75">
      <c r="A60" s="13"/>
    </row>
    <row r="61" spans="1:5" ht="12.75">
      <c r="A61" s="13"/>
    </row>
    <row r="62" spans="1:5" ht="12.75">
      <c r="A62" s="13"/>
    </row>
    <row r="63" spans="1:5" ht="12.75">
      <c r="A63" s="13"/>
    </row>
    <row r="64" spans="1:5" ht="12.75">
      <c r="A64" s="13"/>
    </row>
    <row r="65" spans="1:1" ht="12.75">
      <c r="A65" s="13"/>
    </row>
    <row r="66" spans="1:1" ht="12.75">
      <c r="A66" s="13"/>
    </row>
    <row r="67" spans="1:1" ht="12.75">
      <c r="A67" s="13"/>
    </row>
    <row r="68" spans="1:1" ht="12.75">
      <c r="A68" s="13"/>
    </row>
    <row r="69" spans="1:1" ht="12.75">
      <c r="A69" s="13"/>
    </row>
    <row r="70" spans="1:1" ht="12.75">
      <c r="A70" s="13"/>
    </row>
    <row r="71" spans="1:1" ht="12.75">
      <c r="A71" s="13"/>
    </row>
    <row r="72" spans="1:1" ht="12.75">
      <c r="A72" s="13"/>
    </row>
    <row r="73" spans="1:1" ht="12.75">
      <c r="A73" s="13"/>
    </row>
    <row r="74" spans="1:1" ht="12.75">
      <c r="A74" s="13"/>
    </row>
    <row r="75" spans="1:1" ht="12.75">
      <c r="A75" s="13"/>
    </row>
    <row r="76" spans="1:1" ht="12.75">
      <c r="A76" s="13"/>
    </row>
    <row r="77" spans="1:1" ht="12.75">
      <c r="A77" s="13"/>
    </row>
    <row r="78" spans="1:1" ht="12.75">
      <c r="A78" s="13"/>
    </row>
    <row r="79" spans="1:1" ht="12.75">
      <c r="A79" s="13"/>
    </row>
    <row r="80" spans="1:1" ht="12.75">
      <c r="A80" s="13"/>
    </row>
    <row r="81" spans="1:1" ht="12.75">
      <c r="A81" s="13"/>
    </row>
    <row r="82" spans="1:1" ht="12.75">
      <c r="A82" s="13"/>
    </row>
    <row r="83" spans="1:1" ht="12.75">
      <c r="A83" s="13"/>
    </row>
    <row r="84" spans="1:1" ht="12.75">
      <c r="A84" s="13"/>
    </row>
    <row r="85" spans="1:1" ht="12.75">
      <c r="A85" s="13"/>
    </row>
    <row r="86" spans="1:1" ht="12.75">
      <c r="A86" s="13"/>
    </row>
    <row r="87" spans="1:1" ht="12.75">
      <c r="A87" s="13"/>
    </row>
    <row r="88" spans="1:1" ht="12.75">
      <c r="A88" s="13"/>
    </row>
    <row r="89" spans="1:1" ht="12.75">
      <c r="A89" s="13"/>
    </row>
    <row r="90" spans="1:1" ht="12.75">
      <c r="A90" s="13"/>
    </row>
    <row r="91" spans="1:1" ht="12.75">
      <c r="A91" s="13"/>
    </row>
    <row r="92" spans="1:1" ht="12.75">
      <c r="A92" s="13"/>
    </row>
    <row r="93" spans="1:1" ht="12.75">
      <c r="A93" s="13"/>
    </row>
    <row r="94" spans="1:1" ht="12.75">
      <c r="A94" s="13"/>
    </row>
    <row r="95" spans="1:1" ht="12.75">
      <c r="A95" s="13"/>
    </row>
    <row r="96" spans="1:1" ht="12.75">
      <c r="A96" s="13"/>
    </row>
    <row r="97" spans="1:1" ht="12.75">
      <c r="A97" s="13"/>
    </row>
    <row r="98" spans="1:1" ht="12.75">
      <c r="A98" s="13"/>
    </row>
    <row r="99" spans="1:1" ht="12.75">
      <c r="A99" s="13"/>
    </row>
    <row r="100" spans="1:1" ht="12.75">
      <c r="A100" s="13"/>
    </row>
    <row r="101" spans="1:1" ht="12.75">
      <c r="A101" s="13"/>
    </row>
    <row r="102" spans="1:1" ht="12.75">
      <c r="A102" s="13"/>
    </row>
    <row r="103" spans="1:1" ht="12.75">
      <c r="A103" s="13"/>
    </row>
    <row r="104" spans="1:1" ht="12.75">
      <c r="A104" s="13"/>
    </row>
    <row r="105" spans="1:1" ht="12.75">
      <c r="A105" s="13"/>
    </row>
    <row r="106" spans="1:1" ht="12.75">
      <c r="A106" s="13"/>
    </row>
    <row r="107" spans="1:1" ht="12.75">
      <c r="A107" s="13"/>
    </row>
    <row r="108" spans="1:1" ht="12.75">
      <c r="A108" s="13"/>
    </row>
    <row r="109" spans="1:1" ht="12.75">
      <c r="A109" s="13"/>
    </row>
    <row r="110" spans="1:1" ht="12.75">
      <c r="A110" s="13"/>
    </row>
    <row r="111" spans="1:1" ht="12.75">
      <c r="A111" s="13"/>
    </row>
    <row r="112" spans="1:1" ht="12.75">
      <c r="A112" s="13"/>
    </row>
    <row r="113" spans="1:1" ht="12.75">
      <c r="A113" s="13"/>
    </row>
    <row r="114" spans="1:1" ht="12.75">
      <c r="A114" s="13"/>
    </row>
    <row r="115" spans="1:1" ht="12.75">
      <c r="A115" s="13"/>
    </row>
    <row r="116" spans="1:1" ht="12.75">
      <c r="A116" s="13"/>
    </row>
    <row r="117" spans="1:1" ht="12.75">
      <c r="A117" s="13"/>
    </row>
    <row r="118" spans="1:1" ht="12.75">
      <c r="A118" s="13"/>
    </row>
    <row r="119" spans="1:1" ht="12.75">
      <c r="A119" s="13"/>
    </row>
    <row r="120" spans="1:1" ht="12.75">
      <c r="A120" s="13"/>
    </row>
    <row r="121" spans="1:1" ht="12.75">
      <c r="A121" s="13"/>
    </row>
    <row r="122" spans="1:1" ht="12.75">
      <c r="A122" s="13"/>
    </row>
    <row r="123" spans="1:1" ht="12.75">
      <c r="A123" s="13"/>
    </row>
    <row r="124" spans="1:1" ht="12.75">
      <c r="A124" s="13"/>
    </row>
    <row r="125" spans="1:1" ht="12.75">
      <c r="A125" s="13"/>
    </row>
    <row r="126" spans="1:1" ht="12.75">
      <c r="A126" s="13"/>
    </row>
    <row r="127" spans="1:1" ht="12.75">
      <c r="A127" s="13"/>
    </row>
    <row r="128" spans="1:1" ht="12.75">
      <c r="A128" s="13"/>
    </row>
    <row r="129" spans="1:1" ht="12.75">
      <c r="A129" s="13"/>
    </row>
    <row r="130" spans="1:1" ht="12.75">
      <c r="A130" s="13"/>
    </row>
    <row r="131" spans="1:1" ht="12.75">
      <c r="A131" s="13"/>
    </row>
    <row r="132" spans="1:1" ht="12.75">
      <c r="A132" s="13"/>
    </row>
    <row r="133" spans="1:1" ht="12.75">
      <c r="A133" s="13"/>
    </row>
    <row r="134" spans="1:1" ht="12.75">
      <c r="A134" s="13"/>
    </row>
    <row r="135" spans="1:1" ht="12.75">
      <c r="A135" s="13"/>
    </row>
    <row r="136" spans="1:1" ht="12.75">
      <c r="A136" s="13"/>
    </row>
    <row r="137" spans="1:1" ht="12.75">
      <c r="A137" s="13"/>
    </row>
    <row r="138" spans="1:1" ht="12.75">
      <c r="A138" s="13"/>
    </row>
    <row r="139" spans="1:1" ht="12.75">
      <c r="A139" s="13"/>
    </row>
    <row r="140" spans="1:1" ht="12.75">
      <c r="A140" s="13"/>
    </row>
    <row r="141" spans="1:1" ht="12.75">
      <c r="A141" s="13"/>
    </row>
    <row r="142" spans="1:1" ht="12.75">
      <c r="A142" s="13"/>
    </row>
    <row r="143" spans="1:1" ht="12.75">
      <c r="A143" s="13"/>
    </row>
    <row r="144" spans="1:1" ht="12.75">
      <c r="A144" s="13"/>
    </row>
    <row r="145" spans="1:1" ht="12.75">
      <c r="A145" s="13"/>
    </row>
    <row r="146" spans="1:1" ht="12.75">
      <c r="A146" s="13"/>
    </row>
    <row r="147" spans="1:1" ht="12.75">
      <c r="A147" s="13"/>
    </row>
    <row r="148" spans="1:1" ht="12.75">
      <c r="A148" s="13"/>
    </row>
    <row r="149" spans="1:1" ht="12.75">
      <c r="A149" s="13"/>
    </row>
    <row r="150" spans="1:1" ht="12.75">
      <c r="A150" s="13"/>
    </row>
    <row r="151" spans="1:1" ht="12.75">
      <c r="A151" s="13"/>
    </row>
    <row r="152" spans="1:1" ht="12.75">
      <c r="A152" s="13"/>
    </row>
    <row r="153" spans="1:1" ht="12.75">
      <c r="A153" s="13"/>
    </row>
    <row r="154" spans="1:1" ht="12.75">
      <c r="A154" s="13"/>
    </row>
    <row r="155" spans="1:1" ht="12.75">
      <c r="A155" s="13"/>
    </row>
    <row r="156" spans="1:1" ht="12.75">
      <c r="A156" s="13"/>
    </row>
    <row r="157" spans="1:1" ht="12.75">
      <c r="A157" s="13"/>
    </row>
    <row r="158" spans="1:1" ht="12.75">
      <c r="A158" s="13"/>
    </row>
    <row r="159" spans="1:1" ht="12.75">
      <c r="A159" s="13"/>
    </row>
    <row r="160" spans="1:1" ht="12.75">
      <c r="A160" s="13"/>
    </row>
    <row r="161" spans="1:1" ht="12.75">
      <c r="A161" s="13"/>
    </row>
    <row r="162" spans="1:1" ht="12.75">
      <c r="A162" s="13"/>
    </row>
    <row r="163" spans="1:1" ht="12.75">
      <c r="A163" s="13"/>
    </row>
    <row r="164" spans="1:1" ht="12.75">
      <c r="A164" s="13"/>
    </row>
    <row r="165" spans="1:1" ht="12.75">
      <c r="A165" s="13"/>
    </row>
    <row r="166" spans="1:1" ht="12.75">
      <c r="A166" s="13"/>
    </row>
    <row r="167" spans="1:1" ht="12.75">
      <c r="A167" s="13"/>
    </row>
    <row r="168" spans="1:1" ht="12.75">
      <c r="A168" s="13"/>
    </row>
    <row r="169" spans="1:1" ht="12.75">
      <c r="A169" s="13"/>
    </row>
    <row r="170" spans="1:1" ht="12.75">
      <c r="A170" s="13"/>
    </row>
    <row r="171" spans="1:1" ht="12.75">
      <c r="A171" s="13"/>
    </row>
    <row r="172" spans="1:1" ht="12.75">
      <c r="A172" s="13"/>
    </row>
    <row r="173" spans="1:1" ht="12.75">
      <c r="A173" s="13"/>
    </row>
    <row r="174" spans="1:1" ht="12.75">
      <c r="A174" s="13"/>
    </row>
    <row r="175" spans="1:1" ht="12.75">
      <c r="A175" s="13"/>
    </row>
    <row r="176" spans="1:1" ht="12.75">
      <c r="A176" s="13"/>
    </row>
    <row r="177" spans="1:1" ht="12.75">
      <c r="A177" s="13"/>
    </row>
    <row r="178" spans="1:1" ht="12.75">
      <c r="A178" s="13"/>
    </row>
    <row r="179" spans="1:1" ht="12.75">
      <c r="A179" s="13"/>
    </row>
    <row r="180" spans="1:1" ht="12.75">
      <c r="A180" s="13"/>
    </row>
    <row r="181" spans="1:1" ht="12.75">
      <c r="A181" s="13"/>
    </row>
    <row r="182" spans="1:1" ht="12.75">
      <c r="A182" s="13"/>
    </row>
    <row r="183" spans="1:1" ht="12.75">
      <c r="A183" s="13"/>
    </row>
    <row r="184" spans="1:1" ht="12.75">
      <c r="A184" s="13"/>
    </row>
    <row r="185" spans="1:1" ht="12.75">
      <c r="A185" s="13"/>
    </row>
    <row r="186" spans="1:1" ht="12.75">
      <c r="A186" s="13"/>
    </row>
    <row r="187" spans="1:1" ht="12.75">
      <c r="A187" s="13"/>
    </row>
    <row r="188" spans="1:1" ht="12.75">
      <c r="A188" s="13"/>
    </row>
    <row r="189" spans="1:1" ht="12.75">
      <c r="A189" s="13"/>
    </row>
    <row r="190" spans="1:1" ht="12.75">
      <c r="A190" s="13"/>
    </row>
    <row r="191" spans="1:1" ht="12.75">
      <c r="A191" s="13"/>
    </row>
    <row r="192" spans="1:1" ht="12.75">
      <c r="A192" s="13"/>
    </row>
    <row r="193" spans="1:1" ht="12.75">
      <c r="A193" s="13"/>
    </row>
    <row r="194" spans="1:1" ht="12.75">
      <c r="A194" s="13"/>
    </row>
    <row r="195" spans="1:1" ht="12.75">
      <c r="A195" s="13"/>
    </row>
    <row r="196" spans="1:1" ht="12.75">
      <c r="A196" s="13"/>
    </row>
    <row r="197" spans="1:1" ht="12.75">
      <c r="A197" s="13"/>
    </row>
    <row r="198" spans="1:1" ht="12.75">
      <c r="A198" s="13"/>
    </row>
    <row r="199" spans="1:1" ht="12.75">
      <c r="A199" s="13"/>
    </row>
    <row r="200" spans="1:1" ht="12.75">
      <c r="A200" s="13"/>
    </row>
    <row r="201" spans="1:1" ht="12.75">
      <c r="A201" s="13"/>
    </row>
    <row r="202" spans="1:1" ht="12.75">
      <c r="A202" s="13"/>
    </row>
    <row r="203" spans="1:1" ht="12.75">
      <c r="A203" s="13"/>
    </row>
    <row r="204" spans="1:1" ht="12.75">
      <c r="A204" s="13"/>
    </row>
    <row r="205" spans="1:1" ht="12.75">
      <c r="A205" s="13"/>
    </row>
    <row r="206" spans="1:1" ht="12.75">
      <c r="A206" s="13"/>
    </row>
    <row r="207" spans="1:1" ht="12.75">
      <c r="A207" s="13"/>
    </row>
    <row r="208" spans="1:1" ht="12.75">
      <c r="A208" s="13"/>
    </row>
    <row r="209" spans="1:1" ht="12.75">
      <c r="A209" s="13"/>
    </row>
    <row r="210" spans="1:1" ht="12.75">
      <c r="A210" s="13"/>
    </row>
    <row r="211" spans="1:1" ht="12.75">
      <c r="A211" s="13"/>
    </row>
    <row r="212" spans="1:1" ht="12.75">
      <c r="A212" s="13"/>
    </row>
    <row r="213" spans="1:1" ht="12.75">
      <c r="A213" s="13"/>
    </row>
    <row r="214" spans="1:1" ht="12.75">
      <c r="A214" s="13"/>
    </row>
    <row r="215" spans="1:1" ht="12.75">
      <c r="A215" s="13"/>
    </row>
    <row r="216" spans="1:1" ht="12.75">
      <c r="A216" s="13"/>
    </row>
    <row r="217" spans="1:1" ht="12.75">
      <c r="A217" s="13"/>
    </row>
    <row r="218" spans="1:1" ht="12.75">
      <c r="A218" s="13"/>
    </row>
    <row r="219" spans="1:1" ht="12.75">
      <c r="A219" s="13"/>
    </row>
    <row r="220" spans="1:1" ht="12.75">
      <c r="A220" s="13"/>
    </row>
    <row r="221" spans="1:1" ht="12.75">
      <c r="A221" s="13"/>
    </row>
    <row r="222" spans="1:1" ht="12.75">
      <c r="A222" s="13"/>
    </row>
    <row r="223" spans="1:1" ht="12.75">
      <c r="A223" s="13"/>
    </row>
    <row r="224" spans="1:1" ht="12.75">
      <c r="A224" s="13"/>
    </row>
    <row r="225" spans="1:1" ht="12.75">
      <c r="A225" s="13"/>
    </row>
    <row r="226" spans="1:1" ht="12.75">
      <c r="A226" s="13"/>
    </row>
    <row r="227" spans="1:1" ht="12.75">
      <c r="A227" s="13"/>
    </row>
    <row r="228" spans="1:1" ht="12.75">
      <c r="A228" s="13"/>
    </row>
    <row r="229" spans="1:1" ht="12.75">
      <c r="A229" s="13"/>
    </row>
    <row r="230" spans="1:1" ht="12.75">
      <c r="A230" s="13"/>
    </row>
    <row r="231" spans="1:1" ht="12.75">
      <c r="A231" s="13"/>
    </row>
    <row r="232" spans="1:1" ht="12.75">
      <c r="A232" s="13"/>
    </row>
    <row r="233" spans="1:1" ht="12.75">
      <c r="A233" s="13"/>
    </row>
    <row r="234" spans="1:1" ht="12.75">
      <c r="A234" s="13"/>
    </row>
    <row r="235" spans="1:1" ht="12.75">
      <c r="A235" s="13"/>
    </row>
    <row r="236" spans="1:1" ht="12.75">
      <c r="A236" s="13"/>
    </row>
    <row r="237" spans="1:1" ht="12.75">
      <c r="A237" s="13"/>
    </row>
    <row r="238" spans="1:1" ht="12.75">
      <c r="A238" s="13"/>
    </row>
    <row r="239" spans="1:1" ht="12.75">
      <c r="A239" s="13"/>
    </row>
    <row r="240" spans="1:1" ht="12.75">
      <c r="A240" s="13"/>
    </row>
    <row r="241" spans="1:1" ht="12.75">
      <c r="A241" s="13"/>
    </row>
    <row r="242" spans="1:1" ht="12.75">
      <c r="A242" s="13"/>
    </row>
    <row r="243" spans="1:1" ht="12.75">
      <c r="A243" s="13"/>
    </row>
    <row r="244" spans="1:1" ht="12.75">
      <c r="A244" s="13"/>
    </row>
    <row r="245" spans="1:1" ht="12.75">
      <c r="A245" s="13"/>
    </row>
    <row r="246" spans="1:1" ht="12.75">
      <c r="A246" s="13"/>
    </row>
    <row r="247" spans="1:1" ht="12.75">
      <c r="A247" s="13"/>
    </row>
    <row r="248" spans="1:1" ht="12.75">
      <c r="A248" s="13"/>
    </row>
    <row r="249" spans="1:1" ht="12.75">
      <c r="A249" s="13"/>
    </row>
    <row r="250" spans="1:1" ht="12.75">
      <c r="A250" s="13"/>
    </row>
    <row r="251" spans="1:1" ht="12.75">
      <c r="A251" s="13"/>
    </row>
    <row r="252" spans="1:1" ht="12.75">
      <c r="A252" s="13"/>
    </row>
    <row r="253" spans="1:1" ht="12.75">
      <c r="A253" s="13"/>
    </row>
    <row r="254" spans="1:1" ht="12.75">
      <c r="A254" s="13"/>
    </row>
    <row r="255" spans="1:1" ht="12.75">
      <c r="A255" s="13"/>
    </row>
    <row r="256" spans="1:1" ht="12.75">
      <c r="A256" s="13"/>
    </row>
    <row r="257" spans="1:1" ht="12.75">
      <c r="A257" s="13"/>
    </row>
    <row r="258" spans="1:1" ht="12.75">
      <c r="A258" s="13"/>
    </row>
    <row r="259" spans="1:1" ht="12.75">
      <c r="A259" s="13"/>
    </row>
    <row r="260" spans="1:1" ht="12.75">
      <c r="A260" s="13"/>
    </row>
    <row r="261" spans="1:1" ht="12.75">
      <c r="A261" s="13"/>
    </row>
    <row r="262" spans="1:1" ht="12.75">
      <c r="A262" s="13"/>
    </row>
    <row r="263" spans="1:1" ht="12.75">
      <c r="A263" s="13"/>
    </row>
    <row r="264" spans="1:1" ht="12.75">
      <c r="A264" s="13"/>
    </row>
    <row r="265" spans="1:1" ht="12.75">
      <c r="A265" s="13"/>
    </row>
    <row r="266" spans="1:1" ht="12.75">
      <c r="A266" s="13"/>
    </row>
    <row r="267" spans="1:1" ht="12.75">
      <c r="A267" s="13"/>
    </row>
    <row r="268" spans="1:1" ht="12.75">
      <c r="A268" s="13"/>
    </row>
    <row r="269" spans="1:1" ht="12.75">
      <c r="A269" s="13"/>
    </row>
    <row r="270" spans="1:1" ht="12.75">
      <c r="A270" s="13"/>
    </row>
    <row r="271" spans="1:1" ht="12.75">
      <c r="A271" s="13"/>
    </row>
    <row r="272" spans="1:1" ht="12.75">
      <c r="A272" s="13"/>
    </row>
    <row r="273" spans="1:1" ht="12.75">
      <c r="A273" s="13"/>
    </row>
    <row r="274" spans="1:1" ht="12.75">
      <c r="A274" s="13"/>
    </row>
    <row r="275" spans="1:1" ht="12.75">
      <c r="A275" s="13"/>
    </row>
    <row r="276" spans="1:1" ht="12.75">
      <c r="A276" s="13"/>
    </row>
    <row r="277" spans="1:1" ht="12.75">
      <c r="A277" s="13"/>
    </row>
    <row r="278" spans="1:1" ht="12.75">
      <c r="A278" s="13"/>
    </row>
    <row r="279" spans="1:1" ht="12.75">
      <c r="A279" s="13"/>
    </row>
    <row r="280" spans="1:1" ht="12.75">
      <c r="A280" s="13"/>
    </row>
    <row r="281" spans="1:1" ht="12.75">
      <c r="A281" s="13"/>
    </row>
    <row r="282" spans="1:1" ht="12.75">
      <c r="A282" s="13"/>
    </row>
    <row r="283" spans="1:1" ht="12.75">
      <c r="A283" s="13"/>
    </row>
    <row r="284" spans="1:1" ht="12.75">
      <c r="A284" s="13"/>
    </row>
    <row r="285" spans="1:1" ht="12.75">
      <c r="A285" s="13"/>
    </row>
    <row r="286" spans="1:1" ht="12.75">
      <c r="A286" s="13"/>
    </row>
    <row r="287" spans="1:1" ht="12.75">
      <c r="A287" s="13"/>
    </row>
    <row r="288" spans="1:1" ht="12.75">
      <c r="A288" s="13"/>
    </row>
    <row r="289" spans="1:1" ht="12.75">
      <c r="A289" s="13"/>
    </row>
    <row r="290" spans="1:1" ht="12.75">
      <c r="A290" s="13"/>
    </row>
    <row r="291" spans="1:1" ht="12.75">
      <c r="A291" s="13"/>
    </row>
    <row r="292" spans="1:1" ht="12.75">
      <c r="A292" s="13"/>
    </row>
    <row r="293" spans="1:1" ht="12.75">
      <c r="A293" s="13"/>
    </row>
    <row r="294" spans="1:1" ht="12.75">
      <c r="A294" s="13"/>
    </row>
    <row r="295" spans="1:1" ht="12.75">
      <c r="A295" s="13"/>
    </row>
    <row r="296" spans="1:1" ht="12.75">
      <c r="A296" s="13"/>
    </row>
    <row r="297" spans="1:1" ht="12.75">
      <c r="A297" s="13"/>
    </row>
    <row r="298" spans="1:1" ht="12.75">
      <c r="A298" s="13"/>
    </row>
    <row r="299" spans="1:1" ht="12.75">
      <c r="A299" s="13"/>
    </row>
    <row r="300" spans="1:1" ht="12.75">
      <c r="A300" s="13"/>
    </row>
    <row r="301" spans="1:1" ht="12.75">
      <c r="A301" s="13"/>
    </row>
    <row r="302" spans="1:1" ht="12.75">
      <c r="A302" s="13"/>
    </row>
    <row r="303" spans="1:1" ht="12.75">
      <c r="A303" s="13"/>
    </row>
    <row r="304" spans="1:1" ht="12.75">
      <c r="A304" s="13"/>
    </row>
    <row r="305" spans="1:1" ht="12.75">
      <c r="A305" s="13"/>
    </row>
    <row r="306" spans="1:1" ht="12.75">
      <c r="A306" s="13"/>
    </row>
    <row r="307" spans="1:1" ht="12.75">
      <c r="A307" s="13"/>
    </row>
    <row r="308" spans="1:1" ht="12.75">
      <c r="A308" s="13"/>
    </row>
    <row r="309" spans="1:1" ht="12.75">
      <c r="A309" s="13"/>
    </row>
    <row r="310" spans="1:1" ht="12.75">
      <c r="A310" s="13"/>
    </row>
    <row r="311" spans="1:1" ht="12.75">
      <c r="A311" s="13"/>
    </row>
    <row r="312" spans="1:1" ht="12.75">
      <c r="A312" s="13"/>
    </row>
    <row r="313" spans="1:1" ht="12.75">
      <c r="A313" s="13"/>
    </row>
    <row r="314" spans="1:1" ht="12.75">
      <c r="A314" s="13"/>
    </row>
    <row r="315" spans="1:1" ht="12.75">
      <c r="A315" s="13"/>
    </row>
    <row r="316" spans="1:1" ht="12.75">
      <c r="A316" s="13"/>
    </row>
    <row r="317" spans="1:1" ht="12.75">
      <c r="A317" s="13"/>
    </row>
    <row r="318" spans="1:1" ht="12.75">
      <c r="A318" s="13"/>
    </row>
    <row r="319" spans="1:1" ht="12.75">
      <c r="A319" s="13"/>
    </row>
    <row r="320" spans="1:1" ht="12.75">
      <c r="A320" s="13"/>
    </row>
    <row r="321" spans="1:1" ht="12.75">
      <c r="A321" s="13"/>
    </row>
    <row r="322" spans="1:1" ht="12.75">
      <c r="A322" s="13"/>
    </row>
    <row r="323" spans="1:1" ht="12.75">
      <c r="A323" s="13"/>
    </row>
    <row r="324" spans="1:1" ht="12.75">
      <c r="A324" s="13"/>
    </row>
    <row r="325" spans="1:1" ht="12.75">
      <c r="A325" s="13"/>
    </row>
    <row r="326" spans="1:1" ht="12.75">
      <c r="A326" s="13"/>
    </row>
    <row r="327" spans="1:1" ht="12.75">
      <c r="A327" s="13"/>
    </row>
    <row r="328" spans="1:1" ht="12.75">
      <c r="A328" s="13"/>
    </row>
    <row r="329" spans="1:1" ht="12.75">
      <c r="A329" s="13"/>
    </row>
    <row r="330" spans="1:1" ht="12.75">
      <c r="A330" s="13"/>
    </row>
    <row r="331" spans="1:1" ht="12.75">
      <c r="A331" s="13"/>
    </row>
    <row r="332" spans="1:1" ht="12.75">
      <c r="A332" s="13"/>
    </row>
    <row r="333" spans="1:1" ht="12.75">
      <c r="A333" s="13"/>
    </row>
    <row r="334" spans="1:1" ht="12.75">
      <c r="A334" s="13"/>
    </row>
    <row r="335" spans="1:1" ht="12.75">
      <c r="A335" s="13"/>
    </row>
    <row r="336" spans="1:1" ht="12.75">
      <c r="A336" s="13"/>
    </row>
    <row r="337" spans="1:1" ht="12.75">
      <c r="A337" s="13"/>
    </row>
    <row r="338" spans="1:1" ht="12.75">
      <c r="A338" s="13"/>
    </row>
    <row r="339" spans="1:1" ht="12.75">
      <c r="A339" s="13"/>
    </row>
    <row r="340" spans="1:1" ht="12.75">
      <c r="A340" s="13"/>
    </row>
    <row r="341" spans="1:1" ht="12.75">
      <c r="A341" s="13"/>
    </row>
    <row r="342" spans="1:1" ht="12.75">
      <c r="A342" s="13"/>
    </row>
    <row r="343" spans="1:1" ht="12.75">
      <c r="A343" s="13"/>
    </row>
    <row r="344" spans="1:1" ht="12.75">
      <c r="A344" s="13"/>
    </row>
    <row r="345" spans="1:1" ht="12.75">
      <c r="A345" s="13"/>
    </row>
    <row r="346" spans="1:1" ht="12.75">
      <c r="A346" s="13"/>
    </row>
    <row r="347" spans="1:1" ht="12.75">
      <c r="A347" s="13"/>
    </row>
    <row r="348" spans="1:1" ht="12.75">
      <c r="A348" s="13"/>
    </row>
    <row r="349" spans="1:1" ht="12.75">
      <c r="A349" s="13"/>
    </row>
    <row r="350" spans="1:1" ht="12.75">
      <c r="A350" s="13"/>
    </row>
    <row r="351" spans="1:1" ht="12.75">
      <c r="A351" s="13"/>
    </row>
    <row r="352" spans="1:1" ht="12.75">
      <c r="A352" s="13"/>
    </row>
    <row r="353" spans="1:1" ht="12.75">
      <c r="A353" s="13"/>
    </row>
    <row r="354" spans="1:1" ht="12.75">
      <c r="A354" s="13"/>
    </row>
    <row r="355" spans="1:1" ht="12.75">
      <c r="A355" s="13"/>
    </row>
    <row r="356" spans="1:1" ht="12.75">
      <c r="A356" s="13"/>
    </row>
    <row r="357" spans="1:1" ht="12.75">
      <c r="A357" s="13"/>
    </row>
    <row r="358" spans="1:1" ht="12.75">
      <c r="A358" s="13"/>
    </row>
    <row r="359" spans="1:1" ht="12.75">
      <c r="A359" s="13"/>
    </row>
    <row r="360" spans="1:1" ht="12.75">
      <c r="A360" s="13"/>
    </row>
    <row r="361" spans="1:1" ht="12.75">
      <c r="A361" s="13"/>
    </row>
    <row r="362" spans="1:1" ht="12.75">
      <c r="A362" s="13"/>
    </row>
    <row r="363" spans="1:1" ht="12.75">
      <c r="A363" s="13"/>
    </row>
    <row r="364" spans="1:1" ht="12.75">
      <c r="A364" s="13"/>
    </row>
    <row r="365" spans="1:1" ht="12.75">
      <c r="A365" s="13"/>
    </row>
    <row r="366" spans="1:1" ht="12.75">
      <c r="A366" s="13"/>
    </row>
    <row r="367" spans="1:1" ht="12.75">
      <c r="A367" s="13"/>
    </row>
    <row r="368" spans="1:1" ht="12.75">
      <c r="A368" s="13"/>
    </row>
    <row r="369" spans="1:1" ht="12.75">
      <c r="A369" s="13"/>
    </row>
    <row r="370" spans="1:1" ht="12.75">
      <c r="A370" s="13"/>
    </row>
    <row r="371" spans="1:1" ht="12.75">
      <c r="A371" s="13"/>
    </row>
    <row r="372" spans="1:1" ht="12.75">
      <c r="A372" s="13"/>
    </row>
    <row r="373" spans="1:1" ht="12.75">
      <c r="A373" s="13"/>
    </row>
    <row r="374" spans="1:1" ht="12.75">
      <c r="A374" s="13"/>
    </row>
    <row r="375" spans="1:1" ht="12.75">
      <c r="A375" s="13"/>
    </row>
    <row r="376" spans="1:1" ht="12.75">
      <c r="A376" s="13"/>
    </row>
    <row r="377" spans="1:1" ht="12.75">
      <c r="A377" s="13"/>
    </row>
    <row r="378" spans="1:1" ht="12.75">
      <c r="A378" s="13"/>
    </row>
    <row r="379" spans="1:1" ht="12.75">
      <c r="A379" s="13"/>
    </row>
    <row r="380" spans="1:1" ht="12.75">
      <c r="A380" s="13"/>
    </row>
    <row r="381" spans="1:1" ht="12.75">
      <c r="A381" s="13"/>
    </row>
    <row r="382" spans="1:1" ht="12.75">
      <c r="A382" s="13"/>
    </row>
    <row r="383" spans="1:1" ht="12.75">
      <c r="A383" s="13"/>
    </row>
    <row r="384" spans="1:1" ht="12.75">
      <c r="A384" s="13"/>
    </row>
    <row r="385" spans="1:1" ht="12.75">
      <c r="A385" s="13"/>
    </row>
    <row r="386" spans="1:1" ht="12.75">
      <c r="A386" s="13"/>
    </row>
    <row r="387" spans="1:1" ht="12.75">
      <c r="A387" s="13"/>
    </row>
    <row r="388" spans="1:1" ht="12.75">
      <c r="A388" s="13"/>
    </row>
    <row r="389" spans="1:1" ht="12.75">
      <c r="A389" s="13"/>
    </row>
    <row r="390" spans="1:1" ht="12.75">
      <c r="A390" s="13"/>
    </row>
    <row r="391" spans="1:1" ht="12.75">
      <c r="A391" s="13"/>
    </row>
    <row r="392" spans="1:1" ht="12.75">
      <c r="A392" s="13"/>
    </row>
    <row r="393" spans="1:1" ht="12.75">
      <c r="A393" s="13"/>
    </row>
    <row r="394" spans="1:1" ht="12.75">
      <c r="A394" s="13"/>
    </row>
    <row r="395" spans="1:1" ht="12.75">
      <c r="A395" s="13"/>
    </row>
    <row r="396" spans="1:1" ht="12.75">
      <c r="A396" s="13"/>
    </row>
    <row r="397" spans="1:1" ht="12.75">
      <c r="A397" s="13"/>
    </row>
    <row r="398" spans="1:1" ht="12.75">
      <c r="A398" s="13"/>
    </row>
    <row r="399" spans="1:1" ht="12.75">
      <c r="A399" s="13"/>
    </row>
    <row r="400" spans="1:1" ht="12.75">
      <c r="A400" s="13"/>
    </row>
    <row r="401" spans="1:1" ht="12.75">
      <c r="A401" s="13"/>
    </row>
    <row r="402" spans="1:1" ht="12.75">
      <c r="A402" s="13"/>
    </row>
    <row r="403" spans="1:1" ht="12.75">
      <c r="A403" s="13"/>
    </row>
    <row r="404" spans="1:1" ht="12.75">
      <c r="A404" s="13"/>
    </row>
    <row r="405" spans="1:1" ht="12.75">
      <c r="A405" s="13"/>
    </row>
    <row r="406" spans="1:1" ht="12.75">
      <c r="A406" s="13"/>
    </row>
    <row r="407" spans="1:1" ht="12.75">
      <c r="A407" s="13"/>
    </row>
    <row r="408" spans="1:1" ht="12.75">
      <c r="A408" s="13"/>
    </row>
    <row r="409" spans="1:1" ht="12.75">
      <c r="A409" s="13"/>
    </row>
    <row r="410" spans="1:1" ht="12.75">
      <c r="A410" s="13"/>
    </row>
    <row r="411" spans="1:1" ht="12.75">
      <c r="A411" s="13"/>
    </row>
    <row r="412" spans="1:1" ht="12.75">
      <c r="A412" s="13"/>
    </row>
    <row r="413" spans="1:1" ht="12.75">
      <c r="A413" s="13"/>
    </row>
    <row r="414" spans="1:1" ht="12.75">
      <c r="A414" s="13"/>
    </row>
    <row r="415" spans="1:1" ht="12.75">
      <c r="A415" s="13"/>
    </row>
    <row r="416" spans="1:1" ht="12.75">
      <c r="A416" s="13"/>
    </row>
    <row r="417" spans="1:1" ht="12.75">
      <c r="A417" s="13"/>
    </row>
    <row r="418" spans="1:1" ht="12.75">
      <c r="A418" s="13"/>
    </row>
    <row r="419" spans="1:1" ht="12.75">
      <c r="A419" s="13"/>
    </row>
    <row r="420" spans="1:1" ht="12.75">
      <c r="A420" s="13"/>
    </row>
    <row r="421" spans="1:1" ht="12.75">
      <c r="A421" s="13"/>
    </row>
    <row r="422" spans="1:1" ht="12.75">
      <c r="A422" s="13"/>
    </row>
    <row r="423" spans="1:1" ht="12.75">
      <c r="A423" s="13"/>
    </row>
    <row r="424" spans="1:1" ht="12.75">
      <c r="A424" s="13"/>
    </row>
    <row r="425" spans="1:1" ht="12.75">
      <c r="A425" s="13"/>
    </row>
    <row r="426" spans="1:1" ht="12.75">
      <c r="A426" s="13"/>
    </row>
    <row r="427" spans="1:1" ht="12.75">
      <c r="A427" s="13"/>
    </row>
    <row r="428" spans="1:1" ht="12.75">
      <c r="A428" s="13"/>
    </row>
    <row r="429" spans="1:1" ht="12.75">
      <c r="A429" s="13"/>
    </row>
    <row r="430" spans="1:1" ht="12.75">
      <c r="A430" s="13"/>
    </row>
    <row r="431" spans="1:1" ht="12.75">
      <c r="A431" s="13"/>
    </row>
    <row r="432" spans="1:1" ht="12.75">
      <c r="A432" s="13"/>
    </row>
    <row r="433" spans="1:1" ht="12.75">
      <c r="A433" s="13"/>
    </row>
    <row r="434" spans="1:1" ht="12.75">
      <c r="A434" s="13"/>
    </row>
    <row r="435" spans="1:1" ht="12.75">
      <c r="A435" s="13"/>
    </row>
    <row r="436" spans="1:1" ht="12.75">
      <c r="A436" s="13"/>
    </row>
    <row r="437" spans="1:1" ht="12.75">
      <c r="A437" s="13"/>
    </row>
    <row r="438" spans="1:1" ht="12.75">
      <c r="A438" s="13"/>
    </row>
    <row r="439" spans="1:1" ht="12.75">
      <c r="A439" s="13"/>
    </row>
    <row r="440" spans="1:1" ht="12.75">
      <c r="A440" s="13"/>
    </row>
    <row r="441" spans="1:1" ht="12.75">
      <c r="A441" s="13"/>
    </row>
    <row r="442" spans="1:1" ht="12.75">
      <c r="A442" s="13"/>
    </row>
    <row r="443" spans="1:1" ht="12.75">
      <c r="A443" s="13"/>
    </row>
    <row r="444" spans="1:1" ht="12.75">
      <c r="A444" s="13"/>
    </row>
    <row r="445" spans="1:1" ht="12.75">
      <c r="A445" s="13"/>
    </row>
    <row r="446" spans="1:1" ht="12.75">
      <c r="A446" s="13"/>
    </row>
    <row r="447" spans="1:1" ht="12.75">
      <c r="A447" s="13"/>
    </row>
    <row r="448" spans="1:1" ht="12.75">
      <c r="A448" s="13"/>
    </row>
    <row r="449" spans="1:1" ht="12.75">
      <c r="A449" s="13"/>
    </row>
    <row r="450" spans="1:1" ht="12.75">
      <c r="A450" s="13"/>
    </row>
    <row r="451" spans="1:1" ht="12.75">
      <c r="A451" s="13"/>
    </row>
    <row r="452" spans="1:1" ht="12.75">
      <c r="A452" s="13"/>
    </row>
    <row r="453" spans="1:1" ht="12.75">
      <c r="A453" s="13"/>
    </row>
    <row r="454" spans="1:1" ht="12.75">
      <c r="A454" s="13"/>
    </row>
    <row r="455" spans="1:1" ht="12.75">
      <c r="A455" s="13"/>
    </row>
    <row r="456" spans="1:1" ht="12.75">
      <c r="A456" s="13"/>
    </row>
    <row r="457" spans="1:1" ht="12.75">
      <c r="A457" s="13"/>
    </row>
    <row r="458" spans="1:1" ht="12.75">
      <c r="A458" s="13"/>
    </row>
    <row r="459" spans="1:1" ht="12.75">
      <c r="A459" s="13"/>
    </row>
    <row r="460" spans="1:1" ht="12.75">
      <c r="A460" s="13"/>
    </row>
    <row r="461" spans="1:1" ht="12.75">
      <c r="A461" s="13"/>
    </row>
    <row r="462" spans="1:1" ht="12.75">
      <c r="A462" s="13"/>
    </row>
    <row r="463" spans="1:1" ht="12.75">
      <c r="A463" s="13"/>
    </row>
    <row r="464" spans="1:1" ht="12.75">
      <c r="A464" s="13"/>
    </row>
    <row r="465" spans="1:1" ht="12.75">
      <c r="A465" s="13"/>
    </row>
    <row r="466" spans="1:1" ht="12.75">
      <c r="A466" s="13"/>
    </row>
    <row r="467" spans="1:1" ht="12.75">
      <c r="A467" s="13"/>
    </row>
    <row r="468" spans="1:1" ht="12.75">
      <c r="A468" s="13"/>
    </row>
    <row r="469" spans="1:1" ht="12.75">
      <c r="A469" s="13"/>
    </row>
    <row r="470" spans="1:1" ht="12.75">
      <c r="A470" s="13"/>
    </row>
    <row r="471" spans="1:1" ht="12.75">
      <c r="A471" s="13"/>
    </row>
    <row r="472" spans="1:1" ht="12.75">
      <c r="A472" s="13"/>
    </row>
    <row r="473" spans="1:1" ht="12.75">
      <c r="A473" s="13"/>
    </row>
    <row r="474" spans="1:1" ht="12.75">
      <c r="A474" s="13"/>
    </row>
    <row r="475" spans="1:1" ht="12.75">
      <c r="A475" s="13"/>
    </row>
    <row r="476" spans="1:1" ht="12.75">
      <c r="A476" s="13"/>
    </row>
    <row r="477" spans="1:1" ht="12.75">
      <c r="A477" s="13"/>
    </row>
    <row r="478" spans="1:1" ht="12.75">
      <c r="A478" s="13"/>
    </row>
    <row r="479" spans="1:1" ht="12.75">
      <c r="A479" s="13"/>
    </row>
    <row r="480" spans="1:1" ht="12.75">
      <c r="A480" s="13"/>
    </row>
    <row r="481" spans="1:1" ht="12.75">
      <c r="A481" s="13"/>
    </row>
    <row r="482" spans="1:1" ht="12.75">
      <c r="A482" s="13"/>
    </row>
    <row r="483" spans="1:1" ht="12.75">
      <c r="A483" s="13"/>
    </row>
    <row r="484" spans="1:1" ht="12.75">
      <c r="A484" s="13"/>
    </row>
    <row r="485" spans="1:1" ht="12.75">
      <c r="A485" s="13"/>
    </row>
    <row r="486" spans="1:1" ht="12.75">
      <c r="A486" s="13"/>
    </row>
    <row r="487" spans="1:1" ht="12.75">
      <c r="A487" s="13"/>
    </row>
    <row r="488" spans="1:1" ht="12.75">
      <c r="A488" s="13"/>
    </row>
    <row r="489" spans="1:1" ht="12.75">
      <c r="A489" s="13"/>
    </row>
    <row r="490" spans="1:1" ht="12.75">
      <c r="A490" s="13"/>
    </row>
    <row r="491" spans="1:1" ht="12.75">
      <c r="A491" s="13"/>
    </row>
    <row r="492" spans="1:1" ht="12.75">
      <c r="A492" s="13"/>
    </row>
    <row r="493" spans="1:1" ht="12.75">
      <c r="A493" s="13"/>
    </row>
    <row r="494" spans="1:1" ht="12.75">
      <c r="A494" s="13"/>
    </row>
    <row r="495" spans="1:1" ht="12.75">
      <c r="A495" s="13"/>
    </row>
    <row r="496" spans="1:1" ht="12.75">
      <c r="A496" s="13"/>
    </row>
    <row r="497" spans="1:1" ht="12.75">
      <c r="A497" s="13"/>
    </row>
    <row r="498" spans="1:1" ht="12.75">
      <c r="A498" s="13"/>
    </row>
    <row r="499" spans="1:1" ht="12.75">
      <c r="A499" s="13"/>
    </row>
    <row r="500" spans="1:1" ht="12.75">
      <c r="A500" s="13"/>
    </row>
    <row r="501" spans="1:1" ht="12.75">
      <c r="A501" s="13"/>
    </row>
    <row r="502" spans="1:1" ht="12.75">
      <c r="A502" s="13"/>
    </row>
    <row r="503" spans="1:1" ht="12.75">
      <c r="A503" s="13"/>
    </row>
    <row r="504" spans="1:1" ht="12.75">
      <c r="A504" s="13"/>
    </row>
    <row r="505" spans="1:1" ht="12.75">
      <c r="A505" s="13"/>
    </row>
    <row r="506" spans="1:1" ht="12.75">
      <c r="A506" s="13"/>
    </row>
    <row r="507" spans="1:1" ht="12.75">
      <c r="A507" s="13"/>
    </row>
    <row r="508" spans="1:1" ht="12.75">
      <c r="A508" s="13"/>
    </row>
    <row r="509" spans="1:1" ht="12.75">
      <c r="A509" s="13"/>
    </row>
    <row r="510" spans="1:1" ht="12.75">
      <c r="A510" s="13"/>
    </row>
    <row r="511" spans="1:1" ht="12.75">
      <c r="A511" s="13"/>
    </row>
    <row r="512" spans="1:1" ht="12.75">
      <c r="A512" s="13"/>
    </row>
    <row r="513" spans="1:1" ht="12.75">
      <c r="A513" s="13"/>
    </row>
    <row r="514" spans="1:1" ht="12.75">
      <c r="A514" s="13"/>
    </row>
    <row r="515" spans="1:1" ht="12.75">
      <c r="A515" s="13"/>
    </row>
    <row r="516" spans="1:1" ht="12.75">
      <c r="A516" s="13"/>
    </row>
    <row r="517" spans="1:1" ht="12.75">
      <c r="A517" s="13"/>
    </row>
    <row r="518" spans="1:1" ht="12.75">
      <c r="A518" s="13"/>
    </row>
    <row r="519" spans="1:1" ht="12.75">
      <c r="A519" s="13"/>
    </row>
    <row r="520" spans="1:1" ht="12.75">
      <c r="A520" s="13"/>
    </row>
    <row r="521" spans="1:1" ht="12.75">
      <c r="A521" s="13"/>
    </row>
    <row r="522" spans="1:1" ht="12.75">
      <c r="A522" s="13"/>
    </row>
    <row r="523" spans="1:1" ht="12.75">
      <c r="A523" s="13"/>
    </row>
    <row r="524" spans="1:1" ht="12.75">
      <c r="A524" s="13"/>
    </row>
    <row r="525" spans="1:1" ht="12.75">
      <c r="A525" s="13"/>
    </row>
    <row r="526" spans="1:1" ht="12.75">
      <c r="A526" s="13"/>
    </row>
    <row r="527" spans="1:1" ht="12.75">
      <c r="A527" s="13"/>
    </row>
    <row r="528" spans="1:1" ht="12.75">
      <c r="A528" s="13"/>
    </row>
    <row r="529" spans="1:1" ht="12.75">
      <c r="A529" s="13"/>
    </row>
    <row r="530" spans="1:1" ht="12.75">
      <c r="A530" s="13"/>
    </row>
    <row r="531" spans="1:1" ht="12.75">
      <c r="A531" s="13"/>
    </row>
    <row r="532" spans="1:1" ht="12.75">
      <c r="A532" s="13"/>
    </row>
    <row r="533" spans="1:1" ht="12.75">
      <c r="A533" s="13"/>
    </row>
    <row r="534" spans="1:1" ht="12.75">
      <c r="A534" s="13"/>
    </row>
    <row r="535" spans="1:1" ht="12.75">
      <c r="A535" s="13"/>
    </row>
    <row r="536" spans="1:1" ht="12.75">
      <c r="A536" s="13"/>
    </row>
    <row r="537" spans="1:1" ht="12.75">
      <c r="A537" s="13"/>
    </row>
    <row r="538" spans="1:1" ht="12.75">
      <c r="A538" s="13"/>
    </row>
    <row r="539" spans="1:1" ht="12.75">
      <c r="A539" s="13"/>
    </row>
    <row r="540" spans="1:1" ht="12.75">
      <c r="A540" s="13"/>
    </row>
    <row r="541" spans="1:1" ht="12.75">
      <c r="A541" s="13"/>
    </row>
    <row r="542" spans="1:1" ht="12.75">
      <c r="A542" s="13"/>
    </row>
    <row r="543" spans="1:1" ht="12.75">
      <c r="A543" s="13"/>
    </row>
    <row r="544" spans="1:1" ht="12.75">
      <c r="A544" s="13"/>
    </row>
    <row r="545" spans="1:1" ht="12.75">
      <c r="A545" s="13"/>
    </row>
    <row r="546" spans="1:1" ht="12.75">
      <c r="A546" s="13"/>
    </row>
    <row r="547" spans="1:1" ht="12.75">
      <c r="A547" s="13"/>
    </row>
    <row r="548" spans="1:1" ht="12.75">
      <c r="A548" s="13"/>
    </row>
    <row r="549" spans="1:1" ht="12.75">
      <c r="A549" s="13"/>
    </row>
    <row r="550" spans="1:1" ht="12.75">
      <c r="A550" s="13"/>
    </row>
    <row r="551" spans="1:1" ht="12.75">
      <c r="A551" s="13"/>
    </row>
    <row r="552" spans="1:1" ht="12.75">
      <c r="A552" s="13"/>
    </row>
    <row r="553" spans="1:1" ht="12.75">
      <c r="A553" s="13"/>
    </row>
    <row r="554" spans="1:1" ht="12.75">
      <c r="A554" s="13"/>
    </row>
    <row r="555" spans="1:1" ht="12.75">
      <c r="A555" s="13"/>
    </row>
    <row r="556" spans="1:1" ht="12.75">
      <c r="A556" s="13"/>
    </row>
    <row r="557" spans="1:1" ht="12.75">
      <c r="A557" s="13"/>
    </row>
    <row r="558" spans="1:1" ht="12.75">
      <c r="A558" s="13"/>
    </row>
    <row r="559" spans="1:1" ht="12.75">
      <c r="A559" s="13"/>
    </row>
    <row r="560" spans="1:1" ht="12.75">
      <c r="A560" s="13"/>
    </row>
    <row r="561" spans="1:1" ht="12.75">
      <c r="A561" s="13"/>
    </row>
    <row r="562" spans="1:1" ht="12.75">
      <c r="A562" s="13"/>
    </row>
    <row r="563" spans="1:1" ht="12.75">
      <c r="A563" s="13"/>
    </row>
    <row r="564" spans="1:1" ht="12.75">
      <c r="A564" s="13"/>
    </row>
    <row r="565" spans="1:1" ht="12.75">
      <c r="A565" s="13"/>
    </row>
    <row r="566" spans="1:1" ht="12.75">
      <c r="A566" s="13"/>
    </row>
    <row r="567" spans="1:1" ht="12.75">
      <c r="A567" s="13"/>
    </row>
    <row r="568" spans="1:1" ht="12.75">
      <c r="A568" s="13"/>
    </row>
    <row r="569" spans="1:1" ht="12.75">
      <c r="A569" s="13"/>
    </row>
    <row r="570" spans="1:1" ht="12.75">
      <c r="A570" s="13"/>
    </row>
    <row r="571" spans="1:1" ht="12.75">
      <c r="A571" s="13"/>
    </row>
    <row r="572" spans="1:1" ht="12.75">
      <c r="A572" s="13"/>
    </row>
    <row r="573" spans="1:1" ht="12.75">
      <c r="A573" s="13"/>
    </row>
    <row r="574" spans="1:1" ht="12.75">
      <c r="A574" s="13"/>
    </row>
    <row r="575" spans="1:1" ht="12.75">
      <c r="A575" s="13"/>
    </row>
    <row r="576" spans="1:1" ht="12.75">
      <c r="A576" s="13"/>
    </row>
    <row r="577" spans="1:1" ht="12.75">
      <c r="A577" s="13"/>
    </row>
    <row r="578" spans="1:1" ht="12.75">
      <c r="A578" s="13"/>
    </row>
    <row r="579" spans="1:1" ht="12.75">
      <c r="A579" s="13"/>
    </row>
    <row r="580" spans="1:1" ht="12.75">
      <c r="A580" s="13"/>
    </row>
    <row r="581" spans="1:1" ht="12.75">
      <c r="A581" s="13"/>
    </row>
    <row r="582" spans="1:1" ht="12.75">
      <c r="A582" s="13"/>
    </row>
    <row r="583" spans="1:1" ht="12.75">
      <c r="A583" s="13"/>
    </row>
    <row r="584" spans="1:1" ht="12.75">
      <c r="A584" s="13"/>
    </row>
    <row r="585" spans="1:1" ht="12.75">
      <c r="A585" s="13"/>
    </row>
    <row r="586" spans="1:1" ht="12.75">
      <c r="A586" s="13"/>
    </row>
    <row r="587" spans="1:1" ht="12.75">
      <c r="A587" s="13"/>
    </row>
    <row r="588" spans="1:1" ht="12.75">
      <c r="A588" s="13"/>
    </row>
    <row r="589" spans="1:1" ht="12.75">
      <c r="A589" s="13"/>
    </row>
    <row r="590" spans="1:1" ht="12.75">
      <c r="A590" s="13"/>
    </row>
    <row r="591" spans="1:1" ht="12.75">
      <c r="A591" s="13"/>
    </row>
    <row r="592" spans="1:1" ht="12.75">
      <c r="A592" s="13"/>
    </row>
    <row r="593" spans="1:1" ht="12.75">
      <c r="A593" s="13"/>
    </row>
    <row r="594" spans="1:1" ht="12.75">
      <c r="A594" s="13"/>
    </row>
    <row r="595" spans="1:1" ht="12.75">
      <c r="A595" s="13"/>
    </row>
    <row r="596" spans="1:1" ht="12.75">
      <c r="A596" s="13"/>
    </row>
    <row r="597" spans="1:1" ht="12.75">
      <c r="A597" s="13"/>
    </row>
    <row r="598" spans="1:1" ht="12.75">
      <c r="A598" s="13"/>
    </row>
    <row r="599" spans="1:1" ht="12.75">
      <c r="A599" s="13"/>
    </row>
    <row r="600" spans="1:1" ht="12.75">
      <c r="A600" s="13"/>
    </row>
    <row r="601" spans="1:1" ht="12.75">
      <c r="A601" s="13"/>
    </row>
    <row r="602" spans="1:1" ht="12.75">
      <c r="A602" s="13"/>
    </row>
    <row r="603" spans="1:1" ht="12.75">
      <c r="A603" s="13"/>
    </row>
    <row r="604" spans="1:1" ht="12.75">
      <c r="A604" s="13"/>
    </row>
    <row r="605" spans="1:1" ht="12.75">
      <c r="A605" s="13"/>
    </row>
    <row r="606" spans="1:1" ht="12.75">
      <c r="A606" s="13"/>
    </row>
    <row r="607" spans="1:1" ht="12.75">
      <c r="A607" s="13"/>
    </row>
    <row r="608" spans="1:1" ht="12.75">
      <c r="A608" s="13"/>
    </row>
    <row r="609" spans="1:1" ht="12.75">
      <c r="A609" s="13"/>
    </row>
    <row r="610" spans="1:1" ht="12.75">
      <c r="A610" s="13"/>
    </row>
    <row r="611" spans="1:1" ht="12.75">
      <c r="A611" s="13"/>
    </row>
    <row r="612" spans="1:1" ht="12.75">
      <c r="A612" s="13"/>
    </row>
    <row r="613" spans="1:1" ht="12.75">
      <c r="A613" s="13"/>
    </row>
    <row r="614" spans="1:1" ht="12.75">
      <c r="A614" s="13"/>
    </row>
    <row r="615" spans="1:1" ht="12.75">
      <c r="A615" s="13"/>
    </row>
    <row r="616" spans="1:1" ht="12.75">
      <c r="A616" s="13"/>
    </row>
    <row r="617" spans="1:1" ht="12.75">
      <c r="A617" s="13"/>
    </row>
    <row r="618" spans="1:1" ht="12.75">
      <c r="A618" s="13"/>
    </row>
    <row r="619" spans="1:1" ht="12.75">
      <c r="A619" s="13"/>
    </row>
    <row r="620" spans="1:1" ht="12.75">
      <c r="A620" s="13"/>
    </row>
    <row r="621" spans="1:1" ht="12.75">
      <c r="A621" s="13"/>
    </row>
    <row r="622" spans="1:1" ht="12.75">
      <c r="A622" s="13"/>
    </row>
    <row r="623" spans="1:1" ht="12.75">
      <c r="A623" s="13"/>
    </row>
    <row r="624" spans="1:1" ht="12.75">
      <c r="A624" s="13"/>
    </row>
    <row r="625" spans="1:1" ht="12.75">
      <c r="A625" s="13"/>
    </row>
    <row r="626" spans="1:1" ht="12.75">
      <c r="A626" s="13"/>
    </row>
    <row r="627" spans="1:1" ht="12.75">
      <c r="A627" s="13"/>
    </row>
    <row r="628" spans="1:1" ht="12.75">
      <c r="A628" s="13"/>
    </row>
    <row r="629" spans="1:1" ht="12.75">
      <c r="A629" s="13"/>
    </row>
    <row r="630" spans="1:1" ht="12.75">
      <c r="A630" s="13"/>
    </row>
    <row r="631" spans="1:1" ht="12.75">
      <c r="A631" s="13"/>
    </row>
    <row r="632" spans="1:1" ht="12.75">
      <c r="A632" s="13"/>
    </row>
    <row r="633" spans="1:1" ht="12.75">
      <c r="A633" s="13"/>
    </row>
    <row r="634" spans="1:1" ht="12.75">
      <c r="A634" s="13"/>
    </row>
    <row r="635" spans="1:1" ht="12.75">
      <c r="A635" s="13"/>
    </row>
    <row r="636" spans="1:1" ht="12.75">
      <c r="A636" s="13"/>
    </row>
    <row r="637" spans="1:1" ht="12.75">
      <c r="A637" s="13"/>
    </row>
    <row r="638" spans="1:1" ht="12.75">
      <c r="A638" s="13"/>
    </row>
    <row r="639" spans="1:1" ht="12.75">
      <c r="A639" s="13"/>
    </row>
    <row r="640" spans="1:1" ht="12.75">
      <c r="A640" s="13"/>
    </row>
    <row r="641" spans="1:1" ht="12.75">
      <c r="A641" s="13"/>
    </row>
    <row r="642" spans="1:1" ht="12.75">
      <c r="A642" s="13"/>
    </row>
    <row r="643" spans="1:1" ht="12.75">
      <c r="A643" s="13"/>
    </row>
    <row r="644" spans="1:1" ht="12.75">
      <c r="A644" s="13"/>
    </row>
    <row r="645" spans="1:1" ht="12.75">
      <c r="A645" s="13"/>
    </row>
    <row r="646" spans="1:1" ht="12.75">
      <c r="A646" s="13"/>
    </row>
    <row r="647" spans="1:1" ht="12.75">
      <c r="A647" s="13"/>
    </row>
    <row r="648" spans="1:1" ht="12.75">
      <c r="A648" s="13"/>
    </row>
    <row r="649" spans="1:1" ht="12.75">
      <c r="A649" s="13"/>
    </row>
    <row r="650" spans="1:1" ht="12.75">
      <c r="A650" s="13"/>
    </row>
    <row r="651" spans="1:1" ht="12.75">
      <c r="A651" s="13"/>
    </row>
    <row r="652" spans="1:1" ht="12.75">
      <c r="A652" s="13"/>
    </row>
    <row r="653" spans="1:1" ht="12.75">
      <c r="A653" s="13"/>
    </row>
    <row r="654" spans="1:1" ht="12.75">
      <c r="A654" s="13"/>
    </row>
    <row r="655" spans="1:1" ht="12.75">
      <c r="A655" s="13"/>
    </row>
    <row r="656" spans="1:1" ht="12.75">
      <c r="A656" s="13"/>
    </row>
    <row r="657" spans="1:1" ht="12.75">
      <c r="A657" s="13"/>
    </row>
    <row r="658" spans="1:1" ht="12.75">
      <c r="A658" s="13"/>
    </row>
    <row r="659" spans="1:1" ht="12.75">
      <c r="A659" s="13"/>
    </row>
    <row r="660" spans="1:1" ht="12.75">
      <c r="A660" s="13"/>
    </row>
    <row r="661" spans="1:1" ht="12.75">
      <c r="A661" s="13"/>
    </row>
    <row r="662" spans="1:1" ht="12.75">
      <c r="A662" s="13"/>
    </row>
    <row r="663" spans="1:1" ht="12.75">
      <c r="A663" s="13"/>
    </row>
    <row r="664" spans="1:1" ht="12.75">
      <c r="A664" s="13"/>
    </row>
    <row r="665" spans="1:1" ht="12.75">
      <c r="A665" s="13"/>
    </row>
    <row r="666" spans="1:1" ht="12.75">
      <c r="A666" s="13"/>
    </row>
    <row r="667" spans="1:1" ht="12.75">
      <c r="A667" s="13"/>
    </row>
    <row r="668" spans="1:1" ht="12.75">
      <c r="A668" s="13"/>
    </row>
    <row r="669" spans="1:1" ht="12.75">
      <c r="A669" s="13"/>
    </row>
    <row r="670" spans="1:1" ht="12.75">
      <c r="A670" s="13"/>
    </row>
    <row r="671" spans="1:1" ht="12.75">
      <c r="A671" s="13"/>
    </row>
    <row r="672" spans="1:1" ht="12.75">
      <c r="A672" s="13"/>
    </row>
    <row r="673" spans="1:1" ht="12.75">
      <c r="A673" s="13"/>
    </row>
    <row r="674" spans="1:1" ht="12.75">
      <c r="A674" s="13"/>
    </row>
    <row r="675" spans="1:1" ht="12.75">
      <c r="A675" s="13"/>
    </row>
    <row r="676" spans="1:1" ht="12.75">
      <c r="A676" s="13"/>
    </row>
    <row r="677" spans="1:1" ht="12.75">
      <c r="A677" s="13"/>
    </row>
    <row r="678" spans="1:1" ht="12.75">
      <c r="A678" s="13"/>
    </row>
    <row r="679" spans="1:1" ht="12.75">
      <c r="A679" s="13"/>
    </row>
    <row r="680" spans="1:1" ht="12.75">
      <c r="A680" s="13"/>
    </row>
    <row r="681" spans="1:1" ht="12.75">
      <c r="A681" s="13"/>
    </row>
    <row r="682" spans="1:1" ht="12.75">
      <c r="A682" s="13"/>
    </row>
    <row r="683" spans="1:1" ht="12.75">
      <c r="A683" s="13"/>
    </row>
    <row r="684" spans="1:1" ht="12.75">
      <c r="A684" s="13"/>
    </row>
    <row r="685" spans="1:1" ht="12.75">
      <c r="A685" s="13"/>
    </row>
    <row r="686" spans="1:1" ht="12.75">
      <c r="A686" s="13"/>
    </row>
    <row r="687" spans="1:1" ht="12.75">
      <c r="A687" s="13"/>
    </row>
    <row r="688" spans="1:1" ht="12.75">
      <c r="A688" s="13"/>
    </row>
    <row r="689" spans="1:1" ht="12.75">
      <c r="A689" s="13"/>
    </row>
    <row r="690" spans="1:1" ht="12.75">
      <c r="A690" s="13"/>
    </row>
    <row r="691" spans="1:1" ht="12.75">
      <c r="A691" s="13"/>
    </row>
    <row r="692" spans="1:1" ht="12.75">
      <c r="A692" s="13"/>
    </row>
    <row r="693" spans="1:1" ht="12.75">
      <c r="A693" s="13"/>
    </row>
    <row r="694" spans="1:1" ht="12.75">
      <c r="A694" s="13"/>
    </row>
    <row r="695" spans="1:1" ht="12.75">
      <c r="A695" s="13"/>
    </row>
    <row r="696" spans="1:1" ht="12.75">
      <c r="A696" s="13"/>
    </row>
    <row r="697" spans="1:1" ht="12.75">
      <c r="A697" s="13"/>
    </row>
    <row r="698" spans="1:1" ht="12.75">
      <c r="A698" s="13"/>
    </row>
    <row r="699" spans="1:1" ht="12.75">
      <c r="A699" s="13"/>
    </row>
    <row r="700" spans="1:1" ht="12.75">
      <c r="A700" s="13"/>
    </row>
    <row r="701" spans="1:1" ht="12.75">
      <c r="A701" s="13"/>
    </row>
    <row r="702" spans="1:1" ht="12.75">
      <c r="A702" s="13"/>
    </row>
    <row r="703" spans="1:1" ht="12.75">
      <c r="A703" s="13"/>
    </row>
    <row r="704" spans="1:1" ht="12.75">
      <c r="A704" s="13"/>
    </row>
    <row r="705" spans="1:1" ht="12.75">
      <c r="A705" s="13"/>
    </row>
    <row r="706" spans="1:1" ht="12.75">
      <c r="A706" s="13"/>
    </row>
    <row r="707" spans="1:1" ht="12.75">
      <c r="A707" s="13"/>
    </row>
    <row r="708" spans="1:1" ht="12.75">
      <c r="A708" s="13"/>
    </row>
    <row r="709" spans="1:1" ht="12.75">
      <c r="A709" s="13"/>
    </row>
    <row r="710" spans="1:1" ht="12.75">
      <c r="A710" s="13"/>
    </row>
    <row r="711" spans="1:1" ht="12.75">
      <c r="A711" s="13"/>
    </row>
    <row r="712" spans="1:1" ht="12.75">
      <c r="A712" s="13"/>
    </row>
    <row r="713" spans="1:1" ht="12.75">
      <c r="A713" s="13"/>
    </row>
    <row r="714" spans="1:1" ht="12.75">
      <c r="A714" s="13"/>
    </row>
    <row r="715" spans="1:1" ht="12.75">
      <c r="A715" s="13"/>
    </row>
    <row r="716" spans="1:1" ht="12.75">
      <c r="A716" s="13"/>
    </row>
    <row r="717" spans="1:1" ht="12.75">
      <c r="A717" s="13"/>
    </row>
    <row r="718" spans="1:1" ht="12.75">
      <c r="A718" s="13"/>
    </row>
    <row r="719" spans="1:1" ht="12.75">
      <c r="A719" s="13"/>
    </row>
    <row r="720" spans="1:1" ht="12.75">
      <c r="A720" s="13"/>
    </row>
    <row r="721" spans="1:1" ht="12.75">
      <c r="A721" s="13"/>
    </row>
    <row r="722" spans="1:1" ht="12.75">
      <c r="A722" s="13"/>
    </row>
    <row r="723" spans="1:1" ht="12.75">
      <c r="A723" s="13"/>
    </row>
    <row r="724" spans="1:1" ht="12.75">
      <c r="A724" s="13"/>
    </row>
    <row r="725" spans="1:1" ht="12.75">
      <c r="A725" s="13"/>
    </row>
    <row r="726" spans="1:1" ht="12.75">
      <c r="A726" s="13"/>
    </row>
    <row r="727" spans="1:1" ht="12.75">
      <c r="A727" s="13"/>
    </row>
    <row r="728" spans="1:1" ht="12.75">
      <c r="A728" s="13"/>
    </row>
    <row r="729" spans="1:1" ht="12.75">
      <c r="A729" s="13"/>
    </row>
    <row r="730" spans="1:1" ht="12.75">
      <c r="A730" s="13"/>
    </row>
    <row r="731" spans="1:1" ht="12.75">
      <c r="A731" s="13"/>
    </row>
    <row r="732" spans="1:1" ht="12.75">
      <c r="A732" s="13"/>
    </row>
    <row r="733" spans="1:1" ht="12.75">
      <c r="A733" s="13"/>
    </row>
    <row r="734" spans="1:1" ht="12.75">
      <c r="A734" s="13"/>
    </row>
    <row r="735" spans="1:1" ht="12.75">
      <c r="A735" s="13"/>
    </row>
    <row r="736" spans="1:1" ht="12.75">
      <c r="A736" s="13"/>
    </row>
    <row r="737" spans="1:1" ht="12.75">
      <c r="A737" s="13"/>
    </row>
    <row r="738" spans="1:1" ht="12.75">
      <c r="A738" s="13"/>
    </row>
    <row r="739" spans="1:1" ht="12.75">
      <c r="A739" s="13"/>
    </row>
    <row r="740" spans="1:1" ht="12.75">
      <c r="A740" s="13"/>
    </row>
    <row r="741" spans="1:1" ht="12.75">
      <c r="A741" s="13"/>
    </row>
    <row r="742" spans="1:1" ht="12.75">
      <c r="A742" s="13"/>
    </row>
    <row r="743" spans="1:1" ht="12.75">
      <c r="A743" s="13"/>
    </row>
    <row r="744" spans="1:1" ht="12.75">
      <c r="A744" s="13"/>
    </row>
    <row r="745" spans="1:1" ht="12.75">
      <c r="A745" s="13"/>
    </row>
    <row r="746" spans="1:1" ht="12.75">
      <c r="A746" s="13"/>
    </row>
    <row r="747" spans="1:1" ht="12.75">
      <c r="A747" s="13"/>
    </row>
    <row r="748" spans="1:1" ht="12.75">
      <c r="A748" s="13"/>
    </row>
    <row r="749" spans="1:1" ht="12.75">
      <c r="A749" s="13"/>
    </row>
    <row r="750" spans="1:1" ht="12.75">
      <c r="A750" s="13"/>
    </row>
    <row r="751" spans="1:1" ht="12.75">
      <c r="A751" s="13"/>
    </row>
    <row r="752" spans="1:1" ht="12.75">
      <c r="A752" s="13"/>
    </row>
    <row r="753" spans="1:1" ht="12.75">
      <c r="A753" s="13"/>
    </row>
    <row r="754" spans="1:1" ht="12.75">
      <c r="A754" s="13"/>
    </row>
    <row r="755" spans="1:1" ht="12.75">
      <c r="A755" s="13"/>
    </row>
    <row r="756" spans="1:1" ht="12.75">
      <c r="A756" s="13"/>
    </row>
    <row r="757" spans="1:1" ht="12.75">
      <c r="A757" s="13"/>
    </row>
    <row r="758" spans="1:1" ht="12.75">
      <c r="A758" s="13"/>
    </row>
    <row r="759" spans="1:1" ht="12.75">
      <c r="A759" s="13"/>
    </row>
    <row r="760" spans="1:1" ht="12.75">
      <c r="A760" s="13"/>
    </row>
    <row r="761" spans="1:1" ht="12.75">
      <c r="A761" s="13"/>
    </row>
    <row r="762" spans="1:1" ht="12.75">
      <c r="A762" s="13"/>
    </row>
    <row r="763" spans="1:1" ht="12.75">
      <c r="A763" s="13"/>
    </row>
    <row r="764" spans="1:1" ht="12.75">
      <c r="A764" s="13"/>
    </row>
    <row r="765" spans="1:1" ht="12.75">
      <c r="A765" s="13"/>
    </row>
    <row r="766" spans="1:1" ht="12.75">
      <c r="A766" s="13"/>
    </row>
    <row r="767" spans="1:1" ht="12.75">
      <c r="A767" s="13"/>
    </row>
    <row r="768" spans="1:1" ht="12.75">
      <c r="A768" s="13"/>
    </row>
    <row r="769" spans="1:1" ht="12.75">
      <c r="A769" s="13"/>
    </row>
    <row r="770" spans="1:1" ht="12.75">
      <c r="A770" s="13"/>
    </row>
    <row r="771" spans="1:1" ht="12.75">
      <c r="A771" s="13"/>
    </row>
    <row r="772" spans="1:1" ht="12.75">
      <c r="A772" s="13"/>
    </row>
    <row r="773" spans="1:1" ht="12.75">
      <c r="A773" s="13"/>
    </row>
    <row r="774" spans="1:1" ht="12.75">
      <c r="A774" s="13"/>
    </row>
    <row r="775" spans="1:1" ht="12.75">
      <c r="A775" s="13"/>
    </row>
    <row r="776" spans="1:1" ht="12.75">
      <c r="A776" s="13"/>
    </row>
    <row r="777" spans="1:1" ht="12.75">
      <c r="A777" s="13"/>
    </row>
    <row r="778" spans="1:1" ht="12.75">
      <c r="A778" s="13"/>
    </row>
    <row r="779" spans="1:1" ht="12.75">
      <c r="A779" s="13"/>
    </row>
    <row r="780" spans="1:1" ht="12.75">
      <c r="A780" s="13"/>
    </row>
    <row r="781" spans="1:1" ht="12.75">
      <c r="A781" s="13"/>
    </row>
    <row r="782" spans="1:1" ht="12.75">
      <c r="A782" s="13"/>
    </row>
    <row r="783" spans="1:1" ht="12.75">
      <c r="A783" s="13"/>
    </row>
    <row r="784" spans="1:1" ht="12.75">
      <c r="A784" s="13"/>
    </row>
    <row r="785" spans="1:1" ht="12.75">
      <c r="A785" s="13"/>
    </row>
    <row r="786" spans="1:1" ht="12.75">
      <c r="A786" s="13"/>
    </row>
    <row r="787" spans="1:1" ht="12.75">
      <c r="A787" s="13"/>
    </row>
    <row r="788" spans="1:1" ht="12.75">
      <c r="A788" s="13"/>
    </row>
    <row r="789" spans="1:1" ht="12.75">
      <c r="A789" s="13"/>
    </row>
    <row r="790" spans="1:1" ht="12.75">
      <c r="A790" s="13"/>
    </row>
    <row r="791" spans="1:1" ht="12.75">
      <c r="A791" s="13"/>
    </row>
    <row r="792" spans="1:1" ht="12.75">
      <c r="A792" s="13"/>
    </row>
    <row r="793" spans="1:1" ht="12.75">
      <c r="A793" s="13"/>
    </row>
    <row r="794" spans="1:1" ht="12.75">
      <c r="A794" s="13"/>
    </row>
    <row r="795" spans="1:1" ht="12.75">
      <c r="A795" s="13"/>
    </row>
    <row r="796" spans="1:1" ht="12.75">
      <c r="A796" s="13"/>
    </row>
    <row r="797" spans="1:1" ht="12.75">
      <c r="A797" s="13"/>
    </row>
    <row r="798" spans="1:1" ht="12.75">
      <c r="A798" s="13"/>
    </row>
    <row r="799" spans="1:1" ht="12.75">
      <c r="A799" s="13"/>
    </row>
    <row r="800" spans="1:1" ht="12.75">
      <c r="A800" s="13"/>
    </row>
    <row r="801" spans="1:1" ht="12.75">
      <c r="A801" s="13"/>
    </row>
    <row r="802" spans="1:1" ht="12.75">
      <c r="A802" s="13"/>
    </row>
    <row r="803" spans="1:1" ht="12.75">
      <c r="A803" s="13"/>
    </row>
    <row r="804" spans="1:1" ht="12.75">
      <c r="A804" s="13"/>
    </row>
    <row r="805" spans="1:1" ht="12.75">
      <c r="A805" s="13"/>
    </row>
    <row r="806" spans="1:1" ht="12.75">
      <c r="A806" s="13"/>
    </row>
    <row r="807" spans="1:1" ht="12.75">
      <c r="A807" s="13"/>
    </row>
    <row r="808" spans="1:1" ht="12.75">
      <c r="A808" s="13"/>
    </row>
    <row r="809" spans="1:1" ht="12.75">
      <c r="A809" s="13"/>
    </row>
    <row r="810" spans="1:1" ht="12.75">
      <c r="A810" s="13"/>
    </row>
    <row r="811" spans="1:1" ht="12.75">
      <c r="A811" s="13"/>
    </row>
    <row r="812" spans="1:1" ht="12.75">
      <c r="A812" s="13"/>
    </row>
    <row r="813" spans="1:1" ht="12.75">
      <c r="A813" s="13"/>
    </row>
    <row r="814" spans="1:1" ht="12.75">
      <c r="A814" s="13"/>
    </row>
    <row r="815" spans="1:1" ht="12.75">
      <c r="A815" s="13"/>
    </row>
    <row r="816" spans="1:1" ht="12.75">
      <c r="A816" s="13"/>
    </row>
    <row r="817" spans="1:1" ht="12.75">
      <c r="A817" s="13"/>
    </row>
    <row r="818" spans="1:1" ht="12.75">
      <c r="A818" s="13"/>
    </row>
    <row r="819" spans="1:1" ht="12.75">
      <c r="A819" s="13"/>
    </row>
    <row r="820" spans="1:1" ht="12.75">
      <c r="A820" s="13"/>
    </row>
    <row r="821" spans="1:1" ht="12.75">
      <c r="A821" s="13"/>
    </row>
    <row r="822" spans="1:1" ht="12.75">
      <c r="A822" s="13"/>
    </row>
    <row r="823" spans="1:1" ht="12.75">
      <c r="A823" s="13"/>
    </row>
    <row r="824" spans="1:1" ht="12.75">
      <c r="A824" s="13"/>
    </row>
    <row r="825" spans="1:1" ht="12.75">
      <c r="A825" s="13"/>
    </row>
    <row r="826" spans="1:1" ht="12.75">
      <c r="A826" s="13"/>
    </row>
    <row r="827" spans="1:1" ht="12.75">
      <c r="A827" s="13"/>
    </row>
    <row r="828" spans="1:1" ht="12.75">
      <c r="A828" s="13"/>
    </row>
    <row r="829" spans="1:1" ht="12.75">
      <c r="A829" s="13"/>
    </row>
    <row r="830" spans="1:1" ht="12.75">
      <c r="A830" s="13"/>
    </row>
    <row r="831" spans="1:1" ht="12.75">
      <c r="A831" s="13"/>
    </row>
    <row r="832" spans="1:1" ht="12.75">
      <c r="A832" s="13"/>
    </row>
    <row r="833" spans="1:1" ht="12.75">
      <c r="A833" s="13"/>
    </row>
    <row r="834" spans="1:1" ht="12.75">
      <c r="A834" s="13"/>
    </row>
    <row r="835" spans="1:1" ht="12.75">
      <c r="A835" s="13"/>
    </row>
    <row r="836" spans="1:1" ht="12.75">
      <c r="A836" s="13"/>
    </row>
    <row r="837" spans="1:1" ht="12.75">
      <c r="A837" s="13"/>
    </row>
    <row r="838" spans="1:1" ht="12.75">
      <c r="A838" s="13"/>
    </row>
    <row r="839" spans="1:1" ht="12.75">
      <c r="A839" s="13"/>
    </row>
    <row r="840" spans="1:1" ht="12.75">
      <c r="A840" s="13"/>
    </row>
    <row r="841" spans="1:1" ht="12.75">
      <c r="A841" s="13"/>
    </row>
    <row r="842" spans="1:1" ht="12.75">
      <c r="A842" s="13"/>
    </row>
    <row r="843" spans="1:1" ht="12.75">
      <c r="A843" s="13"/>
    </row>
    <row r="844" spans="1:1" ht="12.75">
      <c r="A844" s="13"/>
    </row>
    <row r="845" spans="1:1" ht="12.75">
      <c r="A845" s="13"/>
    </row>
    <row r="846" spans="1:1" ht="12.75">
      <c r="A846" s="13"/>
    </row>
    <row r="847" spans="1:1" ht="12.75">
      <c r="A847" s="13"/>
    </row>
    <row r="848" spans="1:1" ht="12.75">
      <c r="A848" s="13"/>
    </row>
    <row r="849" spans="1:1" ht="12.75">
      <c r="A849" s="13"/>
    </row>
    <row r="850" spans="1:1" ht="12.75">
      <c r="A850" s="13"/>
    </row>
    <row r="851" spans="1:1" ht="12.75">
      <c r="A851" s="13"/>
    </row>
    <row r="852" spans="1:1" ht="12.75">
      <c r="A852" s="13"/>
    </row>
    <row r="853" spans="1:1" ht="12.75">
      <c r="A853" s="13"/>
    </row>
    <row r="854" spans="1:1" ht="12.75">
      <c r="A854" s="13"/>
    </row>
    <row r="855" spans="1:1" ht="12.75">
      <c r="A855" s="13"/>
    </row>
    <row r="856" spans="1:1" ht="12.75">
      <c r="A856" s="13"/>
    </row>
    <row r="857" spans="1:1" ht="12.75">
      <c r="A857" s="13"/>
    </row>
    <row r="858" spans="1:1" ht="12.75">
      <c r="A858" s="13"/>
    </row>
    <row r="859" spans="1:1" ht="12.75">
      <c r="A859" s="13"/>
    </row>
    <row r="860" spans="1:1" ht="12.75">
      <c r="A860" s="13"/>
    </row>
    <row r="861" spans="1:1" ht="12.75">
      <c r="A861" s="13"/>
    </row>
    <row r="862" spans="1:1" ht="12.75">
      <c r="A862" s="13"/>
    </row>
    <row r="863" spans="1:1" ht="12.75">
      <c r="A863" s="13"/>
    </row>
    <row r="864" spans="1:1" ht="12.75">
      <c r="A864" s="13"/>
    </row>
    <row r="865" spans="1:1" ht="12.75">
      <c r="A865" s="13"/>
    </row>
    <row r="866" spans="1:1" ht="12.75">
      <c r="A866" s="13"/>
    </row>
    <row r="867" spans="1:1" ht="12.75">
      <c r="A867" s="13"/>
    </row>
    <row r="868" spans="1:1" ht="12.75">
      <c r="A868" s="13"/>
    </row>
    <row r="869" spans="1:1" ht="12.75">
      <c r="A869" s="13"/>
    </row>
    <row r="870" spans="1:1" ht="12.75">
      <c r="A870" s="13"/>
    </row>
    <row r="871" spans="1:1" ht="12.75">
      <c r="A871" s="13"/>
    </row>
    <row r="872" spans="1:1" ht="12.75">
      <c r="A872" s="13"/>
    </row>
    <row r="873" spans="1:1" ht="12.75">
      <c r="A873" s="13"/>
    </row>
    <row r="874" spans="1:1" ht="12.75">
      <c r="A874" s="13"/>
    </row>
    <row r="875" spans="1:1" ht="12.75">
      <c r="A875" s="13"/>
    </row>
    <row r="876" spans="1:1" ht="12.75">
      <c r="A876" s="13"/>
    </row>
    <row r="877" spans="1:1" ht="12.75">
      <c r="A877" s="13"/>
    </row>
    <row r="878" spans="1:1" ht="12.75">
      <c r="A878" s="13"/>
    </row>
    <row r="879" spans="1:1" ht="12.75">
      <c r="A879" s="13"/>
    </row>
    <row r="880" spans="1:1" ht="12.75">
      <c r="A880" s="13"/>
    </row>
    <row r="881" spans="1:1" ht="12.75">
      <c r="A881" s="13"/>
    </row>
    <row r="882" spans="1:1" ht="12.75">
      <c r="A882" s="13"/>
    </row>
    <row r="883" spans="1:1" ht="12.75">
      <c r="A883" s="13"/>
    </row>
    <row r="884" spans="1:1" ht="12.75">
      <c r="A884" s="13"/>
    </row>
    <row r="885" spans="1:1" ht="12.75">
      <c r="A885" s="13"/>
    </row>
    <row r="886" spans="1:1" ht="12.75">
      <c r="A886" s="13"/>
    </row>
    <row r="887" spans="1:1" ht="12.75">
      <c r="A887" s="13"/>
    </row>
    <row r="888" spans="1:1" ht="12.75">
      <c r="A888" s="13"/>
    </row>
    <row r="889" spans="1:1" ht="12.75">
      <c r="A889" s="13"/>
    </row>
    <row r="890" spans="1:1" ht="12.75">
      <c r="A890" s="13"/>
    </row>
    <row r="891" spans="1:1" ht="12.75">
      <c r="A891" s="13"/>
    </row>
    <row r="892" spans="1:1" ht="12.75">
      <c r="A892" s="13"/>
    </row>
    <row r="893" spans="1:1" ht="12.75">
      <c r="A893" s="13"/>
    </row>
    <row r="894" spans="1:1" ht="12.75">
      <c r="A894" s="13"/>
    </row>
    <row r="895" spans="1:1" ht="12.75">
      <c r="A895" s="13"/>
    </row>
    <row r="896" spans="1:1" ht="12.75">
      <c r="A896" s="13"/>
    </row>
    <row r="897" spans="1:1" ht="12.75">
      <c r="A897" s="13"/>
    </row>
    <row r="898" spans="1:1" ht="12.75">
      <c r="A898" s="13"/>
    </row>
    <row r="899" spans="1:1" ht="12.75">
      <c r="A899" s="13"/>
    </row>
    <row r="900" spans="1:1" ht="12.75">
      <c r="A900" s="13"/>
    </row>
    <row r="901" spans="1:1" ht="12.75">
      <c r="A901" s="13"/>
    </row>
    <row r="902" spans="1:1" ht="12.75">
      <c r="A902" s="13"/>
    </row>
    <row r="903" spans="1:1" ht="12.75">
      <c r="A903" s="13"/>
    </row>
    <row r="904" spans="1:1" ht="12.75">
      <c r="A904" s="13"/>
    </row>
    <row r="905" spans="1:1" ht="12.75">
      <c r="A905" s="13"/>
    </row>
    <row r="906" spans="1:1" ht="12.75">
      <c r="A906" s="13"/>
    </row>
    <row r="907" spans="1:1" ht="12.75">
      <c r="A907" s="13"/>
    </row>
    <row r="908" spans="1:1" ht="12.75">
      <c r="A908" s="13"/>
    </row>
    <row r="909" spans="1:1" ht="12.75">
      <c r="A909" s="13"/>
    </row>
    <row r="910" spans="1:1" ht="12.75">
      <c r="A910" s="13"/>
    </row>
    <row r="911" spans="1:1" ht="12.75">
      <c r="A911" s="13"/>
    </row>
    <row r="912" spans="1:1" ht="12.75">
      <c r="A912" s="13"/>
    </row>
    <row r="913" spans="1:1" ht="12.75">
      <c r="A913" s="13"/>
    </row>
    <row r="914" spans="1:1" ht="12.75">
      <c r="A914" s="13"/>
    </row>
    <row r="915" spans="1:1" ht="12.75">
      <c r="A915" s="13"/>
    </row>
    <row r="916" spans="1:1" ht="12.75">
      <c r="A916" s="13"/>
    </row>
    <row r="917" spans="1:1" ht="12.75">
      <c r="A917" s="13"/>
    </row>
    <row r="918" spans="1:1" ht="12.75">
      <c r="A918" s="13"/>
    </row>
    <row r="919" spans="1:1" ht="12.75">
      <c r="A919" s="13"/>
    </row>
    <row r="920" spans="1:1" ht="12.75">
      <c r="A920" s="13"/>
    </row>
    <row r="921" spans="1:1" ht="12.75">
      <c r="A921" s="13"/>
    </row>
    <row r="922" spans="1:1" ht="12.75">
      <c r="A922" s="13"/>
    </row>
    <row r="923" spans="1:1" ht="12.75">
      <c r="A923" s="13"/>
    </row>
    <row r="924" spans="1:1" ht="12.75">
      <c r="A924" s="13"/>
    </row>
    <row r="925" spans="1:1" ht="12.75">
      <c r="A925" s="13"/>
    </row>
    <row r="926" spans="1:1" ht="12.75">
      <c r="A926" s="13"/>
    </row>
    <row r="927" spans="1:1" ht="12.75">
      <c r="A927" s="13"/>
    </row>
    <row r="928" spans="1:1" ht="12.75">
      <c r="A928" s="13"/>
    </row>
    <row r="929" spans="1:1" ht="12.75">
      <c r="A929" s="13"/>
    </row>
    <row r="930" spans="1:1" ht="12.75">
      <c r="A930" s="13"/>
    </row>
    <row r="931" spans="1:1" ht="12.75">
      <c r="A931" s="13"/>
    </row>
    <row r="932" spans="1:1" ht="12.75">
      <c r="A932" s="13"/>
    </row>
    <row r="933" spans="1:1" ht="12.75">
      <c r="A933" s="13"/>
    </row>
    <row r="934" spans="1:1" ht="12.75">
      <c r="A934" s="13"/>
    </row>
    <row r="935" spans="1:1" ht="12.75">
      <c r="A935" s="13"/>
    </row>
    <row r="936" spans="1:1" ht="12.75">
      <c r="A936" s="13"/>
    </row>
    <row r="937" spans="1:1" ht="12.75">
      <c r="A937" s="13"/>
    </row>
    <row r="938" spans="1:1" ht="12.75">
      <c r="A938" s="13"/>
    </row>
    <row r="939" spans="1:1" ht="12.75">
      <c r="A939" s="13"/>
    </row>
    <row r="940" spans="1:1" ht="12.75">
      <c r="A940" s="13"/>
    </row>
    <row r="941" spans="1:1" ht="12.75">
      <c r="A941" s="13"/>
    </row>
    <row r="942" spans="1:1" ht="12.75">
      <c r="A942" s="13"/>
    </row>
    <row r="943" spans="1:1" ht="12.75">
      <c r="A943" s="13"/>
    </row>
    <row r="944" spans="1:1" ht="12.75">
      <c r="A944" s="13"/>
    </row>
    <row r="945" spans="1:1" ht="12.75">
      <c r="A945" s="13"/>
    </row>
    <row r="946" spans="1:1" ht="12.75">
      <c r="A946" s="13"/>
    </row>
    <row r="947" spans="1:1" ht="12.75">
      <c r="A947" s="13"/>
    </row>
    <row r="948" spans="1:1" ht="12.75">
      <c r="A948" s="13"/>
    </row>
    <row r="949" spans="1:1" ht="12.75">
      <c r="A949" s="13"/>
    </row>
    <row r="950" spans="1:1" ht="12.75">
      <c r="A950" s="13"/>
    </row>
    <row r="951" spans="1:1" ht="12.75">
      <c r="A951" s="13"/>
    </row>
    <row r="952" spans="1:1" ht="12.75">
      <c r="A952" s="13"/>
    </row>
    <row r="953" spans="1:1" ht="12.75">
      <c r="A953" s="13"/>
    </row>
    <row r="954" spans="1:1" ht="12.75">
      <c r="A954" s="13"/>
    </row>
    <row r="955" spans="1:1" ht="12.75">
      <c r="A955" s="13"/>
    </row>
    <row r="956" spans="1:1" ht="12.75">
      <c r="A956" s="13"/>
    </row>
    <row r="957" spans="1:1" ht="12.75">
      <c r="A957" s="13"/>
    </row>
    <row r="958" spans="1:1" ht="12.75">
      <c r="A958" s="13"/>
    </row>
    <row r="959" spans="1:1" ht="12.75">
      <c r="A959" s="13"/>
    </row>
    <row r="960" spans="1:1" ht="12.75">
      <c r="A960" s="13"/>
    </row>
    <row r="961" spans="1:1" ht="12.75">
      <c r="A961" s="13"/>
    </row>
    <row r="962" spans="1:1" ht="12.75">
      <c r="A962" s="13"/>
    </row>
    <row r="963" spans="1:1" ht="12.75">
      <c r="A963" s="13"/>
    </row>
    <row r="964" spans="1:1" ht="12.75">
      <c r="A964" s="13"/>
    </row>
    <row r="965" spans="1:1" ht="12.75">
      <c r="A965" s="13"/>
    </row>
    <row r="966" spans="1:1" ht="12.75">
      <c r="A966" s="13"/>
    </row>
    <row r="967" spans="1:1" ht="12.75">
      <c r="A967" s="13"/>
    </row>
    <row r="968" spans="1:1" ht="12.75">
      <c r="A968" s="13"/>
    </row>
    <row r="969" spans="1:1" ht="12.75">
      <c r="A969" s="13"/>
    </row>
    <row r="970" spans="1:1" ht="12.75">
      <c r="A970" s="13"/>
    </row>
    <row r="971" spans="1:1" ht="12.75">
      <c r="A971" s="13"/>
    </row>
    <row r="972" spans="1:1" ht="12.75">
      <c r="A972" s="13"/>
    </row>
    <row r="973" spans="1:1" ht="12.75">
      <c r="A973" s="13"/>
    </row>
    <row r="974" spans="1:1" ht="12.75">
      <c r="A974" s="13"/>
    </row>
    <row r="975" spans="1:1" ht="12.75">
      <c r="A975" s="13"/>
    </row>
    <row r="976" spans="1:1" ht="12.75">
      <c r="A976" s="13"/>
    </row>
    <row r="977" spans="1:1" ht="12.75">
      <c r="A977" s="13"/>
    </row>
    <row r="978" spans="1:1" ht="12.75">
      <c r="A978" s="13"/>
    </row>
    <row r="979" spans="1:1" ht="12.75">
      <c r="A979" s="13"/>
    </row>
    <row r="980" spans="1:1" ht="12.75">
      <c r="A980" s="13"/>
    </row>
    <row r="981" spans="1:1" ht="12.75">
      <c r="A981" s="13"/>
    </row>
    <row r="982" spans="1:1" ht="12.75">
      <c r="A982" s="13"/>
    </row>
    <row r="983" spans="1:1" ht="12.75">
      <c r="A983" s="13"/>
    </row>
    <row r="984" spans="1:1" ht="12.75">
      <c r="A984" s="13"/>
    </row>
    <row r="985" spans="1:1" ht="12.75">
      <c r="A985" s="13"/>
    </row>
    <row r="986" spans="1:1" ht="12.75">
      <c r="A986" s="13"/>
    </row>
    <row r="987" spans="1:1" ht="12.75">
      <c r="A987" s="13"/>
    </row>
    <row r="988" spans="1:1" ht="12.75">
      <c r="A988" s="13"/>
    </row>
    <row r="989" spans="1:1" ht="12.75">
      <c r="A989" s="13"/>
    </row>
    <row r="990" spans="1:1" ht="12.75">
      <c r="A990" s="13"/>
    </row>
    <row r="991" spans="1:1" ht="12.75">
      <c r="A991" s="13"/>
    </row>
    <row r="992" spans="1:1" ht="12.75">
      <c r="A992" s="13"/>
    </row>
    <row r="993" spans="1:1" ht="12.75">
      <c r="A993" s="13"/>
    </row>
    <row r="994" spans="1:1" ht="12.75">
      <c r="A994" s="13"/>
    </row>
    <row r="995" spans="1:1" ht="12.75">
      <c r="A995" s="13"/>
    </row>
    <row r="996" spans="1:1" ht="12.75">
      <c r="A996" s="13"/>
    </row>
    <row r="997" spans="1:1" ht="12.75">
      <c r="A997" s="13"/>
    </row>
    <row r="998" spans="1:1" ht="12.75">
      <c r="A998" s="13"/>
    </row>
    <row r="999" spans="1:1" ht="12.75">
      <c r="A999" s="13"/>
    </row>
    <row r="1000" spans="1:1" ht="12.75">
      <c r="A1000" s="13"/>
    </row>
    <row r="1001" spans="1:1" ht="12.75">
      <c r="A1001" s="13"/>
    </row>
    <row r="1002" spans="1:1" ht="12.75">
      <c r="A1002" s="13"/>
    </row>
    <row r="1003" spans="1:1" ht="12.75">
      <c r="A1003" s="13"/>
    </row>
    <row r="1004" spans="1:1" ht="12.75">
      <c r="A1004" s="13"/>
    </row>
    <row r="1005" spans="1:1" ht="12.75">
      <c r="A1005" s="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0A142-FF83-4AC7-AEDA-393FC4C0A9A2}">
  <sheetPr>
    <outlinePr summaryBelow="0" summaryRight="0"/>
  </sheetPr>
  <dimension ref="A1:AF1003"/>
  <sheetViews>
    <sheetView zoomScale="85" zoomScaleNormal="85" workbookViewId="0">
      <pane ySplit="4" topLeftCell="A86" activePane="bottomLeft" state="frozen"/>
      <selection pane="bottomLeft" activeCell="E5" sqref="E5:E119"/>
    </sheetView>
  </sheetViews>
  <sheetFormatPr defaultColWidth="12.5703125" defaultRowHeight="15.75" customHeight="1"/>
  <cols>
    <col min="1" max="1" width="18.42578125" style="90" customWidth="1"/>
    <col min="2" max="16384" width="12.5703125" style="90"/>
  </cols>
  <sheetData>
    <row r="1" spans="1:32" ht="15.75" customHeight="1">
      <c r="A1" s="93" t="s">
        <v>67</v>
      </c>
      <c r="B1" s="94" t="s">
        <v>156</v>
      </c>
      <c r="C1" s="94" t="s">
        <v>155</v>
      </c>
      <c r="D1" s="94" t="s">
        <v>14</v>
      </c>
      <c r="E1" s="94" t="s">
        <v>10</v>
      </c>
      <c r="F1" s="93" t="s">
        <v>154</v>
      </c>
      <c r="G1" s="93" t="s">
        <v>153</v>
      </c>
      <c r="H1" s="93" t="s">
        <v>152</v>
      </c>
      <c r="I1" s="93" t="s">
        <v>151</v>
      </c>
      <c r="J1" s="93" t="s">
        <v>150</v>
      </c>
      <c r="K1" s="93" t="s">
        <v>149</v>
      </c>
      <c r="L1" s="93" t="s">
        <v>148</v>
      </c>
      <c r="M1" s="93" t="s">
        <v>147</v>
      </c>
      <c r="N1" s="93" t="s">
        <v>146</v>
      </c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</row>
    <row r="2" spans="1:32" ht="26.25" customHeight="1">
      <c r="A2" s="93" t="s">
        <v>177</v>
      </c>
      <c r="B2" s="94" t="s">
        <v>176</v>
      </c>
      <c r="C2" s="94" t="s">
        <v>175</v>
      </c>
      <c r="D2" s="99" t="s">
        <v>174</v>
      </c>
      <c r="E2" s="99" t="s">
        <v>173</v>
      </c>
      <c r="F2" s="93" t="s">
        <v>172</v>
      </c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</row>
    <row r="3" spans="1:32" ht="37.5" customHeight="1">
      <c r="A3" s="95" t="s">
        <v>171</v>
      </c>
      <c r="B3" s="96" t="s">
        <v>170</v>
      </c>
      <c r="C3" s="96" t="s">
        <v>169</v>
      </c>
      <c r="D3" s="96" t="s">
        <v>168</v>
      </c>
      <c r="E3" s="96" t="s">
        <v>203</v>
      </c>
      <c r="F3" s="95" t="s">
        <v>166</v>
      </c>
      <c r="G3" s="95" t="s">
        <v>165</v>
      </c>
      <c r="H3" s="95" t="s">
        <v>198</v>
      </c>
      <c r="I3" s="95" t="s">
        <v>163</v>
      </c>
      <c r="J3" s="95" t="s">
        <v>162</v>
      </c>
      <c r="K3" s="95" t="s">
        <v>199</v>
      </c>
      <c r="L3" s="95" t="s">
        <v>200</v>
      </c>
      <c r="M3" s="95" t="s">
        <v>201</v>
      </c>
      <c r="N3" s="95" t="s">
        <v>202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</row>
    <row r="4" spans="1:32" ht="25.5" customHeight="1">
      <c r="A4" s="93" t="s">
        <v>157</v>
      </c>
      <c r="B4" s="94">
        <f t="shared" ref="B4:N4" si="0">SUM(B5:B119)</f>
        <v>36</v>
      </c>
      <c r="C4" s="94">
        <f t="shared" si="0"/>
        <v>95</v>
      </c>
      <c r="D4" s="94">
        <f t="shared" si="0"/>
        <v>44</v>
      </c>
      <c r="E4" s="94">
        <f t="shared" si="0"/>
        <v>45</v>
      </c>
      <c r="F4" s="93">
        <f t="shared" si="0"/>
        <v>36</v>
      </c>
      <c r="G4" s="93">
        <f t="shared" si="0"/>
        <v>43</v>
      </c>
      <c r="H4" s="93">
        <f t="shared" si="0"/>
        <v>9</v>
      </c>
      <c r="I4" s="93">
        <f t="shared" si="0"/>
        <v>13</v>
      </c>
      <c r="J4" s="93">
        <f t="shared" si="0"/>
        <v>24</v>
      </c>
      <c r="K4" s="93">
        <f t="shared" si="0"/>
        <v>9</v>
      </c>
      <c r="L4" s="93">
        <f t="shared" si="0"/>
        <v>4</v>
      </c>
      <c r="M4" s="93">
        <f t="shared" si="0"/>
        <v>13</v>
      </c>
      <c r="N4" s="93">
        <f t="shared" si="0"/>
        <v>4</v>
      </c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</row>
    <row r="5" spans="1:32" ht="12.75">
      <c r="A5" s="92">
        <v>1</v>
      </c>
      <c r="B5" s="91">
        <f>IF('Screw Characteristics'!F23="S",1,0)</f>
        <v>0</v>
      </c>
      <c r="C5" s="91">
        <f>IF('Screw Characteristics'!H23="N",1,0)</f>
        <v>0</v>
      </c>
      <c r="D5" s="91">
        <f>IF('Screw Characteristics'!K23="I",1,0)</f>
        <v>0</v>
      </c>
      <c r="E5" s="91">
        <f>IF('Screw Characteristics'!L23="N",1,0)</f>
        <v>0</v>
      </c>
      <c r="F5" s="92">
        <f t="shared" ref="F5:F36" si="1">B5*C5</f>
        <v>0</v>
      </c>
      <c r="G5" s="92">
        <f t="shared" ref="G5:G36" si="2">C5*D5</f>
        <v>0</v>
      </c>
      <c r="H5" s="92">
        <f t="shared" ref="H5:H36" si="3">D5*E5</f>
        <v>0</v>
      </c>
      <c r="I5" s="92">
        <f t="shared" ref="I5:I36" si="4">B5*E5</f>
        <v>0</v>
      </c>
      <c r="J5" s="92">
        <f t="shared" ref="J5:J36" si="5">B5*C5*D5</f>
        <v>0</v>
      </c>
      <c r="K5" s="92">
        <f t="shared" ref="K5:K36" si="6">C5*D5*E5</f>
        <v>0</v>
      </c>
      <c r="L5" s="92">
        <f t="shared" ref="L5:L36" si="7">B5*D5*E5</f>
        <v>0</v>
      </c>
      <c r="M5" s="92">
        <f t="shared" ref="M5:M36" si="8">B5*C5*E5</f>
        <v>0</v>
      </c>
      <c r="N5" s="92">
        <f t="shared" ref="N5:N46" si="9">B5*C5*D5*E5</f>
        <v>0</v>
      </c>
    </row>
    <row r="6" spans="1:32" ht="12.75">
      <c r="A6" s="92">
        <v>2</v>
      </c>
      <c r="B6" s="91">
        <f>IF('Screw Characteristics'!F24="S",1,0)</f>
        <v>0</v>
      </c>
      <c r="C6" s="91">
        <f>IF('Screw Characteristics'!H24="N",1,0)</f>
        <v>1</v>
      </c>
      <c r="D6" s="91">
        <f>IF('Screw Characteristics'!K24="I",1,0)</f>
        <v>0</v>
      </c>
      <c r="E6" s="91">
        <f>IF('Screw Characteristics'!L24="N",1,0)</f>
        <v>1</v>
      </c>
      <c r="F6" s="92">
        <f t="shared" si="1"/>
        <v>0</v>
      </c>
      <c r="G6" s="92">
        <f t="shared" si="2"/>
        <v>0</v>
      </c>
      <c r="H6" s="92">
        <f t="shared" si="3"/>
        <v>0</v>
      </c>
      <c r="I6" s="92">
        <f t="shared" si="4"/>
        <v>0</v>
      </c>
      <c r="J6" s="92">
        <f t="shared" si="5"/>
        <v>0</v>
      </c>
      <c r="K6" s="92">
        <f t="shared" si="6"/>
        <v>0</v>
      </c>
      <c r="L6" s="92">
        <f t="shared" si="7"/>
        <v>0</v>
      </c>
      <c r="M6" s="92">
        <f t="shared" si="8"/>
        <v>0</v>
      </c>
      <c r="N6" s="92">
        <f t="shared" si="9"/>
        <v>0</v>
      </c>
    </row>
    <row r="7" spans="1:32" ht="12.75">
      <c r="A7" s="92">
        <v>3</v>
      </c>
      <c r="B7" s="91">
        <f>IF('Screw Characteristics'!F25="S",1,0)</f>
        <v>0</v>
      </c>
      <c r="C7" s="91">
        <f>IF('Screw Characteristics'!H25="N",1,0)</f>
        <v>1</v>
      </c>
      <c r="D7" s="91">
        <f>IF('Screw Characteristics'!K25="I",1,0)</f>
        <v>0</v>
      </c>
      <c r="E7" s="91">
        <f>IF('Screw Characteristics'!L25="N",1,0)</f>
        <v>1</v>
      </c>
      <c r="F7" s="92">
        <f t="shared" si="1"/>
        <v>0</v>
      </c>
      <c r="G7" s="92">
        <f t="shared" si="2"/>
        <v>0</v>
      </c>
      <c r="H7" s="92">
        <f t="shared" si="3"/>
        <v>0</v>
      </c>
      <c r="I7" s="92">
        <f t="shared" si="4"/>
        <v>0</v>
      </c>
      <c r="J7" s="92">
        <f t="shared" si="5"/>
        <v>0</v>
      </c>
      <c r="K7" s="92">
        <f t="shared" si="6"/>
        <v>0</v>
      </c>
      <c r="L7" s="92">
        <f t="shared" si="7"/>
        <v>0</v>
      </c>
      <c r="M7" s="92">
        <f t="shared" si="8"/>
        <v>0</v>
      </c>
      <c r="N7" s="92">
        <f t="shared" si="9"/>
        <v>0</v>
      </c>
    </row>
    <row r="8" spans="1:32" ht="12.75">
      <c r="A8" s="92">
        <v>4</v>
      </c>
      <c r="B8" s="91">
        <f>IF('Screw Characteristics'!F26="S",1,0)</f>
        <v>0</v>
      </c>
      <c r="C8" s="91">
        <f>IF('Screw Characteristics'!H26="N",1,0)</f>
        <v>1</v>
      </c>
      <c r="D8" s="91">
        <f>IF('Screw Characteristics'!K26="I",1,0)</f>
        <v>0</v>
      </c>
      <c r="E8" s="91">
        <f>IF('Screw Characteristics'!L26="N",1,0)</f>
        <v>0</v>
      </c>
      <c r="F8" s="92">
        <f t="shared" si="1"/>
        <v>0</v>
      </c>
      <c r="G8" s="92">
        <f t="shared" si="2"/>
        <v>0</v>
      </c>
      <c r="H8" s="92">
        <f t="shared" si="3"/>
        <v>0</v>
      </c>
      <c r="I8" s="92">
        <f t="shared" si="4"/>
        <v>0</v>
      </c>
      <c r="J8" s="92">
        <f t="shared" si="5"/>
        <v>0</v>
      </c>
      <c r="K8" s="92">
        <f t="shared" si="6"/>
        <v>0</v>
      </c>
      <c r="L8" s="92">
        <f t="shared" si="7"/>
        <v>0</v>
      </c>
      <c r="M8" s="92">
        <f t="shared" si="8"/>
        <v>0</v>
      </c>
      <c r="N8" s="92">
        <f t="shared" si="9"/>
        <v>0</v>
      </c>
    </row>
    <row r="9" spans="1:32" ht="12.75">
      <c r="A9" s="92">
        <v>5</v>
      </c>
      <c r="B9" s="91">
        <f>IF('Screw Characteristics'!F27="S",1,0)</f>
        <v>0</v>
      </c>
      <c r="C9" s="91">
        <f>IF('Screw Characteristics'!H27="N",1,0)</f>
        <v>1</v>
      </c>
      <c r="D9" s="91">
        <f>IF('Screw Characteristics'!K27="I",1,0)</f>
        <v>1</v>
      </c>
      <c r="E9" s="91">
        <f>IF('Screw Characteristics'!L27="N",1,0)</f>
        <v>1</v>
      </c>
      <c r="F9" s="92">
        <f t="shared" si="1"/>
        <v>0</v>
      </c>
      <c r="G9" s="92">
        <f t="shared" si="2"/>
        <v>1</v>
      </c>
      <c r="H9" s="92">
        <f t="shared" si="3"/>
        <v>1</v>
      </c>
      <c r="I9" s="92">
        <f t="shared" si="4"/>
        <v>0</v>
      </c>
      <c r="J9" s="92">
        <f t="shared" si="5"/>
        <v>0</v>
      </c>
      <c r="K9" s="92">
        <f t="shared" si="6"/>
        <v>1</v>
      </c>
      <c r="L9" s="92">
        <f t="shared" si="7"/>
        <v>0</v>
      </c>
      <c r="M9" s="92">
        <f t="shared" si="8"/>
        <v>0</v>
      </c>
      <c r="N9" s="92">
        <f t="shared" si="9"/>
        <v>0</v>
      </c>
      <c r="P9" s="92" t="s">
        <v>156</v>
      </c>
      <c r="Q9" s="92">
        <f>B4</f>
        <v>36</v>
      </c>
    </row>
    <row r="10" spans="1:32" ht="12.75">
      <c r="A10" s="92">
        <v>6</v>
      </c>
      <c r="B10" s="91">
        <f>IF('Screw Characteristics'!F28="S",1,0)</f>
        <v>0</v>
      </c>
      <c r="C10" s="91">
        <f>IF('Screw Characteristics'!H28="N",1,0)</f>
        <v>1</v>
      </c>
      <c r="D10" s="91">
        <f>IF('Screw Characteristics'!K28="I",1,0)</f>
        <v>1</v>
      </c>
      <c r="E10" s="91">
        <f>IF('Screw Characteristics'!L28="N",1,0)</f>
        <v>0</v>
      </c>
      <c r="F10" s="92">
        <f t="shared" si="1"/>
        <v>0</v>
      </c>
      <c r="G10" s="92">
        <f t="shared" si="2"/>
        <v>1</v>
      </c>
      <c r="H10" s="92">
        <f t="shared" si="3"/>
        <v>0</v>
      </c>
      <c r="I10" s="92">
        <f t="shared" si="4"/>
        <v>0</v>
      </c>
      <c r="J10" s="92">
        <f t="shared" si="5"/>
        <v>0</v>
      </c>
      <c r="K10" s="92">
        <f t="shared" si="6"/>
        <v>0</v>
      </c>
      <c r="L10" s="92">
        <f t="shared" si="7"/>
        <v>0</v>
      </c>
      <c r="M10" s="92">
        <f t="shared" si="8"/>
        <v>0</v>
      </c>
      <c r="N10" s="92">
        <f t="shared" si="9"/>
        <v>0</v>
      </c>
      <c r="P10" s="92" t="s">
        <v>155</v>
      </c>
      <c r="Q10" s="92">
        <f>C4</f>
        <v>95</v>
      </c>
    </row>
    <row r="11" spans="1:32" ht="12.75">
      <c r="A11" s="92">
        <v>7</v>
      </c>
      <c r="B11" s="91">
        <f>IF('Screw Characteristics'!F29="S",1,0)</f>
        <v>0</v>
      </c>
      <c r="C11" s="91">
        <f>IF('Screw Characteristics'!H29="N",1,0)</f>
        <v>1</v>
      </c>
      <c r="D11" s="91">
        <f>IF('Screw Characteristics'!K29="I",1,0)</f>
        <v>1</v>
      </c>
      <c r="E11" s="91">
        <f>IF('Screw Characteristics'!L29="N",1,0)</f>
        <v>0</v>
      </c>
      <c r="F11" s="92">
        <f t="shared" si="1"/>
        <v>0</v>
      </c>
      <c r="G11" s="92">
        <f t="shared" si="2"/>
        <v>1</v>
      </c>
      <c r="H11" s="92">
        <f t="shared" si="3"/>
        <v>0</v>
      </c>
      <c r="I11" s="92">
        <f t="shared" si="4"/>
        <v>0</v>
      </c>
      <c r="J11" s="92">
        <f t="shared" si="5"/>
        <v>0</v>
      </c>
      <c r="K11" s="92">
        <f t="shared" si="6"/>
        <v>0</v>
      </c>
      <c r="L11" s="92">
        <f t="shared" si="7"/>
        <v>0</v>
      </c>
      <c r="M11" s="92">
        <f t="shared" si="8"/>
        <v>0</v>
      </c>
      <c r="N11" s="92">
        <f t="shared" si="9"/>
        <v>0</v>
      </c>
      <c r="P11" s="92" t="s">
        <v>14</v>
      </c>
      <c r="Q11" s="92">
        <f>D4</f>
        <v>44</v>
      </c>
    </row>
    <row r="12" spans="1:32" ht="12.75">
      <c r="A12" s="92">
        <v>8</v>
      </c>
      <c r="B12" s="91">
        <f>IF('Screw Characteristics'!F30="S",1,0)</f>
        <v>0</v>
      </c>
      <c r="C12" s="91">
        <f>IF('Screw Characteristics'!H30="N",1,0)</f>
        <v>1</v>
      </c>
      <c r="D12" s="91">
        <f>IF('Screw Characteristics'!K30="I",1,0)</f>
        <v>1</v>
      </c>
      <c r="E12" s="91">
        <f>IF('Screw Characteristics'!L30="N",1,0)</f>
        <v>0</v>
      </c>
      <c r="F12" s="92">
        <f t="shared" si="1"/>
        <v>0</v>
      </c>
      <c r="G12" s="92">
        <f t="shared" si="2"/>
        <v>1</v>
      </c>
      <c r="H12" s="92">
        <f t="shared" si="3"/>
        <v>0</v>
      </c>
      <c r="I12" s="92">
        <f t="shared" si="4"/>
        <v>0</v>
      </c>
      <c r="J12" s="92">
        <f t="shared" si="5"/>
        <v>0</v>
      </c>
      <c r="K12" s="92">
        <f t="shared" si="6"/>
        <v>0</v>
      </c>
      <c r="L12" s="92">
        <f t="shared" si="7"/>
        <v>0</v>
      </c>
      <c r="M12" s="92">
        <f t="shared" si="8"/>
        <v>0</v>
      </c>
      <c r="N12" s="92">
        <f t="shared" si="9"/>
        <v>0</v>
      </c>
      <c r="P12" s="92" t="s">
        <v>10</v>
      </c>
      <c r="Q12" s="92">
        <f>E4</f>
        <v>45</v>
      </c>
    </row>
    <row r="13" spans="1:32" ht="12.75">
      <c r="A13" s="92">
        <v>9</v>
      </c>
      <c r="B13" s="91">
        <f>IF('Screw Characteristics'!F31="S",1,0)</f>
        <v>0</v>
      </c>
      <c r="C13" s="91">
        <f>IF('Screw Characteristics'!H31="N",1,0)</f>
        <v>1</v>
      </c>
      <c r="D13" s="91">
        <f>IF('Screw Characteristics'!K31="I",1,0)</f>
        <v>1</v>
      </c>
      <c r="E13" s="91">
        <f>IF('Screw Characteristics'!L31="N",1,0)</f>
        <v>0</v>
      </c>
      <c r="F13" s="92">
        <f t="shared" si="1"/>
        <v>0</v>
      </c>
      <c r="G13" s="92">
        <f t="shared" si="2"/>
        <v>1</v>
      </c>
      <c r="H13" s="92">
        <f t="shared" si="3"/>
        <v>0</v>
      </c>
      <c r="I13" s="92">
        <f t="shared" si="4"/>
        <v>0</v>
      </c>
      <c r="J13" s="92">
        <f t="shared" si="5"/>
        <v>0</v>
      </c>
      <c r="K13" s="92">
        <f t="shared" si="6"/>
        <v>0</v>
      </c>
      <c r="L13" s="92">
        <f t="shared" si="7"/>
        <v>0</v>
      </c>
      <c r="M13" s="92">
        <f t="shared" si="8"/>
        <v>0</v>
      </c>
      <c r="N13" s="92">
        <f t="shared" si="9"/>
        <v>0</v>
      </c>
      <c r="P13" s="92" t="s">
        <v>154</v>
      </c>
      <c r="Q13" s="92">
        <f>F4</f>
        <v>36</v>
      </c>
    </row>
    <row r="14" spans="1:32" ht="12.75">
      <c r="A14" s="92">
        <v>10</v>
      </c>
      <c r="B14" s="91">
        <f>IF('Screw Characteristics'!F32="S",1,0)</f>
        <v>0</v>
      </c>
      <c r="C14" s="91">
        <f>IF('Screw Characteristics'!H32="N",1,0)</f>
        <v>1</v>
      </c>
      <c r="D14" s="91">
        <f>IF('Screw Characteristics'!K32="I",1,0)</f>
        <v>0</v>
      </c>
      <c r="E14" s="91">
        <f>IF('Screw Characteristics'!L32="N",1,0)</f>
        <v>0</v>
      </c>
      <c r="F14" s="92">
        <f t="shared" si="1"/>
        <v>0</v>
      </c>
      <c r="G14" s="92">
        <f t="shared" si="2"/>
        <v>0</v>
      </c>
      <c r="H14" s="92">
        <f t="shared" si="3"/>
        <v>0</v>
      </c>
      <c r="I14" s="92">
        <f t="shared" si="4"/>
        <v>0</v>
      </c>
      <c r="J14" s="92">
        <f t="shared" si="5"/>
        <v>0</v>
      </c>
      <c r="K14" s="92">
        <f t="shared" si="6"/>
        <v>0</v>
      </c>
      <c r="L14" s="92">
        <f t="shared" si="7"/>
        <v>0</v>
      </c>
      <c r="M14" s="92">
        <f t="shared" si="8"/>
        <v>0</v>
      </c>
      <c r="N14" s="92">
        <f t="shared" si="9"/>
        <v>0</v>
      </c>
      <c r="P14" s="92" t="s">
        <v>153</v>
      </c>
      <c r="Q14" s="92">
        <f>G4</f>
        <v>43</v>
      </c>
    </row>
    <row r="15" spans="1:32" ht="12.75">
      <c r="A15" s="92">
        <v>11</v>
      </c>
      <c r="B15" s="91">
        <f>IF('Screw Characteristics'!F33="S",1,0)</f>
        <v>0</v>
      </c>
      <c r="C15" s="91">
        <f>IF('Screw Characteristics'!H33="N",1,0)</f>
        <v>0</v>
      </c>
      <c r="D15" s="91">
        <f>IF('Screw Characteristics'!K33="I",1,0)</f>
        <v>0</v>
      </c>
      <c r="E15" s="91">
        <f>IF('Screw Characteristics'!L33="N",1,0)</f>
        <v>0</v>
      </c>
      <c r="F15" s="92">
        <f t="shared" si="1"/>
        <v>0</v>
      </c>
      <c r="G15" s="92">
        <f t="shared" si="2"/>
        <v>0</v>
      </c>
      <c r="H15" s="92">
        <f t="shared" si="3"/>
        <v>0</v>
      </c>
      <c r="I15" s="92">
        <f t="shared" si="4"/>
        <v>0</v>
      </c>
      <c r="J15" s="92">
        <f t="shared" si="5"/>
        <v>0</v>
      </c>
      <c r="K15" s="92">
        <f t="shared" si="6"/>
        <v>0</v>
      </c>
      <c r="L15" s="92">
        <f t="shared" si="7"/>
        <v>0</v>
      </c>
      <c r="M15" s="92">
        <f t="shared" si="8"/>
        <v>0</v>
      </c>
      <c r="N15" s="92">
        <f t="shared" si="9"/>
        <v>0</v>
      </c>
      <c r="P15" s="92" t="s">
        <v>152</v>
      </c>
      <c r="Q15" s="92">
        <f>H4</f>
        <v>9</v>
      </c>
    </row>
    <row r="16" spans="1:32" ht="12.75">
      <c r="A16" s="92">
        <v>12</v>
      </c>
      <c r="B16" s="91">
        <f>IF('Screw Characteristics'!F34="S",1,0)</f>
        <v>0</v>
      </c>
      <c r="C16" s="91">
        <f>IF('Screw Characteristics'!H34="N",1,0)</f>
        <v>0</v>
      </c>
      <c r="D16" s="91">
        <f>IF('Screw Characteristics'!K34="I",1,0)</f>
        <v>0</v>
      </c>
      <c r="E16" s="91">
        <f>IF('Screw Characteristics'!L34="N",1,0)</f>
        <v>0</v>
      </c>
      <c r="F16" s="92">
        <f t="shared" si="1"/>
        <v>0</v>
      </c>
      <c r="G16" s="92">
        <f t="shared" si="2"/>
        <v>0</v>
      </c>
      <c r="H16" s="92">
        <f t="shared" si="3"/>
        <v>0</v>
      </c>
      <c r="I16" s="92">
        <f t="shared" si="4"/>
        <v>0</v>
      </c>
      <c r="J16" s="92">
        <f t="shared" si="5"/>
        <v>0</v>
      </c>
      <c r="K16" s="92">
        <f t="shared" si="6"/>
        <v>0</v>
      </c>
      <c r="L16" s="92">
        <f t="shared" si="7"/>
        <v>0</v>
      </c>
      <c r="M16" s="92">
        <f t="shared" si="8"/>
        <v>0</v>
      </c>
      <c r="N16" s="92">
        <f t="shared" si="9"/>
        <v>0</v>
      </c>
      <c r="P16" s="92" t="s">
        <v>151</v>
      </c>
      <c r="Q16" s="92">
        <f>I4</f>
        <v>13</v>
      </c>
    </row>
    <row r="17" spans="1:17" ht="12.75">
      <c r="A17" s="92">
        <v>13</v>
      </c>
      <c r="B17" s="91">
        <f>IF('Screw Characteristics'!F35="S",1,0)</f>
        <v>0</v>
      </c>
      <c r="C17" s="91">
        <f>IF('Screw Characteristics'!H35="N",1,0)</f>
        <v>1</v>
      </c>
      <c r="D17" s="91">
        <f>IF('Screw Characteristics'!K35="I",1,0)</f>
        <v>0</v>
      </c>
      <c r="E17" s="91">
        <f>IF('Screw Characteristics'!L35="N",1,0)</f>
        <v>1</v>
      </c>
      <c r="F17" s="92">
        <f t="shared" si="1"/>
        <v>0</v>
      </c>
      <c r="G17" s="92">
        <f t="shared" si="2"/>
        <v>0</v>
      </c>
      <c r="H17" s="92">
        <f t="shared" si="3"/>
        <v>0</v>
      </c>
      <c r="I17" s="92">
        <f t="shared" si="4"/>
        <v>0</v>
      </c>
      <c r="J17" s="92">
        <f t="shared" si="5"/>
        <v>0</v>
      </c>
      <c r="K17" s="92">
        <f t="shared" si="6"/>
        <v>0</v>
      </c>
      <c r="L17" s="92">
        <f t="shared" si="7"/>
        <v>0</v>
      </c>
      <c r="M17" s="92">
        <f t="shared" si="8"/>
        <v>0</v>
      </c>
      <c r="N17" s="92">
        <f t="shared" si="9"/>
        <v>0</v>
      </c>
      <c r="P17" s="92" t="s">
        <v>150</v>
      </c>
      <c r="Q17" s="92">
        <f>J4</f>
        <v>24</v>
      </c>
    </row>
    <row r="18" spans="1:17" ht="12.75">
      <c r="A18" s="92">
        <v>14</v>
      </c>
      <c r="B18" s="91">
        <f>IF('Screw Characteristics'!F36="S",1,0)</f>
        <v>0</v>
      </c>
      <c r="C18" s="91">
        <f>IF('Screw Characteristics'!H36="N",1,0)</f>
        <v>1</v>
      </c>
      <c r="D18" s="91">
        <f>IF('Screw Characteristics'!K36="I",1,0)</f>
        <v>0</v>
      </c>
      <c r="E18" s="91">
        <f>IF('Screw Characteristics'!L36="N",1,0)</f>
        <v>1</v>
      </c>
      <c r="F18" s="92">
        <f t="shared" si="1"/>
        <v>0</v>
      </c>
      <c r="G18" s="92">
        <f t="shared" si="2"/>
        <v>0</v>
      </c>
      <c r="H18" s="92">
        <f t="shared" si="3"/>
        <v>0</v>
      </c>
      <c r="I18" s="92">
        <f t="shared" si="4"/>
        <v>0</v>
      </c>
      <c r="J18" s="92">
        <f t="shared" si="5"/>
        <v>0</v>
      </c>
      <c r="K18" s="92">
        <f t="shared" si="6"/>
        <v>0</v>
      </c>
      <c r="L18" s="92">
        <f t="shared" si="7"/>
        <v>0</v>
      </c>
      <c r="M18" s="92">
        <f t="shared" si="8"/>
        <v>0</v>
      </c>
      <c r="N18" s="92">
        <f t="shared" si="9"/>
        <v>0</v>
      </c>
      <c r="P18" s="92" t="s">
        <v>149</v>
      </c>
      <c r="Q18" s="92">
        <f>K4</f>
        <v>9</v>
      </c>
    </row>
    <row r="19" spans="1:17" ht="12.75">
      <c r="A19" s="92">
        <v>15</v>
      </c>
      <c r="B19" s="91">
        <f>IF('Screw Characteristics'!F37="S",1,0)</f>
        <v>1</v>
      </c>
      <c r="C19" s="91">
        <f>IF('Screw Characteristics'!H37="N",1,0)</f>
        <v>1</v>
      </c>
      <c r="D19" s="91">
        <f>IF('Screw Characteristics'!K37="I",1,0)</f>
        <v>0</v>
      </c>
      <c r="E19" s="91">
        <f>IF('Screw Characteristics'!L37="N",1,0)</f>
        <v>1</v>
      </c>
      <c r="F19" s="92">
        <f t="shared" si="1"/>
        <v>1</v>
      </c>
      <c r="G19" s="92">
        <f t="shared" si="2"/>
        <v>0</v>
      </c>
      <c r="H19" s="92">
        <f t="shared" si="3"/>
        <v>0</v>
      </c>
      <c r="I19" s="92">
        <f t="shared" si="4"/>
        <v>1</v>
      </c>
      <c r="J19" s="92">
        <f t="shared" si="5"/>
        <v>0</v>
      </c>
      <c r="K19" s="92">
        <f t="shared" si="6"/>
        <v>0</v>
      </c>
      <c r="L19" s="92">
        <f t="shared" si="7"/>
        <v>0</v>
      </c>
      <c r="M19" s="92">
        <f t="shared" si="8"/>
        <v>1</v>
      </c>
      <c r="N19" s="92">
        <f t="shared" si="9"/>
        <v>0</v>
      </c>
      <c r="P19" s="92" t="s">
        <v>148</v>
      </c>
      <c r="Q19" s="92">
        <f>L4</f>
        <v>4</v>
      </c>
    </row>
    <row r="20" spans="1:17" ht="12.75">
      <c r="A20" s="92">
        <v>16</v>
      </c>
      <c r="B20" s="91">
        <f>IF('Screw Characteristics'!F38="S",1,0)</f>
        <v>0</v>
      </c>
      <c r="C20" s="91">
        <f>IF('Screw Characteristics'!H38="N",1,0)</f>
        <v>0</v>
      </c>
      <c r="D20" s="91">
        <f>IF('Screw Characteristics'!K38="I",1,0)</f>
        <v>0</v>
      </c>
      <c r="E20" s="91">
        <f>IF('Screw Characteristics'!L38="N",1,0)</f>
        <v>1</v>
      </c>
      <c r="F20" s="92">
        <f t="shared" si="1"/>
        <v>0</v>
      </c>
      <c r="G20" s="92">
        <f t="shared" si="2"/>
        <v>0</v>
      </c>
      <c r="H20" s="92">
        <f t="shared" si="3"/>
        <v>0</v>
      </c>
      <c r="I20" s="92">
        <f t="shared" si="4"/>
        <v>0</v>
      </c>
      <c r="J20" s="92">
        <f t="shared" si="5"/>
        <v>0</v>
      </c>
      <c r="K20" s="92">
        <f t="shared" si="6"/>
        <v>0</v>
      </c>
      <c r="L20" s="92">
        <f t="shared" si="7"/>
        <v>0</v>
      </c>
      <c r="M20" s="92">
        <f t="shared" si="8"/>
        <v>0</v>
      </c>
      <c r="N20" s="92">
        <f t="shared" si="9"/>
        <v>0</v>
      </c>
      <c r="P20" s="92" t="s">
        <v>147</v>
      </c>
      <c r="Q20" s="92">
        <f>M4</f>
        <v>13</v>
      </c>
    </row>
    <row r="21" spans="1:17" ht="12.75">
      <c r="A21" s="92">
        <v>17</v>
      </c>
      <c r="B21" s="91">
        <f>IF('Screw Characteristics'!F39="S",1,0)</f>
        <v>1</v>
      </c>
      <c r="C21" s="91">
        <f>IF('Screw Characteristics'!H39="N",1,0)</f>
        <v>1</v>
      </c>
      <c r="D21" s="91">
        <f>IF('Screw Characteristics'!K39="I",1,0)</f>
        <v>0</v>
      </c>
      <c r="E21" s="91">
        <f>IF('Screw Characteristics'!L39="N",1,0)</f>
        <v>1</v>
      </c>
      <c r="F21" s="92">
        <f t="shared" si="1"/>
        <v>1</v>
      </c>
      <c r="G21" s="92">
        <f t="shared" si="2"/>
        <v>0</v>
      </c>
      <c r="H21" s="92">
        <f t="shared" si="3"/>
        <v>0</v>
      </c>
      <c r="I21" s="92">
        <f t="shared" si="4"/>
        <v>1</v>
      </c>
      <c r="J21" s="92">
        <f t="shared" si="5"/>
        <v>0</v>
      </c>
      <c r="K21" s="92">
        <f t="shared" si="6"/>
        <v>0</v>
      </c>
      <c r="L21" s="92">
        <f t="shared" si="7"/>
        <v>0</v>
      </c>
      <c r="M21" s="92">
        <f t="shared" si="8"/>
        <v>1</v>
      </c>
      <c r="N21" s="92">
        <f t="shared" si="9"/>
        <v>0</v>
      </c>
      <c r="P21" s="92" t="s">
        <v>146</v>
      </c>
      <c r="Q21" s="92">
        <f>N4</f>
        <v>4</v>
      </c>
    </row>
    <row r="22" spans="1:17" ht="12.75">
      <c r="A22" s="92">
        <v>18</v>
      </c>
      <c r="B22" s="91">
        <f>IF('Screw Characteristics'!F40="S",1,0)</f>
        <v>0</v>
      </c>
      <c r="C22" s="91">
        <f>IF('Screw Characteristics'!H40="N",1,0)</f>
        <v>1</v>
      </c>
      <c r="D22" s="91">
        <f>IF('Screw Characteristics'!K40="I",1,0)</f>
        <v>0</v>
      </c>
      <c r="E22" s="91">
        <f>IF('Screw Characteristics'!L40="N",1,0)</f>
        <v>1</v>
      </c>
      <c r="F22" s="92">
        <f t="shared" si="1"/>
        <v>0</v>
      </c>
      <c r="G22" s="92">
        <f t="shared" si="2"/>
        <v>0</v>
      </c>
      <c r="H22" s="92">
        <f t="shared" si="3"/>
        <v>0</v>
      </c>
      <c r="I22" s="92">
        <f t="shared" si="4"/>
        <v>0</v>
      </c>
      <c r="J22" s="92">
        <f t="shared" si="5"/>
        <v>0</v>
      </c>
      <c r="K22" s="92">
        <f t="shared" si="6"/>
        <v>0</v>
      </c>
      <c r="L22" s="92">
        <f t="shared" si="7"/>
        <v>0</v>
      </c>
      <c r="M22" s="92">
        <f t="shared" si="8"/>
        <v>0</v>
      </c>
      <c r="N22" s="92">
        <f t="shared" si="9"/>
        <v>0</v>
      </c>
    </row>
    <row r="23" spans="1:17" ht="12.75">
      <c r="A23" s="92">
        <v>19</v>
      </c>
      <c r="B23" s="91">
        <f>IF('Screw Characteristics'!F41="S",1,0)</f>
        <v>0</v>
      </c>
      <c r="C23" s="91">
        <f>IF('Screw Characteristics'!H41="N",1,0)</f>
        <v>1</v>
      </c>
      <c r="D23" s="91">
        <f>IF('Screw Characteristics'!K41="I",1,0)</f>
        <v>0</v>
      </c>
      <c r="E23" s="91">
        <f>IF('Screw Characteristics'!L41="N",1,0)</f>
        <v>1</v>
      </c>
      <c r="F23" s="92">
        <f t="shared" si="1"/>
        <v>0</v>
      </c>
      <c r="G23" s="92">
        <f t="shared" si="2"/>
        <v>0</v>
      </c>
      <c r="H23" s="92">
        <f t="shared" si="3"/>
        <v>0</v>
      </c>
      <c r="I23" s="92">
        <f t="shared" si="4"/>
        <v>0</v>
      </c>
      <c r="J23" s="92">
        <f t="shared" si="5"/>
        <v>0</v>
      </c>
      <c r="K23" s="92">
        <f t="shared" si="6"/>
        <v>0</v>
      </c>
      <c r="L23" s="92">
        <f t="shared" si="7"/>
        <v>0</v>
      </c>
      <c r="M23" s="92">
        <f t="shared" si="8"/>
        <v>0</v>
      </c>
      <c r="N23" s="92">
        <f t="shared" si="9"/>
        <v>0</v>
      </c>
    </row>
    <row r="24" spans="1:17" ht="12.75">
      <c r="A24" s="92">
        <v>20</v>
      </c>
      <c r="B24" s="91">
        <f>IF('Screw Characteristics'!F42="S",1,0)</f>
        <v>0</v>
      </c>
      <c r="C24" s="91">
        <f>IF('Screw Characteristics'!H42="N",1,0)</f>
        <v>1</v>
      </c>
      <c r="D24" s="91">
        <f>IF('Screw Characteristics'!K42="I",1,0)</f>
        <v>0</v>
      </c>
      <c r="E24" s="91">
        <f>IF('Screw Characteristics'!L42="N",1,0)</f>
        <v>1</v>
      </c>
      <c r="F24" s="92">
        <f t="shared" si="1"/>
        <v>0</v>
      </c>
      <c r="G24" s="92">
        <f t="shared" si="2"/>
        <v>0</v>
      </c>
      <c r="H24" s="92">
        <f t="shared" si="3"/>
        <v>0</v>
      </c>
      <c r="I24" s="92">
        <f t="shared" si="4"/>
        <v>0</v>
      </c>
      <c r="J24" s="92">
        <f t="shared" si="5"/>
        <v>0</v>
      </c>
      <c r="K24" s="92">
        <f t="shared" si="6"/>
        <v>0</v>
      </c>
      <c r="L24" s="92">
        <f t="shared" si="7"/>
        <v>0</v>
      </c>
      <c r="M24" s="92">
        <f t="shared" si="8"/>
        <v>0</v>
      </c>
      <c r="N24" s="92">
        <f t="shared" si="9"/>
        <v>0</v>
      </c>
    </row>
    <row r="25" spans="1:17" ht="12.75">
      <c r="A25" s="92">
        <v>21</v>
      </c>
      <c r="B25" s="91">
        <f>IF('Screw Characteristics'!F43="S",1,0)</f>
        <v>0</v>
      </c>
      <c r="C25" s="91">
        <f>IF('Screw Characteristics'!H43="N",1,0)</f>
        <v>1</v>
      </c>
      <c r="D25" s="91">
        <f>IF('Screw Characteristics'!K43="I",1,0)</f>
        <v>1</v>
      </c>
      <c r="E25" s="91">
        <f>IF('Screw Characteristics'!L43="N",1,0)</f>
        <v>1</v>
      </c>
      <c r="F25" s="92">
        <f t="shared" si="1"/>
        <v>0</v>
      </c>
      <c r="G25" s="92">
        <f t="shared" si="2"/>
        <v>1</v>
      </c>
      <c r="H25" s="92">
        <f t="shared" si="3"/>
        <v>1</v>
      </c>
      <c r="I25" s="92">
        <f t="shared" si="4"/>
        <v>0</v>
      </c>
      <c r="J25" s="92">
        <f t="shared" si="5"/>
        <v>0</v>
      </c>
      <c r="K25" s="92">
        <f t="shared" si="6"/>
        <v>1</v>
      </c>
      <c r="L25" s="92">
        <f t="shared" si="7"/>
        <v>0</v>
      </c>
      <c r="M25" s="92">
        <f t="shared" si="8"/>
        <v>0</v>
      </c>
      <c r="N25" s="92">
        <f t="shared" si="9"/>
        <v>0</v>
      </c>
    </row>
    <row r="26" spans="1:17" ht="12.75">
      <c r="A26" s="92">
        <v>22</v>
      </c>
      <c r="B26" s="91">
        <f>IF('Screw Characteristics'!F44="S",1,0)</f>
        <v>0</v>
      </c>
      <c r="C26" s="91">
        <f>IF('Screw Characteristics'!H44="N",1,0)</f>
        <v>1</v>
      </c>
      <c r="D26" s="91">
        <f>IF('Screw Characteristics'!K44="I",1,0)</f>
        <v>0</v>
      </c>
      <c r="E26" s="91">
        <f>IF('Screw Characteristics'!L44="N",1,0)</f>
        <v>1</v>
      </c>
      <c r="F26" s="92">
        <f t="shared" si="1"/>
        <v>0</v>
      </c>
      <c r="G26" s="92">
        <f t="shared" si="2"/>
        <v>0</v>
      </c>
      <c r="H26" s="92">
        <f t="shared" si="3"/>
        <v>0</v>
      </c>
      <c r="I26" s="92">
        <f t="shared" si="4"/>
        <v>0</v>
      </c>
      <c r="J26" s="92">
        <f t="shared" si="5"/>
        <v>0</v>
      </c>
      <c r="K26" s="92">
        <f t="shared" si="6"/>
        <v>0</v>
      </c>
      <c r="L26" s="92">
        <f t="shared" si="7"/>
        <v>0</v>
      </c>
      <c r="M26" s="92">
        <f t="shared" si="8"/>
        <v>0</v>
      </c>
      <c r="N26" s="92">
        <f t="shared" si="9"/>
        <v>0</v>
      </c>
    </row>
    <row r="27" spans="1:17" ht="12.75">
      <c r="A27" s="92">
        <v>23</v>
      </c>
      <c r="B27" s="91">
        <f>IF('Screw Characteristics'!F45="S",1,0)</f>
        <v>1</v>
      </c>
      <c r="C27" s="91">
        <f>IF('Screw Characteristics'!H45="N",1,0)</f>
        <v>1</v>
      </c>
      <c r="D27" s="91">
        <f>IF('Screw Characteristics'!K45="I",1,0)</f>
        <v>1</v>
      </c>
      <c r="E27" s="91">
        <f>IF('Screw Characteristics'!L45="N",1,0)</f>
        <v>1</v>
      </c>
      <c r="F27" s="92">
        <f t="shared" si="1"/>
        <v>1</v>
      </c>
      <c r="G27" s="92">
        <f t="shared" si="2"/>
        <v>1</v>
      </c>
      <c r="H27" s="92">
        <f t="shared" si="3"/>
        <v>1</v>
      </c>
      <c r="I27" s="92">
        <f t="shared" si="4"/>
        <v>1</v>
      </c>
      <c r="J27" s="92">
        <f t="shared" si="5"/>
        <v>1</v>
      </c>
      <c r="K27" s="92">
        <f t="shared" si="6"/>
        <v>1</v>
      </c>
      <c r="L27" s="92">
        <f t="shared" si="7"/>
        <v>1</v>
      </c>
      <c r="M27" s="92">
        <f t="shared" si="8"/>
        <v>1</v>
      </c>
      <c r="N27" s="92">
        <f t="shared" si="9"/>
        <v>1</v>
      </c>
    </row>
    <row r="28" spans="1:17" ht="12.75">
      <c r="A28" s="92">
        <v>24</v>
      </c>
      <c r="B28" s="91">
        <f>IF('Screw Characteristics'!F46="S",1,0)</f>
        <v>0</v>
      </c>
      <c r="C28" s="91">
        <f>IF('Screw Characteristics'!H46="N",1,0)</f>
        <v>1</v>
      </c>
      <c r="D28" s="91">
        <f>IF('Screw Characteristics'!K46="I",1,0)</f>
        <v>0</v>
      </c>
      <c r="E28" s="91">
        <f>IF('Screw Characteristics'!L46="N",1,0)</f>
        <v>1</v>
      </c>
      <c r="F28" s="92">
        <f t="shared" si="1"/>
        <v>0</v>
      </c>
      <c r="G28" s="92">
        <f t="shared" si="2"/>
        <v>0</v>
      </c>
      <c r="H28" s="92">
        <f t="shared" si="3"/>
        <v>0</v>
      </c>
      <c r="I28" s="92">
        <f t="shared" si="4"/>
        <v>0</v>
      </c>
      <c r="J28" s="92">
        <f t="shared" si="5"/>
        <v>0</v>
      </c>
      <c r="K28" s="92">
        <f t="shared" si="6"/>
        <v>0</v>
      </c>
      <c r="L28" s="92">
        <f t="shared" si="7"/>
        <v>0</v>
      </c>
      <c r="M28" s="92">
        <f t="shared" si="8"/>
        <v>0</v>
      </c>
      <c r="N28" s="92">
        <f t="shared" si="9"/>
        <v>0</v>
      </c>
    </row>
    <row r="29" spans="1:17" ht="12.75">
      <c r="A29" s="92">
        <v>25</v>
      </c>
      <c r="B29" s="91">
        <f>IF('Screw Characteristics'!F47="S",1,0)</f>
        <v>0</v>
      </c>
      <c r="C29" s="91">
        <f>IF('Screw Characteristics'!H47="N",1,0)</f>
        <v>1</v>
      </c>
      <c r="D29" s="91">
        <f>IF('Screw Characteristics'!K47="I",1,0)</f>
        <v>1</v>
      </c>
      <c r="E29" s="91">
        <f>IF('Screw Characteristics'!L47="N",1,0)</f>
        <v>1</v>
      </c>
      <c r="F29" s="92">
        <f t="shared" si="1"/>
        <v>0</v>
      </c>
      <c r="G29" s="92">
        <f t="shared" si="2"/>
        <v>1</v>
      </c>
      <c r="H29" s="92">
        <f t="shared" si="3"/>
        <v>1</v>
      </c>
      <c r="I29" s="92">
        <f t="shared" si="4"/>
        <v>0</v>
      </c>
      <c r="J29" s="92">
        <f t="shared" si="5"/>
        <v>0</v>
      </c>
      <c r="K29" s="92">
        <f t="shared" si="6"/>
        <v>1</v>
      </c>
      <c r="L29" s="92">
        <f t="shared" si="7"/>
        <v>0</v>
      </c>
      <c r="M29" s="92">
        <f t="shared" si="8"/>
        <v>0</v>
      </c>
      <c r="N29" s="92">
        <f t="shared" si="9"/>
        <v>0</v>
      </c>
    </row>
    <row r="30" spans="1:17" ht="12.75">
      <c r="A30" s="92">
        <v>26</v>
      </c>
      <c r="B30" s="91">
        <f>IF('Screw Characteristics'!F48="S",1,0)</f>
        <v>0</v>
      </c>
      <c r="C30" s="91">
        <f>IF('Screw Characteristics'!H48="N",1,0)</f>
        <v>1</v>
      </c>
      <c r="D30" s="91">
        <f>IF('Screw Characteristics'!K48="I",1,0)</f>
        <v>0</v>
      </c>
      <c r="E30" s="91">
        <f>IF('Screw Characteristics'!L48="N",1,0)</f>
        <v>1</v>
      </c>
      <c r="F30" s="92">
        <f t="shared" si="1"/>
        <v>0</v>
      </c>
      <c r="G30" s="92">
        <f t="shared" si="2"/>
        <v>0</v>
      </c>
      <c r="H30" s="92">
        <f t="shared" si="3"/>
        <v>0</v>
      </c>
      <c r="I30" s="92">
        <f t="shared" si="4"/>
        <v>0</v>
      </c>
      <c r="J30" s="92">
        <f t="shared" si="5"/>
        <v>0</v>
      </c>
      <c r="K30" s="92">
        <f t="shared" si="6"/>
        <v>0</v>
      </c>
      <c r="L30" s="92">
        <f t="shared" si="7"/>
        <v>0</v>
      </c>
      <c r="M30" s="92">
        <f t="shared" si="8"/>
        <v>0</v>
      </c>
      <c r="N30" s="92">
        <f t="shared" si="9"/>
        <v>0</v>
      </c>
    </row>
    <row r="31" spans="1:17" ht="12.75">
      <c r="A31" s="92">
        <v>27</v>
      </c>
      <c r="B31" s="91">
        <f>IF('Screw Characteristics'!F49="S",1,0)</f>
        <v>1</v>
      </c>
      <c r="C31" s="91">
        <f>IF('Screw Characteristics'!H49="N",1,0)</f>
        <v>1</v>
      </c>
      <c r="D31" s="91">
        <f>IF('Screw Characteristics'!K49="I",1,0)</f>
        <v>0</v>
      </c>
      <c r="E31" s="91">
        <f>IF('Screw Characteristics'!L49="N",1,0)</f>
        <v>1</v>
      </c>
      <c r="F31" s="92">
        <f t="shared" si="1"/>
        <v>1</v>
      </c>
      <c r="G31" s="92">
        <f t="shared" si="2"/>
        <v>0</v>
      </c>
      <c r="H31" s="92">
        <f t="shared" si="3"/>
        <v>0</v>
      </c>
      <c r="I31" s="92">
        <f t="shared" si="4"/>
        <v>1</v>
      </c>
      <c r="J31" s="92">
        <f t="shared" si="5"/>
        <v>0</v>
      </c>
      <c r="K31" s="92">
        <f t="shared" si="6"/>
        <v>0</v>
      </c>
      <c r="L31" s="92">
        <f t="shared" si="7"/>
        <v>0</v>
      </c>
      <c r="M31" s="92">
        <f t="shared" si="8"/>
        <v>1</v>
      </c>
      <c r="N31" s="92">
        <f t="shared" si="9"/>
        <v>0</v>
      </c>
    </row>
    <row r="32" spans="1:17" ht="12.75">
      <c r="A32" s="92">
        <v>28</v>
      </c>
      <c r="B32" s="91">
        <f>IF('Screw Characteristics'!F50="S",1,0)</f>
        <v>0</v>
      </c>
      <c r="C32" s="91">
        <f>IF('Screw Characteristics'!H50="N",1,0)</f>
        <v>0</v>
      </c>
      <c r="D32" s="91">
        <f>IF('Screw Characteristics'!K50="I",1,0)</f>
        <v>0</v>
      </c>
      <c r="E32" s="91">
        <f>IF('Screw Characteristics'!L50="N",1,0)</f>
        <v>1</v>
      </c>
      <c r="F32" s="92">
        <f t="shared" si="1"/>
        <v>0</v>
      </c>
      <c r="G32" s="92">
        <f t="shared" si="2"/>
        <v>0</v>
      </c>
      <c r="H32" s="92">
        <f t="shared" si="3"/>
        <v>0</v>
      </c>
      <c r="I32" s="92">
        <f t="shared" si="4"/>
        <v>0</v>
      </c>
      <c r="J32" s="92">
        <f t="shared" si="5"/>
        <v>0</v>
      </c>
      <c r="K32" s="92">
        <f t="shared" si="6"/>
        <v>0</v>
      </c>
      <c r="L32" s="92">
        <f t="shared" si="7"/>
        <v>0</v>
      </c>
      <c r="M32" s="92">
        <f t="shared" si="8"/>
        <v>0</v>
      </c>
      <c r="N32" s="92">
        <f t="shared" si="9"/>
        <v>0</v>
      </c>
    </row>
    <row r="33" spans="1:14" ht="12.75">
      <c r="A33" s="92">
        <v>29</v>
      </c>
      <c r="B33" s="91">
        <f>IF('Screw Characteristics'!F51="S",1,0)</f>
        <v>0</v>
      </c>
      <c r="C33" s="91">
        <f>IF('Screw Characteristics'!H51="N",1,0)</f>
        <v>1</v>
      </c>
      <c r="D33" s="91">
        <f>IF('Screw Characteristics'!K51="I",1,0)</f>
        <v>0</v>
      </c>
      <c r="E33" s="91">
        <f>IF('Screw Characteristics'!L51="N",1,0)</f>
        <v>1</v>
      </c>
      <c r="F33" s="92">
        <f t="shared" si="1"/>
        <v>0</v>
      </c>
      <c r="G33" s="92">
        <f t="shared" si="2"/>
        <v>0</v>
      </c>
      <c r="H33" s="92">
        <f t="shared" si="3"/>
        <v>0</v>
      </c>
      <c r="I33" s="92">
        <f t="shared" si="4"/>
        <v>0</v>
      </c>
      <c r="J33" s="92">
        <f t="shared" si="5"/>
        <v>0</v>
      </c>
      <c r="K33" s="92">
        <f t="shared" si="6"/>
        <v>0</v>
      </c>
      <c r="L33" s="92">
        <f t="shared" si="7"/>
        <v>0</v>
      </c>
      <c r="M33" s="92">
        <f t="shared" si="8"/>
        <v>0</v>
      </c>
      <c r="N33" s="92">
        <f t="shared" si="9"/>
        <v>0</v>
      </c>
    </row>
    <row r="34" spans="1:14" ht="12.75">
      <c r="A34" s="92">
        <v>30</v>
      </c>
      <c r="B34" s="91">
        <f>IF('Screw Characteristics'!F52="S",1,0)</f>
        <v>0</v>
      </c>
      <c r="C34" s="91">
        <f>IF('Screw Characteristics'!H52="N",1,0)</f>
        <v>1</v>
      </c>
      <c r="D34" s="91">
        <f>IF('Screw Characteristics'!K52="I",1,0)</f>
        <v>0</v>
      </c>
      <c r="E34" s="91">
        <f>IF('Screw Characteristics'!L52="N",1,0)</f>
        <v>1</v>
      </c>
      <c r="F34" s="92">
        <f t="shared" si="1"/>
        <v>0</v>
      </c>
      <c r="G34" s="92">
        <f t="shared" si="2"/>
        <v>0</v>
      </c>
      <c r="H34" s="92">
        <f t="shared" si="3"/>
        <v>0</v>
      </c>
      <c r="I34" s="92">
        <f t="shared" si="4"/>
        <v>0</v>
      </c>
      <c r="J34" s="92">
        <f t="shared" si="5"/>
        <v>0</v>
      </c>
      <c r="K34" s="92">
        <f t="shared" si="6"/>
        <v>0</v>
      </c>
      <c r="L34" s="92">
        <f t="shared" si="7"/>
        <v>0</v>
      </c>
      <c r="M34" s="92">
        <f t="shared" si="8"/>
        <v>0</v>
      </c>
      <c r="N34" s="92">
        <f t="shared" si="9"/>
        <v>0</v>
      </c>
    </row>
    <row r="35" spans="1:14" ht="12.75">
      <c r="A35" s="92">
        <v>31</v>
      </c>
      <c r="B35" s="91">
        <f>IF('Screw Characteristics'!F53="S",1,0)</f>
        <v>0</v>
      </c>
      <c r="C35" s="91">
        <f>IF('Screw Characteristics'!H53="N",1,0)</f>
        <v>0</v>
      </c>
      <c r="D35" s="91">
        <f>IF('Screw Characteristics'!K53="I",1,0)</f>
        <v>0</v>
      </c>
      <c r="E35" s="91">
        <f>IF('Screw Characteristics'!L53="N",1,0)</f>
        <v>0</v>
      </c>
      <c r="F35" s="92">
        <f t="shared" si="1"/>
        <v>0</v>
      </c>
      <c r="G35" s="92">
        <f t="shared" si="2"/>
        <v>0</v>
      </c>
      <c r="H35" s="92">
        <f t="shared" si="3"/>
        <v>0</v>
      </c>
      <c r="I35" s="92">
        <f t="shared" si="4"/>
        <v>0</v>
      </c>
      <c r="J35" s="92">
        <f t="shared" si="5"/>
        <v>0</v>
      </c>
      <c r="K35" s="92">
        <f t="shared" si="6"/>
        <v>0</v>
      </c>
      <c r="L35" s="92">
        <f t="shared" si="7"/>
        <v>0</v>
      </c>
      <c r="M35" s="92">
        <f t="shared" si="8"/>
        <v>0</v>
      </c>
      <c r="N35" s="92">
        <f t="shared" si="9"/>
        <v>0</v>
      </c>
    </row>
    <row r="36" spans="1:14" ht="12.75">
      <c r="A36" s="92">
        <v>32</v>
      </c>
      <c r="B36" s="91">
        <f>IF('Screw Characteristics'!F54="S",1,0)</f>
        <v>0</v>
      </c>
      <c r="C36" s="91">
        <f>IF('Screw Characteristics'!H54="N",1,0)</f>
        <v>1</v>
      </c>
      <c r="D36" s="91">
        <f>IF('Screw Characteristics'!K54="I",1,0)</f>
        <v>0</v>
      </c>
      <c r="E36" s="91">
        <f>IF('Screw Characteristics'!L54="N",1,0)</f>
        <v>0</v>
      </c>
      <c r="F36" s="92">
        <f t="shared" si="1"/>
        <v>0</v>
      </c>
      <c r="G36" s="92">
        <f t="shared" si="2"/>
        <v>0</v>
      </c>
      <c r="H36" s="92">
        <f t="shared" si="3"/>
        <v>0</v>
      </c>
      <c r="I36" s="92">
        <f t="shared" si="4"/>
        <v>0</v>
      </c>
      <c r="J36" s="92">
        <f t="shared" si="5"/>
        <v>0</v>
      </c>
      <c r="K36" s="92">
        <f t="shared" si="6"/>
        <v>0</v>
      </c>
      <c r="L36" s="92">
        <f t="shared" si="7"/>
        <v>0</v>
      </c>
      <c r="M36" s="92">
        <f t="shared" si="8"/>
        <v>0</v>
      </c>
      <c r="N36" s="92">
        <f t="shared" si="9"/>
        <v>0</v>
      </c>
    </row>
    <row r="37" spans="1:14" ht="12.75">
      <c r="A37" s="92">
        <v>33</v>
      </c>
      <c r="B37" s="91">
        <f>IF('Screw Characteristics'!F55="S",1,0)</f>
        <v>0</v>
      </c>
      <c r="C37" s="91">
        <f>IF('Screw Characteristics'!H55="N",1,0)</f>
        <v>0</v>
      </c>
      <c r="D37" s="91">
        <f>IF('Screw Characteristics'!K55="I",1,0)</f>
        <v>0</v>
      </c>
      <c r="E37" s="91">
        <f>IF('Screw Characteristics'!L55="N",1,0)</f>
        <v>0</v>
      </c>
      <c r="F37" s="92">
        <f t="shared" ref="F37:F68" si="10">B37*C37</f>
        <v>0</v>
      </c>
      <c r="G37" s="92">
        <f t="shared" ref="G37:G68" si="11">C37*D37</f>
        <v>0</v>
      </c>
      <c r="H37" s="92">
        <f t="shared" ref="H37:H68" si="12">D37*E37</f>
        <v>0</v>
      </c>
      <c r="I37" s="92">
        <f t="shared" ref="I37:I68" si="13">B37*E37</f>
        <v>0</v>
      </c>
      <c r="J37" s="92">
        <f t="shared" ref="J37:J68" si="14">B37*C37*D37</f>
        <v>0</v>
      </c>
      <c r="K37" s="92">
        <f t="shared" ref="K37:K68" si="15">C37*D37*E37</f>
        <v>0</v>
      </c>
      <c r="L37" s="92">
        <f t="shared" ref="L37:L68" si="16">B37*D37*E37</f>
        <v>0</v>
      </c>
      <c r="M37" s="92">
        <f t="shared" ref="M37:M68" si="17">B37*C37*E37</f>
        <v>0</v>
      </c>
      <c r="N37" s="92">
        <f t="shared" si="9"/>
        <v>0</v>
      </c>
    </row>
    <row r="38" spans="1:14" ht="12.75">
      <c r="A38" s="92">
        <v>34</v>
      </c>
      <c r="B38" s="91">
        <f>IF('Screw Characteristics'!F56="S",1,0)</f>
        <v>0</v>
      </c>
      <c r="C38" s="91">
        <f>IF('Screw Characteristics'!H56="N",1,0)</f>
        <v>1</v>
      </c>
      <c r="D38" s="91">
        <f>IF('Screw Characteristics'!K56="I",1,0)</f>
        <v>0</v>
      </c>
      <c r="E38" s="91">
        <f>IF('Screw Characteristics'!L56="N",1,0)</f>
        <v>0</v>
      </c>
      <c r="F38" s="92">
        <f t="shared" si="10"/>
        <v>0</v>
      </c>
      <c r="G38" s="92">
        <f t="shared" si="11"/>
        <v>0</v>
      </c>
      <c r="H38" s="92">
        <f t="shared" si="12"/>
        <v>0</v>
      </c>
      <c r="I38" s="92">
        <f t="shared" si="13"/>
        <v>0</v>
      </c>
      <c r="J38" s="92">
        <f t="shared" si="14"/>
        <v>0</v>
      </c>
      <c r="K38" s="92">
        <f t="shared" si="15"/>
        <v>0</v>
      </c>
      <c r="L38" s="92">
        <f t="shared" si="16"/>
        <v>0</v>
      </c>
      <c r="M38" s="92">
        <f t="shared" si="17"/>
        <v>0</v>
      </c>
      <c r="N38" s="92">
        <f t="shared" si="9"/>
        <v>0</v>
      </c>
    </row>
    <row r="39" spans="1:14" ht="12.75">
      <c r="A39" s="92">
        <v>35</v>
      </c>
      <c r="B39" s="91">
        <f>IF('Screw Characteristics'!F57="S",1,0)</f>
        <v>1</v>
      </c>
      <c r="C39" s="91">
        <f>IF('Screw Characteristics'!H57="N",1,0)</f>
        <v>1</v>
      </c>
      <c r="D39" s="91">
        <f>IF('Screw Characteristics'!K57="I",1,0)</f>
        <v>1</v>
      </c>
      <c r="E39" s="91">
        <f>IF('Screw Characteristics'!L57="N",1,0)</f>
        <v>0</v>
      </c>
      <c r="F39" s="92">
        <f t="shared" si="10"/>
        <v>1</v>
      </c>
      <c r="G39" s="92">
        <f t="shared" si="11"/>
        <v>1</v>
      </c>
      <c r="H39" s="92">
        <f t="shared" si="12"/>
        <v>0</v>
      </c>
      <c r="I39" s="92">
        <f t="shared" si="13"/>
        <v>0</v>
      </c>
      <c r="J39" s="92">
        <f t="shared" si="14"/>
        <v>1</v>
      </c>
      <c r="K39" s="92">
        <f t="shared" si="15"/>
        <v>0</v>
      </c>
      <c r="L39" s="92">
        <f t="shared" si="16"/>
        <v>0</v>
      </c>
      <c r="M39" s="92">
        <f t="shared" si="17"/>
        <v>0</v>
      </c>
      <c r="N39" s="92">
        <f t="shared" si="9"/>
        <v>0</v>
      </c>
    </row>
    <row r="40" spans="1:14" ht="12.75">
      <c r="A40" s="92">
        <v>36</v>
      </c>
      <c r="B40" s="91">
        <f>IF('Screw Characteristics'!F58="S",1,0)</f>
        <v>0</v>
      </c>
      <c r="C40" s="91">
        <f>IF('Screw Characteristics'!H58="N",1,0)</f>
        <v>1</v>
      </c>
      <c r="D40" s="91">
        <f>IF('Screw Characteristics'!K58="I",1,0)</f>
        <v>1</v>
      </c>
      <c r="E40" s="91">
        <f>IF('Screw Characteristics'!L58="N",1,0)</f>
        <v>0</v>
      </c>
      <c r="F40" s="92">
        <f t="shared" si="10"/>
        <v>0</v>
      </c>
      <c r="G40" s="92">
        <f t="shared" si="11"/>
        <v>1</v>
      </c>
      <c r="H40" s="92">
        <f t="shared" si="12"/>
        <v>0</v>
      </c>
      <c r="I40" s="92">
        <f t="shared" si="13"/>
        <v>0</v>
      </c>
      <c r="J40" s="92">
        <f t="shared" si="14"/>
        <v>0</v>
      </c>
      <c r="K40" s="92">
        <f t="shared" si="15"/>
        <v>0</v>
      </c>
      <c r="L40" s="92">
        <f t="shared" si="16"/>
        <v>0</v>
      </c>
      <c r="M40" s="92">
        <f t="shared" si="17"/>
        <v>0</v>
      </c>
      <c r="N40" s="92">
        <f t="shared" si="9"/>
        <v>0</v>
      </c>
    </row>
    <row r="41" spans="1:14" ht="12.75">
      <c r="A41" s="92">
        <v>37</v>
      </c>
      <c r="B41" s="91">
        <f>IF('Screw Characteristics'!F59="S",1,0)</f>
        <v>1</v>
      </c>
      <c r="C41" s="91">
        <f>IF('Screw Characteristics'!H59="N",1,0)</f>
        <v>1</v>
      </c>
      <c r="D41" s="91">
        <f>IF('Screw Characteristics'!K59="I",1,0)</f>
        <v>1</v>
      </c>
      <c r="E41" s="91">
        <f>IF('Screw Characteristics'!L59="N",1,0)</f>
        <v>0</v>
      </c>
      <c r="F41" s="92">
        <f t="shared" si="10"/>
        <v>1</v>
      </c>
      <c r="G41" s="92">
        <f t="shared" si="11"/>
        <v>1</v>
      </c>
      <c r="H41" s="92">
        <f t="shared" si="12"/>
        <v>0</v>
      </c>
      <c r="I41" s="92">
        <f t="shared" si="13"/>
        <v>0</v>
      </c>
      <c r="J41" s="92">
        <f t="shared" si="14"/>
        <v>1</v>
      </c>
      <c r="K41" s="92">
        <f t="shared" si="15"/>
        <v>0</v>
      </c>
      <c r="L41" s="92">
        <f t="shared" si="16"/>
        <v>0</v>
      </c>
      <c r="M41" s="92">
        <f t="shared" si="17"/>
        <v>0</v>
      </c>
      <c r="N41" s="92">
        <f t="shared" si="9"/>
        <v>0</v>
      </c>
    </row>
    <row r="42" spans="1:14" ht="12.75">
      <c r="A42" s="92">
        <v>38</v>
      </c>
      <c r="B42" s="91">
        <f>IF('Screw Characteristics'!F60="S",1,0)</f>
        <v>1</v>
      </c>
      <c r="C42" s="91">
        <f>IF('Screw Characteristics'!H60="N",1,0)</f>
        <v>1</v>
      </c>
      <c r="D42" s="91">
        <f>IF('Screw Characteristics'!K60="I",1,0)</f>
        <v>1</v>
      </c>
      <c r="E42" s="91">
        <f>IF('Screw Characteristics'!L60="N",1,0)</f>
        <v>0</v>
      </c>
      <c r="F42" s="92">
        <f t="shared" si="10"/>
        <v>1</v>
      </c>
      <c r="G42" s="92">
        <f t="shared" si="11"/>
        <v>1</v>
      </c>
      <c r="H42" s="92">
        <f t="shared" si="12"/>
        <v>0</v>
      </c>
      <c r="I42" s="92">
        <f t="shared" si="13"/>
        <v>0</v>
      </c>
      <c r="J42" s="92">
        <f t="shared" si="14"/>
        <v>1</v>
      </c>
      <c r="K42" s="92">
        <f t="shared" si="15"/>
        <v>0</v>
      </c>
      <c r="L42" s="92">
        <f t="shared" si="16"/>
        <v>0</v>
      </c>
      <c r="M42" s="92">
        <f t="shared" si="17"/>
        <v>0</v>
      </c>
      <c r="N42" s="92">
        <f t="shared" si="9"/>
        <v>0</v>
      </c>
    </row>
    <row r="43" spans="1:14" ht="12.75">
      <c r="A43" s="92">
        <v>39</v>
      </c>
      <c r="B43" s="91">
        <f>IF('Screw Characteristics'!F61="S",1,0)</f>
        <v>1</v>
      </c>
      <c r="C43" s="91">
        <f>IF('Screw Characteristics'!H61="N",1,0)</f>
        <v>1</v>
      </c>
      <c r="D43" s="91">
        <f>IF('Screw Characteristics'!K61="I",1,0)</f>
        <v>0</v>
      </c>
      <c r="E43" s="91">
        <f>IF('Screw Characteristics'!L61="N",1,0)</f>
        <v>0</v>
      </c>
      <c r="F43" s="92">
        <f t="shared" si="10"/>
        <v>1</v>
      </c>
      <c r="G43" s="92">
        <f t="shared" si="11"/>
        <v>0</v>
      </c>
      <c r="H43" s="92">
        <f t="shared" si="12"/>
        <v>0</v>
      </c>
      <c r="I43" s="92">
        <f t="shared" si="13"/>
        <v>0</v>
      </c>
      <c r="J43" s="92">
        <f t="shared" si="14"/>
        <v>0</v>
      </c>
      <c r="K43" s="92">
        <f t="shared" si="15"/>
        <v>0</v>
      </c>
      <c r="L43" s="92">
        <f t="shared" si="16"/>
        <v>0</v>
      </c>
      <c r="M43" s="92">
        <f t="shared" si="17"/>
        <v>0</v>
      </c>
      <c r="N43" s="92">
        <f t="shared" si="9"/>
        <v>0</v>
      </c>
    </row>
    <row r="44" spans="1:14" ht="12.75">
      <c r="A44" s="92">
        <v>40</v>
      </c>
      <c r="B44" s="91">
        <f>IF('Screw Characteristics'!F62="S",1,0)</f>
        <v>1</v>
      </c>
      <c r="C44" s="91">
        <f>IF('Screw Characteristics'!H62="N",1,0)</f>
        <v>1</v>
      </c>
      <c r="D44" s="91">
        <f>IF('Screw Characteristics'!K62="I",1,0)</f>
        <v>1</v>
      </c>
      <c r="E44" s="91">
        <f>IF('Screw Characteristics'!L62="N",1,0)</f>
        <v>0</v>
      </c>
      <c r="F44" s="92">
        <f t="shared" si="10"/>
        <v>1</v>
      </c>
      <c r="G44" s="92">
        <f t="shared" si="11"/>
        <v>1</v>
      </c>
      <c r="H44" s="92">
        <f t="shared" si="12"/>
        <v>0</v>
      </c>
      <c r="I44" s="92">
        <f t="shared" si="13"/>
        <v>0</v>
      </c>
      <c r="J44" s="92">
        <f t="shared" si="14"/>
        <v>1</v>
      </c>
      <c r="K44" s="92">
        <f t="shared" si="15"/>
        <v>0</v>
      </c>
      <c r="L44" s="92">
        <f t="shared" si="16"/>
        <v>0</v>
      </c>
      <c r="M44" s="92">
        <f t="shared" si="17"/>
        <v>0</v>
      </c>
      <c r="N44" s="92">
        <f t="shared" si="9"/>
        <v>0</v>
      </c>
    </row>
    <row r="45" spans="1:14" ht="12.75">
      <c r="A45" s="92">
        <v>41</v>
      </c>
      <c r="B45" s="91">
        <f>IF('Screw Characteristics'!F63="S",1,0)</f>
        <v>1</v>
      </c>
      <c r="C45" s="91">
        <f>IF('Screw Characteristics'!H63="N",1,0)</f>
        <v>1</v>
      </c>
      <c r="D45" s="91">
        <f>IF('Screw Characteristics'!K63="I",1,0)</f>
        <v>1</v>
      </c>
      <c r="E45" s="91">
        <f>IF('Screw Characteristics'!L63="N",1,0)</f>
        <v>0</v>
      </c>
      <c r="F45" s="92">
        <f t="shared" si="10"/>
        <v>1</v>
      </c>
      <c r="G45" s="92">
        <f t="shared" si="11"/>
        <v>1</v>
      </c>
      <c r="H45" s="92">
        <f t="shared" si="12"/>
        <v>0</v>
      </c>
      <c r="I45" s="92">
        <f t="shared" si="13"/>
        <v>0</v>
      </c>
      <c r="J45" s="92">
        <f t="shared" si="14"/>
        <v>1</v>
      </c>
      <c r="K45" s="92">
        <f t="shared" si="15"/>
        <v>0</v>
      </c>
      <c r="L45" s="92">
        <f t="shared" si="16"/>
        <v>0</v>
      </c>
      <c r="M45" s="92">
        <f t="shared" si="17"/>
        <v>0</v>
      </c>
      <c r="N45" s="92">
        <f t="shared" si="9"/>
        <v>0</v>
      </c>
    </row>
    <row r="46" spans="1:14" ht="12.75">
      <c r="A46" s="92">
        <v>42</v>
      </c>
      <c r="B46" s="91">
        <f>IF('Screw Characteristics'!F64="S",1,0)</f>
        <v>1</v>
      </c>
      <c r="C46" s="91">
        <f>IF('Screw Characteristics'!H64="N",1,0)</f>
        <v>1</v>
      </c>
      <c r="D46" s="91">
        <f>IF('Screw Characteristics'!K64="I",1,0)</f>
        <v>1</v>
      </c>
      <c r="E46" s="91">
        <f>IF('Screw Characteristics'!L64="N",1,0)</f>
        <v>0</v>
      </c>
      <c r="F46" s="92">
        <f t="shared" si="10"/>
        <v>1</v>
      </c>
      <c r="G46" s="92">
        <f t="shared" si="11"/>
        <v>1</v>
      </c>
      <c r="H46" s="92">
        <f t="shared" si="12"/>
        <v>0</v>
      </c>
      <c r="I46" s="92">
        <f t="shared" si="13"/>
        <v>0</v>
      </c>
      <c r="J46" s="92">
        <f t="shared" si="14"/>
        <v>1</v>
      </c>
      <c r="K46" s="92">
        <f t="shared" si="15"/>
        <v>0</v>
      </c>
      <c r="L46" s="92">
        <f t="shared" si="16"/>
        <v>0</v>
      </c>
      <c r="M46" s="92">
        <f t="shared" si="17"/>
        <v>0</v>
      </c>
      <c r="N46" s="92">
        <f t="shared" si="9"/>
        <v>0</v>
      </c>
    </row>
    <row r="47" spans="1:14" ht="12.75">
      <c r="A47" s="92">
        <v>43</v>
      </c>
      <c r="B47" s="91">
        <f>IF('Screw Characteristics'!F65="S",1,0)</f>
        <v>0</v>
      </c>
      <c r="C47" s="91">
        <f>IF('Screw Characteristics'!H65="N",1,0)</f>
        <v>1</v>
      </c>
      <c r="D47" s="91">
        <f>IF('Screw Characteristics'!K65="I",1,0)</f>
        <v>0</v>
      </c>
      <c r="E47" s="91">
        <f>IF('Screw Characteristics'!L65="N",1,0)</f>
        <v>0</v>
      </c>
      <c r="F47" s="92">
        <f t="shared" si="10"/>
        <v>0</v>
      </c>
      <c r="G47" s="92">
        <f t="shared" si="11"/>
        <v>0</v>
      </c>
      <c r="H47" s="92">
        <f t="shared" si="12"/>
        <v>0</v>
      </c>
      <c r="I47" s="92">
        <f t="shared" si="13"/>
        <v>0</v>
      </c>
      <c r="J47" s="92">
        <f t="shared" si="14"/>
        <v>0</v>
      </c>
      <c r="K47" s="92">
        <f t="shared" si="15"/>
        <v>0</v>
      </c>
      <c r="L47" s="92">
        <f t="shared" si="16"/>
        <v>0</v>
      </c>
      <c r="M47" s="92">
        <f t="shared" si="17"/>
        <v>0</v>
      </c>
      <c r="N47" s="92">
        <v>0</v>
      </c>
    </row>
    <row r="48" spans="1:14" ht="12.75">
      <c r="A48" s="92">
        <v>44</v>
      </c>
      <c r="B48" s="91">
        <f>IF('Screw Characteristics'!F66="S",1,0)</f>
        <v>0</v>
      </c>
      <c r="C48" s="91">
        <f>IF('Screw Characteristics'!H66="N",1,0)</f>
        <v>1</v>
      </c>
      <c r="D48" s="91">
        <f>IF('Screw Characteristics'!K66="I",1,0)</f>
        <v>0</v>
      </c>
      <c r="E48" s="91">
        <f>IF('Screw Characteristics'!L66="N",1,0)</f>
        <v>0</v>
      </c>
      <c r="F48" s="92">
        <f t="shared" si="10"/>
        <v>0</v>
      </c>
      <c r="G48" s="92">
        <f t="shared" si="11"/>
        <v>0</v>
      </c>
      <c r="H48" s="92">
        <f t="shared" si="12"/>
        <v>0</v>
      </c>
      <c r="I48" s="92">
        <f t="shared" si="13"/>
        <v>0</v>
      </c>
      <c r="J48" s="92">
        <f t="shared" si="14"/>
        <v>0</v>
      </c>
      <c r="K48" s="92">
        <f t="shared" si="15"/>
        <v>0</v>
      </c>
      <c r="L48" s="92">
        <f t="shared" si="16"/>
        <v>0</v>
      </c>
      <c r="M48" s="92">
        <f t="shared" si="17"/>
        <v>0</v>
      </c>
      <c r="N48" s="92">
        <f t="shared" ref="N48:N79" si="18">B48*C48*D48*E48</f>
        <v>0</v>
      </c>
    </row>
    <row r="49" spans="1:14" ht="12.75">
      <c r="A49" s="92">
        <v>45</v>
      </c>
      <c r="B49" s="91">
        <f>IF('Screw Characteristics'!F67="S",1,0)</f>
        <v>0</v>
      </c>
      <c r="C49" s="91">
        <f>IF('Screw Characteristics'!H67="N",1,0)</f>
        <v>0</v>
      </c>
      <c r="D49" s="91">
        <f>IF('Screw Characteristics'!K67="I",1,0)</f>
        <v>0</v>
      </c>
      <c r="E49" s="91">
        <f>IF('Screw Characteristics'!L67="N",1,0)</f>
        <v>0</v>
      </c>
      <c r="F49" s="92">
        <f t="shared" si="10"/>
        <v>0</v>
      </c>
      <c r="G49" s="92">
        <f t="shared" si="11"/>
        <v>0</v>
      </c>
      <c r="H49" s="92">
        <f t="shared" si="12"/>
        <v>0</v>
      </c>
      <c r="I49" s="92">
        <f t="shared" si="13"/>
        <v>0</v>
      </c>
      <c r="J49" s="92">
        <f t="shared" si="14"/>
        <v>0</v>
      </c>
      <c r="K49" s="92">
        <f t="shared" si="15"/>
        <v>0</v>
      </c>
      <c r="L49" s="92">
        <f t="shared" si="16"/>
        <v>0</v>
      </c>
      <c r="M49" s="92">
        <f t="shared" si="17"/>
        <v>0</v>
      </c>
      <c r="N49" s="92">
        <f t="shared" si="18"/>
        <v>0</v>
      </c>
    </row>
    <row r="50" spans="1:14" ht="12.75">
      <c r="A50" s="92">
        <v>46</v>
      </c>
      <c r="B50" s="91">
        <f>IF('Screw Characteristics'!F68="S",1,0)</f>
        <v>1</v>
      </c>
      <c r="C50" s="91">
        <f>IF('Screw Characteristics'!H68="N",1,0)</f>
        <v>1</v>
      </c>
      <c r="D50" s="91">
        <f>IF('Screw Characteristics'!K68="I",1,0)</f>
        <v>1</v>
      </c>
      <c r="E50" s="91">
        <f>IF('Screw Characteristics'!L68="N",1,0)</f>
        <v>0</v>
      </c>
      <c r="F50" s="92">
        <f t="shared" si="10"/>
        <v>1</v>
      </c>
      <c r="G50" s="92">
        <f t="shared" si="11"/>
        <v>1</v>
      </c>
      <c r="H50" s="92">
        <f t="shared" si="12"/>
        <v>0</v>
      </c>
      <c r="I50" s="92">
        <f t="shared" si="13"/>
        <v>0</v>
      </c>
      <c r="J50" s="92">
        <f t="shared" si="14"/>
        <v>1</v>
      </c>
      <c r="K50" s="92">
        <f t="shared" si="15"/>
        <v>0</v>
      </c>
      <c r="L50" s="92">
        <f t="shared" si="16"/>
        <v>0</v>
      </c>
      <c r="M50" s="92">
        <f t="shared" si="17"/>
        <v>0</v>
      </c>
      <c r="N50" s="92">
        <f t="shared" si="18"/>
        <v>0</v>
      </c>
    </row>
    <row r="51" spans="1:14" ht="12.75">
      <c r="A51" s="92">
        <v>47</v>
      </c>
      <c r="B51" s="91">
        <f>IF('Screw Characteristics'!F69="S",1,0)</f>
        <v>0</v>
      </c>
      <c r="C51" s="91">
        <f>IF('Screw Characteristics'!H69="N",1,0)</f>
        <v>1</v>
      </c>
      <c r="D51" s="91">
        <f>IF('Screw Characteristics'!K69="I",1,0)</f>
        <v>0</v>
      </c>
      <c r="E51" s="91">
        <f>IF('Screw Characteristics'!L69="N",1,0)</f>
        <v>0</v>
      </c>
      <c r="F51" s="92">
        <f t="shared" si="10"/>
        <v>0</v>
      </c>
      <c r="G51" s="92">
        <f t="shared" si="11"/>
        <v>0</v>
      </c>
      <c r="H51" s="92">
        <f t="shared" si="12"/>
        <v>0</v>
      </c>
      <c r="I51" s="92">
        <f t="shared" si="13"/>
        <v>0</v>
      </c>
      <c r="J51" s="92">
        <f t="shared" si="14"/>
        <v>0</v>
      </c>
      <c r="K51" s="92">
        <f t="shared" si="15"/>
        <v>0</v>
      </c>
      <c r="L51" s="92">
        <f t="shared" si="16"/>
        <v>0</v>
      </c>
      <c r="M51" s="92">
        <f t="shared" si="17"/>
        <v>0</v>
      </c>
      <c r="N51" s="92">
        <f t="shared" si="18"/>
        <v>0</v>
      </c>
    </row>
    <row r="52" spans="1:14" ht="12.75">
      <c r="A52" s="92">
        <v>48</v>
      </c>
      <c r="B52" s="91">
        <f>IF('Screw Characteristics'!F70="S",1,0)</f>
        <v>0</v>
      </c>
      <c r="C52" s="91">
        <f>IF('Screw Characteristics'!H70="N",1,0)</f>
        <v>1</v>
      </c>
      <c r="D52" s="91">
        <f>IF('Screw Characteristics'!K70="I",1,0)</f>
        <v>0</v>
      </c>
      <c r="E52" s="91">
        <f>IF('Screw Characteristics'!L70="N",1,0)</f>
        <v>0</v>
      </c>
      <c r="F52" s="92">
        <f t="shared" si="10"/>
        <v>0</v>
      </c>
      <c r="G52" s="92">
        <f t="shared" si="11"/>
        <v>0</v>
      </c>
      <c r="H52" s="92">
        <f t="shared" si="12"/>
        <v>0</v>
      </c>
      <c r="I52" s="92">
        <f t="shared" si="13"/>
        <v>0</v>
      </c>
      <c r="J52" s="92">
        <f t="shared" si="14"/>
        <v>0</v>
      </c>
      <c r="K52" s="92">
        <f t="shared" si="15"/>
        <v>0</v>
      </c>
      <c r="L52" s="92">
        <f t="shared" si="16"/>
        <v>0</v>
      </c>
      <c r="M52" s="92">
        <f t="shared" si="17"/>
        <v>0</v>
      </c>
      <c r="N52" s="92">
        <f t="shared" si="18"/>
        <v>0</v>
      </c>
    </row>
    <row r="53" spans="1:14" ht="12.75">
      <c r="A53" s="92">
        <v>49</v>
      </c>
      <c r="B53" s="91">
        <f>IF('Screw Characteristics'!F71="S",1,0)</f>
        <v>0</v>
      </c>
      <c r="C53" s="91">
        <f>IF('Screw Characteristics'!H71="N",1,0)</f>
        <v>0</v>
      </c>
      <c r="D53" s="91">
        <f>IF('Screw Characteristics'!K71="I",1,0)</f>
        <v>0</v>
      </c>
      <c r="E53" s="91">
        <f>IF('Screw Characteristics'!L71="N",1,0)</f>
        <v>1</v>
      </c>
      <c r="F53" s="92">
        <f t="shared" si="10"/>
        <v>0</v>
      </c>
      <c r="G53" s="92">
        <f t="shared" si="11"/>
        <v>0</v>
      </c>
      <c r="H53" s="92">
        <f t="shared" si="12"/>
        <v>0</v>
      </c>
      <c r="I53" s="92">
        <f t="shared" si="13"/>
        <v>0</v>
      </c>
      <c r="J53" s="92">
        <f t="shared" si="14"/>
        <v>0</v>
      </c>
      <c r="K53" s="92">
        <f t="shared" si="15"/>
        <v>0</v>
      </c>
      <c r="L53" s="92">
        <f t="shared" si="16"/>
        <v>0</v>
      </c>
      <c r="M53" s="92">
        <f t="shared" si="17"/>
        <v>0</v>
      </c>
      <c r="N53" s="92">
        <f t="shared" si="18"/>
        <v>0</v>
      </c>
    </row>
    <row r="54" spans="1:14" ht="12.75">
      <c r="A54" s="92">
        <v>50</v>
      </c>
      <c r="B54" s="91">
        <f>IF('Screw Characteristics'!F72="S",1,0)</f>
        <v>0</v>
      </c>
      <c r="C54" s="91">
        <f>IF('Screw Characteristics'!H72="N",1,0)</f>
        <v>1</v>
      </c>
      <c r="D54" s="91">
        <f>IF('Screw Characteristics'!K72="I",1,0)</f>
        <v>0</v>
      </c>
      <c r="E54" s="91">
        <f>IF('Screw Characteristics'!L72="N",1,0)</f>
        <v>0</v>
      </c>
      <c r="F54" s="92">
        <f t="shared" si="10"/>
        <v>0</v>
      </c>
      <c r="G54" s="92">
        <f t="shared" si="11"/>
        <v>0</v>
      </c>
      <c r="H54" s="92">
        <f t="shared" si="12"/>
        <v>0</v>
      </c>
      <c r="I54" s="92">
        <f t="shared" si="13"/>
        <v>0</v>
      </c>
      <c r="J54" s="92">
        <f t="shared" si="14"/>
        <v>0</v>
      </c>
      <c r="K54" s="92">
        <f t="shared" si="15"/>
        <v>0</v>
      </c>
      <c r="L54" s="92">
        <f t="shared" si="16"/>
        <v>0</v>
      </c>
      <c r="M54" s="92">
        <f t="shared" si="17"/>
        <v>0</v>
      </c>
      <c r="N54" s="92">
        <f t="shared" si="18"/>
        <v>0</v>
      </c>
    </row>
    <row r="55" spans="1:14" ht="12.75">
      <c r="A55" s="92">
        <v>51</v>
      </c>
      <c r="B55" s="91">
        <f>IF('Screw Characteristics'!F73="S",1,0)</f>
        <v>0</v>
      </c>
      <c r="C55" s="91">
        <f>IF('Screw Characteristics'!H73="N",1,0)</f>
        <v>0</v>
      </c>
      <c r="D55" s="91">
        <f>IF('Screw Characteristics'!K73="I",1,0)</f>
        <v>0</v>
      </c>
      <c r="E55" s="91">
        <f>IF('Screw Characteristics'!L73="N",1,0)</f>
        <v>0</v>
      </c>
      <c r="F55" s="92">
        <f t="shared" si="10"/>
        <v>0</v>
      </c>
      <c r="G55" s="92">
        <f t="shared" si="11"/>
        <v>0</v>
      </c>
      <c r="H55" s="92">
        <f t="shared" si="12"/>
        <v>0</v>
      </c>
      <c r="I55" s="92">
        <f t="shared" si="13"/>
        <v>0</v>
      </c>
      <c r="J55" s="92">
        <f t="shared" si="14"/>
        <v>0</v>
      </c>
      <c r="K55" s="92">
        <f t="shared" si="15"/>
        <v>0</v>
      </c>
      <c r="L55" s="92">
        <f t="shared" si="16"/>
        <v>0</v>
      </c>
      <c r="M55" s="92">
        <f t="shared" si="17"/>
        <v>0</v>
      </c>
      <c r="N55" s="92">
        <f t="shared" si="18"/>
        <v>0</v>
      </c>
    </row>
    <row r="56" spans="1:14" ht="12.75">
      <c r="A56" s="92">
        <v>52</v>
      </c>
      <c r="B56" s="91">
        <f>IF('Screw Characteristics'!F74="S",1,0)</f>
        <v>0</v>
      </c>
      <c r="C56" s="91">
        <f>IF('Screw Characteristics'!H74="N",1,0)</f>
        <v>1</v>
      </c>
      <c r="D56" s="91">
        <f>IF('Screw Characteristics'!K74="I",1,0)</f>
        <v>1</v>
      </c>
      <c r="E56" s="91">
        <f>IF('Screw Characteristics'!L74="N",1,0)</f>
        <v>0</v>
      </c>
      <c r="F56" s="92">
        <f t="shared" si="10"/>
        <v>0</v>
      </c>
      <c r="G56" s="92">
        <f t="shared" si="11"/>
        <v>1</v>
      </c>
      <c r="H56" s="92">
        <f t="shared" si="12"/>
        <v>0</v>
      </c>
      <c r="I56" s="92">
        <f t="shared" si="13"/>
        <v>0</v>
      </c>
      <c r="J56" s="92">
        <f t="shared" si="14"/>
        <v>0</v>
      </c>
      <c r="K56" s="92">
        <f t="shared" si="15"/>
        <v>0</v>
      </c>
      <c r="L56" s="92">
        <f t="shared" si="16"/>
        <v>0</v>
      </c>
      <c r="M56" s="92">
        <f t="shared" si="17"/>
        <v>0</v>
      </c>
      <c r="N56" s="92">
        <f t="shared" si="18"/>
        <v>0</v>
      </c>
    </row>
    <row r="57" spans="1:14" ht="12.75">
      <c r="A57" s="92">
        <v>53</v>
      </c>
      <c r="B57" s="91">
        <f>IF('Screw Characteristics'!F75="S",1,0)</f>
        <v>0</v>
      </c>
      <c r="C57" s="91">
        <f>IF('Screw Characteristics'!H75="N",1,0)</f>
        <v>1</v>
      </c>
      <c r="D57" s="91">
        <f>IF('Screw Characteristics'!K75="I",1,0)</f>
        <v>0</v>
      </c>
      <c r="E57" s="91">
        <f>IF('Screw Characteristics'!L75="N",1,0)</f>
        <v>0</v>
      </c>
      <c r="F57" s="92">
        <f t="shared" si="10"/>
        <v>0</v>
      </c>
      <c r="G57" s="92">
        <f t="shared" si="11"/>
        <v>0</v>
      </c>
      <c r="H57" s="92">
        <f t="shared" si="12"/>
        <v>0</v>
      </c>
      <c r="I57" s="92">
        <f t="shared" si="13"/>
        <v>0</v>
      </c>
      <c r="J57" s="92">
        <f t="shared" si="14"/>
        <v>0</v>
      </c>
      <c r="K57" s="92">
        <f t="shared" si="15"/>
        <v>0</v>
      </c>
      <c r="L57" s="92">
        <f t="shared" si="16"/>
        <v>0</v>
      </c>
      <c r="M57" s="92">
        <f t="shared" si="17"/>
        <v>0</v>
      </c>
      <c r="N57" s="92">
        <f t="shared" si="18"/>
        <v>0</v>
      </c>
    </row>
    <row r="58" spans="1:14" ht="12.75">
      <c r="A58" s="92">
        <v>54</v>
      </c>
      <c r="B58" s="91">
        <f>IF('Screw Characteristics'!F76="S",1,0)</f>
        <v>0</v>
      </c>
      <c r="C58" s="91">
        <f>IF('Screw Characteristics'!H76="N",1,0)</f>
        <v>1</v>
      </c>
      <c r="D58" s="91">
        <f>IF('Screw Characteristics'!K76="I",1,0)</f>
        <v>1</v>
      </c>
      <c r="E58" s="91">
        <f>IF('Screw Characteristics'!L76="N",1,0)</f>
        <v>0</v>
      </c>
      <c r="F58" s="92">
        <f t="shared" si="10"/>
        <v>0</v>
      </c>
      <c r="G58" s="92">
        <f t="shared" si="11"/>
        <v>1</v>
      </c>
      <c r="H58" s="92">
        <f t="shared" si="12"/>
        <v>0</v>
      </c>
      <c r="I58" s="92">
        <f t="shared" si="13"/>
        <v>0</v>
      </c>
      <c r="J58" s="92">
        <f t="shared" si="14"/>
        <v>0</v>
      </c>
      <c r="K58" s="92">
        <f t="shared" si="15"/>
        <v>0</v>
      </c>
      <c r="L58" s="92">
        <f t="shared" si="16"/>
        <v>0</v>
      </c>
      <c r="M58" s="92">
        <f t="shared" si="17"/>
        <v>0</v>
      </c>
      <c r="N58" s="92">
        <f t="shared" si="18"/>
        <v>0</v>
      </c>
    </row>
    <row r="59" spans="1:14" ht="12.75">
      <c r="A59" s="92">
        <v>55</v>
      </c>
      <c r="B59" s="91">
        <f>IF('Screw Characteristics'!F77="S",1,0)</f>
        <v>1</v>
      </c>
      <c r="C59" s="91">
        <f>IF('Screw Characteristics'!H77="N",1,0)</f>
        <v>1</v>
      </c>
      <c r="D59" s="91">
        <f>IF('Screw Characteristics'!K77="I",1,0)</f>
        <v>1</v>
      </c>
      <c r="E59" s="91">
        <f>IF('Screw Characteristics'!L77="N",1,0)</f>
        <v>0</v>
      </c>
      <c r="F59" s="92">
        <f t="shared" si="10"/>
        <v>1</v>
      </c>
      <c r="G59" s="92">
        <f t="shared" si="11"/>
        <v>1</v>
      </c>
      <c r="H59" s="92">
        <f t="shared" si="12"/>
        <v>0</v>
      </c>
      <c r="I59" s="92">
        <f t="shared" si="13"/>
        <v>0</v>
      </c>
      <c r="J59" s="92">
        <f t="shared" si="14"/>
        <v>1</v>
      </c>
      <c r="K59" s="92">
        <f t="shared" si="15"/>
        <v>0</v>
      </c>
      <c r="L59" s="92">
        <f t="shared" si="16"/>
        <v>0</v>
      </c>
      <c r="M59" s="92">
        <f t="shared" si="17"/>
        <v>0</v>
      </c>
      <c r="N59" s="92">
        <f t="shared" si="18"/>
        <v>0</v>
      </c>
    </row>
    <row r="60" spans="1:14" ht="12.75">
      <c r="A60" s="92">
        <v>56</v>
      </c>
      <c r="B60" s="91">
        <f>IF('Screw Characteristics'!F78="S",1,0)</f>
        <v>1</v>
      </c>
      <c r="C60" s="91">
        <f>IF('Screw Characteristics'!H78="N",1,0)</f>
        <v>1</v>
      </c>
      <c r="D60" s="91">
        <f>IF('Screw Characteristics'!K78="I",1,0)</f>
        <v>1</v>
      </c>
      <c r="E60" s="91">
        <f>IF('Screw Characteristics'!L78="N",1,0)</f>
        <v>0</v>
      </c>
      <c r="F60" s="92">
        <f t="shared" si="10"/>
        <v>1</v>
      </c>
      <c r="G60" s="92">
        <f t="shared" si="11"/>
        <v>1</v>
      </c>
      <c r="H60" s="92">
        <f t="shared" si="12"/>
        <v>0</v>
      </c>
      <c r="I60" s="92">
        <f t="shared" si="13"/>
        <v>0</v>
      </c>
      <c r="J60" s="92">
        <f t="shared" si="14"/>
        <v>1</v>
      </c>
      <c r="K60" s="92">
        <f t="shared" si="15"/>
        <v>0</v>
      </c>
      <c r="L60" s="92">
        <f t="shared" si="16"/>
        <v>0</v>
      </c>
      <c r="M60" s="92">
        <f t="shared" si="17"/>
        <v>0</v>
      </c>
      <c r="N60" s="92">
        <f t="shared" si="18"/>
        <v>0</v>
      </c>
    </row>
    <row r="61" spans="1:14" ht="12.75">
      <c r="A61" s="92">
        <v>57</v>
      </c>
      <c r="B61" s="91">
        <f>IF('Screw Characteristics'!F79="S",1,0)</f>
        <v>0</v>
      </c>
      <c r="C61" s="91">
        <f>IF('Screw Characteristics'!H79="N",1,0)</f>
        <v>1</v>
      </c>
      <c r="D61" s="91">
        <f>IF('Screw Characteristics'!K79="I",1,0)</f>
        <v>0</v>
      </c>
      <c r="E61" s="91">
        <f>IF('Screw Characteristics'!L79="N",1,0)</f>
        <v>0</v>
      </c>
      <c r="F61" s="92">
        <f t="shared" si="10"/>
        <v>0</v>
      </c>
      <c r="G61" s="92">
        <f t="shared" si="11"/>
        <v>0</v>
      </c>
      <c r="H61" s="92">
        <f t="shared" si="12"/>
        <v>0</v>
      </c>
      <c r="I61" s="92">
        <f t="shared" si="13"/>
        <v>0</v>
      </c>
      <c r="J61" s="92">
        <f t="shared" si="14"/>
        <v>0</v>
      </c>
      <c r="K61" s="92">
        <f t="shared" si="15"/>
        <v>0</v>
      </c>
      <c r="L61" s="92">
        <f t="shared" si="16"/>
        <v>0</v>
      </c>
      <c r="M61" s="92">
        <f t="shared" si="17"/>
        <v>0</v>
      </c>
      <c r="N61" s="92">
        <f t="shared" si="18"/>
        <v>0</v>
      </c>
    </row>
    <row r="62" spans="1:14" ht="12.75">
      <c r="A62" s="92">
        <v>58</v>
      </c>
      <c r="B62" s="91">
        <f>IF('Screw Characteristics'!F80="S",1,0)</f>
        <v>0</v>
      </c>
      <c r="C62" s="91">
        <f>IF('Screw Characteristics'!H80="N",1,0)</f>
        <v>1</v>
      </c>
      <c r="D62" s="91">
        <f>IF('Screw Characteristics'!K80="I",1,0)</f>
        <v>1</v>
      </c>
      <c r="E62" s="91">
        <f>IF('Screw Characteristics'!L80="N",1,0)</f>
        <v>0</v>
      </c>
      <c r="F62" s="92">
        <f t="shared" si="10"/>
        <v>0</v>
      </c>
      <c r="G62" s="92">
        <f t="shared" si="11"/>
        <v>1</v>
      </c>
      <c r="H62" s="92">
        <f t="shared" si="12"/>
        <v>0</v>
      </c>
      <c r="I62" s="92">
        <f t="shared" si="13"/>
        <v>0</v>
      </c>
      <c r="J62" s="92">
        <f t="shared" si="14"/>
        <v>0</v>
      </c>
      <c r="K62" s="92">
        <f t="shared" si="15"/>
        <v>0</v>
      </c>
      <c r="L62" s="92">
        <f t="shared" si="16"/>
        <v>0</v>
      </c>
      <c r="M62" s="92">
        <f t="shared" si="17"/>
        <v>0</v>
      </c>
      <c r="N62" s="92">
        <f t="shared" si="18"/>
        <v>0</v>
      </c>
    </row>
    <row r="63" spans="1:14" ht="12.75">
      <c r="A63" s="92">
        <v>59</v>
      </c>
      <c r="B63" s="91">
        <f>IF('Screw Characteristics'!F81="S",1,0)</f>
        <v>1</v>
      </c>
      <c r="C63" s="91">
        <f>IF('Screw Characteristics'!H81="N",1,0)</f>
        <v>1</v>
      </c>
      <c r="D63" s="91">
        <f>IF('Screw Characteristics'!K81="I",1,0)</f>
        <v>1</v>
      </c>
      <c r="E63" s="91">
        <f>IF('Screw Characteristics'!L81="N",1,0)</f>
        <v>0</v>
      </c>
      <c r="F63" s="92">
        <f t="shared" si="10"/>
        <v>1</v>
      </c>
      <c r="G63" s="92">
        <f t="shared" si="11"/>
        <v>1</v>
      </c>
      <c r="H63" s="92">
        <f t="shared" si="12"/>
        <v>0</v>
      </c>
      <c r="I63" s="92">
        <f t="shared" si="13"/>
        <v>0</v>
      </c>
      <c r="J63" s="92">
        <f t="shared" si="14"/>
        <v>1</v>
      </c>
      <c r="K63" s="92">
        <f t="shared" si="15"/>
        <v>0</v>
      </c>
      <c r="L63" s="92">
        <f t="shared" si="16"/>
        <v>0</v>
      </c>
      <c r="M63" s="92">
        <f t="shared" si="17"/>
        <v>0</v>
      </c>
      <c r="N63" s="92">
        <f t="shared" si="18"/>
        <v>0</v>
      </c>
    </row>
    <row r="64" spans="1:14" ht="12.75">
      <c r="A64" s="92">
        <v>60</v>
      </c>
      <c r="B64" s="91">
        <f>IF('Screw Characteristics'!F82="S",1,0)</f>
        <v>1</v>
      </c>
      <c r="C64" s="91">
        <f>IF('Screw Characteristics'!H82="N",1,0)</f>
        <v>1</v>
      </c>
      <c r="D64" s="91">
        <f>IF('Screw Characteristics'!K82="I",1,0)</f>
        <v>1</v>
      </c>
      <c r="E64" s="91">
        <f>IF('Screw Characteristics'!L82="N",1,0)</f>
        <v>0</v>
      </c>
      <c r="F64" s="92">
        <f t="shared" si="10"/>
        <v>1</v>
      </c>
      <c r="G64" s="92">
        <f t="shared" si="11"/>
        <v>1</v>
      </c>
      <c r="H64" s="92">
        <f t="shared" si="12"/>
        <v>0</v>
      </c>
      <c r="I64" s="92">
        <f t="shared" si="13"/>
        <v>0</v>
      </c>
      <c r="J64" s="92">
        <f t="shared" si="14"/>
        <v>1</v>
      </c>
      <c r="K64" s="92">
        <f t="shared" si="15"/>
        <v>0</v>
      </c>
      <c r="L64" s="92">
        <f t="shared" si="16"/>
        <v>0</v>
      </c>
      <c r="M64" s="92">
        <f t="shared" si="17"/>
        <v>0</v>
      </c>
      <c r="N64" s="92">
        <f t="shared" si="18"/>
        <v>0</v>
      </c>
    </row>
    <row r="65" spans="1:16" ht="12.75">
      <c r="A65" s="92">
        <v>61</v>
      </c>
      <c r="B65" s="91">
        <f>IF('Screw Characteristics'!F83="S",1,0)</f>
        <v>1</v>
      </c>
      <c r="C65" s="91">
        <f>IF('Screw Characteristics'!H83="N",1,0)</f>
        <v>1</v>
      </c>
      <c r="D65" s="91">
        <f>IF('Screw Characteristics'!K83="I",1,0)</f>
        <v>0</v>
      </c>
      <c r="E65" s="91">
        <f>IF('Screw Characteristics'!L83="N",1,0)</f>
        <v>0</v>
      </c>
      <c r="F65" s="92">
        <f t="shared" si="10"/>
        <v>1</v>
      </c>
      <c r="G65" s="92">
        <f t="shared" si="11"/>
        <v>0</v>
      </c>
      <c r="H65" s="92">
        <f t="shared" si="12"/>
        <v>0</v>
      </c>
      <c r="I65" s="92">
        <f t="shared" si="13"/>
        <v>0</v>
      </c>
      <c r="J65" s="92">
        <f t="shared" si="14"/>
        <v>0</v>
      </c>
      <c r="K65" s="92">
        <f t="shared" si="15"/>
        <v>0</v>
      </c>
      <c r="L65" s="92">
        <f t="shared" si="16"/>
        <v>0</v>
      </c>
      <c r="M65" s="92">
        <f t="shared" si="17"/>
        <v>0</v>
      </c>
      <c r="N65" s="92">
        <f t="shared" si="18"/>
        <v>0</v>
      </c>
    </row>
    <row r="66" spans="1:16" ht="12.75">
      <c r="A66" s="92">
        <v>62</v>
      </c>
      <c r="B66" s="91">
        <f>IF('Screw Characteristics'!F84="S",1,0)</f>
        <v>0</v>
      </c>
      <c r="C66" s="91">
        <f>IF('Screw Characteristics'!H84="N",1,0)</f>
        <v>1</v>
      </c>
      <c r="D66" s="91">
        <f>IF('Screw Characteristics'!K84="I",1,0)</f>
        <v>0</v>
      </c>
      <c r="E66" s="91">
        <f>IF('Screw Characteristics'!L84="N",1,0)</f>
        <v>0</v>
      </c>
      <c r="F66" s="92">
        <f t="shared" si="10"/>
        <v>0</v>
      </c>
      <c r="G66" s="92">
        <f t="shared" si="11"/>
        <v>0</v>
      </c>
      <c r="H66" s="92">
        <f t="shared" si="12"/>
        <v>0</v>
      </c>
      <c r="I66" s="92">
        <f t="shared" si="13"/>
        <v>0</v>
      </c>
      <c r="J66" s="92">
        <f t="shared" si="14"/>
        <v>0</v>
      </c>
      <c r="K66" s="92">
        <f t="shared" si="15"/>
        <v>0</v>
      </c>
      <c r="L66" s="92">
        <f t="shared" si="16"/>
        <v>0</v>
      </c>
      <c r="M66" s="92">
        <f t="shared" si="17"/>
        <v>0</v>
      </c>
      <c r="N66" s="92">
        <f t="shared" si="18"/>
        <v>0</v>
      </c>
    </row>
    <row r="67" spans="1:16" ht="12.75">
      <c r="A67" s="92">
        <v>63</v>
      </c>
      <c r="B67" s="91">
        <f>IF('Screw Characteristics'!F85="S",1,0)</f>
        <v>0</v>
      </c>
      <c r="C67" s="91">
        <f>IF('Screw Characteristics'!H85="N",1,0)</f>
        <v>1</v>
      </c>
      <c r="D67" s="91">
        <f>IF('Screw Characteristics'!K85="I",1,0)</f>
        <v>0</v>
      </c>
      <c r="E67" s="91">
        <f>IF('Screw Characteristics'!L85="N",1,0)</f>
        <v>1</v>
      </c>
      <c r="F67" s="92">
        <f t="shared" si="10"/>
        <v>0</v>
      </c>
      <c r="G67" s="92">
        <f t="shared" si="11"/>
        <v>0</v>
      </c>
      <c r="H67" s="92">
        <f t="shared" si="12"/>
        <v>0</v>
      </c>
      <c r="I67" s="92">
        <f t="shared" si="13"/>
        <v>0</v>
      </c>
      <c r="J67" s="92">
        <f t="shared" si="14"/>
        <v>0</v>
      </c>
      <c r="K67" s="92">
        <f t="shared" si="15"/>
        <v>0</v>
      </c>
      <c r="L67" s="92">
        <f t="shared" si="16"/>
        <v>0</v>
      </c>
      <c r="M67" s="92">
        <f t="shared" si="17"/>
        <v>0</v>
      </c>
      <c r="N67" s="92">
        <f t="shared" si="18"/>
        <v>0</v>
      </c>
    </row>
    <row r="68" spans="1:16" ht="12.75">
      <c r="A68" s="92">
        <v>64</v>
      </c>
      <c r="B68" s="91">
        <f>IF('Screw Characteristics'!F86="S",1,0)</f>
        <v>0</v>
      </c>
      <c r="C68" s="91">
        <f>IF('Screw Characteristics'!H86="N",1,0)</f>
        <v>1</v>
      </c>
      <c r="D68" s="91">
        <f>IF('Screw Characteristics'!K86="I",1,0)</f>
        <v>0</v>
      </c>
      <c r="E68" s="91">
        <f>IF('Screw Characteristics'!L86="N",1,0)</f>
        <v>1</v>
      </c>
      <c r="F68" s="92">
        <f t="shared" si="10"/>
        <v>0</v>
      </c>
      <c r="G68" s="92">
        <f t="shared" si="11"/>
        <v>0</v>
      </c>
      <c r="H68" s="92">
        <f t="shared" si="12"/>
        <v>0</v>
      </c>
      <c r="I68" s="92">
        <f t="shared" si="13"/>
        <v>0</v>
      </c>
      <c r="J68" s="92">
        <f t="shared" si="14"/>
        <v>0</v>
      </c>
      <c r="K68" s="92">
        <f t="shared" si="15"/>
        <v>0</v>
      </c>
      <c r="L68" s="92">
        <f t="shared" si="16"/>
        <v>0</v>
      </c>
      <c r="M68" s="92">
        <f t="shared" si="17"/>
        <v>0</v>
      </c>
      <c r="N68" s="92">
        <f t="shared" si="18"/>
        <v>0</v>
      </c>
    </row>
    <row r="69" spans="1:16" ht="12.75">
      <c r="A69" s="92">
        <v>65</v>
      </c>
      <c r="B69" s="91">
        <f>IF('Screw Characteristics'!F87="S",1,0)</f>
        <v>0</v>
      </c>
      <c r="C69" s="91">
        <f>IF('Screw Characteristics'!H87="N",1,0)</f>
        <v>1</v>
      </c>
      <c r="D69" s="91">
        <f>IF('Screw Characteristics'!K87="I",1,0)</f>
        <v>0</v>
      </c>
      <c r="E69" s="91">
        <f>IF('Screw Characteristics'!L87="N",1,0)</f>
        <v>1</v>
      </c>
      <c r="F69" s="92">
        <f t="shared" ref="F69:F100" si="19">B69*C69</f>
        <v>0</v>
      </c>
      <c r="G69" s="92">
        <f t="shared" ref="G69:G100" si="20">C69*D69</f>
        <v>0</v>
      </c>
      <c r="H69" s="92">
        <f t="shared" ref="H69:H100" si="21">D69*E69</f>
        <v>0</v>
      </c>
      <c r="I69" s="92">
        <f t="shared" ref="I69:I100" si="22">B69*E69</f>
        <v>0</v>
      </c>
      <c r="J69" s="92">
        <f t="shared" ref="J69:J100" si="23">B69*C69*D69</f>
        <v>0</v>
      </c>
      <c r="K69" s="92">
        <f t="shared" ref="K69:K100" si="24">C69*D69*E69</f>
        <v>0</v>
      </c>
      <c r="L69" s="92">
        <f t="shared" ref="L69:L100" si="25">B69*D69*E69</f>
        <v>0</v>
      </c>
      <c r="M69" s="92">
        <f t="shared" ref="M69:M100" si="26">B69*C69*E69</f>
        <v>0</v>
      </c>
      <c r="N69" s="92">
        <f t="shared" si="18"/>
        <v>0</v>
      </c>
    </row>
    <row r="70" spans="1:16" ht="12.75">
      <c r="A70" s="92">
        <v>66</v>
      </c>
      <c r="B70" s="91">
        <f>IF('Screw Characteristics'!F88="S",1,0)</f>
        <v>0</v>
      </c>
      <c r="C70" s="91">
        <f>IF('Screw Characteristics'!H88="N",1,0)</f>
        <v>1</v>
      </c>
      <c r="D70" s="91">
        <f>IF('Screw Characteristics'!K88="I",1,0)</f>
        <v>0</v>
      </c>
      <c r="E70" s="91">
        <f>IF('Screw Characteristics'!L88="N",1,0)</f>
        <v>1</v>
      </c>
      <c r="F70" s="92">
        <f t="shared" si="19"/>
        <v>0</v>
      </c>
      <c r="G70" s="92">
        <f t="shared" si="20"/>
        <v>0</v>
      </c>
      <c r="H70" s="92">
        <f t="shared" si="21"/>
        <v>0</v>
      </c>
      <c r="I70" s="92">
        <f t="shared" si="22"/>
        <v>0</v>
      </c>
      <c r="J70" s="92">
        <f t="shared" si="23"/>
        <v>0</v>
      </c>
      <c r="K70" s="92">
        <f t="shared" si="24"/>
        <v>0</v>
      </c>
      <c r="L70" s="92">
        <f t="shared" si="25"/>
        <v>0</v>
      </c>
      <c r="M70" s="92">
        <f t="shared" si="26"/>
        <v>0</v>
      </c>
      <c r="N70" s="92">
        <f t="shared" si="18"/>
        <v>0</v>
      </c>
    </row>
    <row r="71" spans="1:16" ht="12.75">
      <c r="A71" s="92">
        <v>67</v>
      </c>
      <c r="B71" s="91">
        <f>IF('Screw Characteristics'!F89="S",1,0)</f>
        <v>1</v>
      </c>
      <c r="C71" s="91">
        <f>IF('Screw Characteristics'!H89="N",1,0)</f>
        <v>1</v>
      </c>
      <c r="D71" s="91">
        <f>IF('Screw Characteristics'!K89="I",1,0)</f>
        <v>0</v>
      </c>
      <c r="E71" s="91">
        <f>IF('Screw Characteristics'!L89="N",1,0)</f>
        <v>1</v>
      </c>
      <c r="F71" s="92">
        <f t="shared" si="19"/>
        <v>1</v>
      </c>
      <c r="G71" s="92">
        <f t="shared" si="20"/>
        <v>0</v>
      </c>
      <c r="H71" s="92">
        <f t="shared" si="21"/>
        <v>0</v>
      </c>
      <c r="I71" s="92">
        <f t="shared" si="22"/>
        <v>1</v>
      </c>
      <c r="J71" s="92">
        <f t="shared" si="23"/>
        <v>0</v>
      </c>
      <c r="K71" s="92">
        <f t="shared" si="24"/>
        <v>0</v>
      </c>
      <c r="L71" s="92">
        <f t="shared" si="25"/>
        <v>0</v>
      </c>
      <c r="M71" s="92">
        <f t="shared" si="26"/>
        <v>1</v>
      </c>
      <c r="N71" s="92">
        <f t="shared" si="18"/>
        <v>0</v>
      </c>
    </row>
    <row r="72" spans="1:16" ht="12.75">
      <c r="A72" s="92">
        <v>68</v>
      </c>
      <c r="B72" s="91">
        <f>IF('Screw Characteristics'!F90="S",1,0)</f>
        <v>0</v>
      </c>
      <c r="C72" s="91">
        <f>IF('Screw Characteristics'!H90="N",1,0)</f>
        <v>1</v>
      </c>
      <c r="D72" s="91">
        <f>IF('Screw Characteristics'!K90="I",1,0)</f>
        <v>1</v>
      </c>
      <c r="E72" s="91">
        <f>IF('Screw Characteristics'!L90="N",1,0)</f>
        <v>0</v>
      </c>
      <c r="F72" s="92">
        <f t="shared" si="19"/>
        <v>0</v>
      </c>
      <c r="G72" s="92">
        <f t="shared" si="20"/>
        <v>1</v>
      </c>
      <c r="H72" s="92">
        <f t="shared" si="21"/>
        <v>0</v>
      </c>
      <c r="I72" s="92">
        <f t="shared" si="22"/>
        <v>0</v>
      </c>
      <c r="J72" s="92">
        <f t="shared" si="23"/>
        <v>0</v>
      </c>
      <c r="K72" s="92">
        <f t="shared" si="24"/>
        <v>0</v>
      </c>
      <c r="L72" s="92">
        <f t="shared" si="25"/>
        <v>0</v>
      </c>
      <c r="M72" s="92">
        <f t="shared" si="26"/>
        <v>0</v>
      </c>
      <c r="N72" s="92">
        <f t="shared" si="18"/>
        <v>0</v>
      </c>
    </row>
    <row r="73" spans="1:16" ht="12.75">
      <c r="A73" s="92">
        <v>69</v>
      </c>
      <c r="B73" s="91">
        <f>IF('Screw Characteristics'!F91="S",1,0)</f>
        <v>0</v>
      </c>
      <c r="C73" s="91">
        <f>IF('Screw Characteristics'!H91="N",1,0)</f>
        <v>1</v>
      </c>
      <c r="D73" s="91">
        <f>IF('Screw Characteristics'!K91="I",1,0)</f>
        <v>1</v>
      </c>
      <c r="E73" s="91">
        <f>IF('Screw Characteristics'!L91="N",1,0)</f>
        <v>1</v>
      </c>
      <c r="F73" s="92">
        <f t="shared" si="19"/>
        <v>0</v>
      </c>
      <c r="G73" s="92">
        <f t="shared" si="20"/>
        <v>1</v>
      </c>
      <c r="H73" s="92">
        <f t="shared" si="21"/>
        <v>1</v>
      </c>
      <c r="I73" s="92">
        <f t="shared" si="22"/>
        <v>0</v>
      </c>
      <c r="J73" s="92">
        <f t="shared" si="23"/>
        <v>0</v>
      </c>
      <c r="K73" s="92">
        <f t="shared" si="24"/>
        <v>1</v>
      </c>
      <c r="L73" s="92">
        <f t="shared" si="25"/>
        <v>0</v>
      </c>
      <c r="M73" s="92">
        <f t="shared" si="26"/>
        <v>0</v>
      </c>
      <c r="N73" s="92">
        <f t="shared" si="18"/>
        <v>0</v>
      </c>
    </row>
    <row r="74" spans="1:16" ht="12.75">
      <c r="A74" s="92">
        <v>70</v>
      </c>
      <c r="B74" s="91">
        <f>IF('Screw Characteristics'!F92="S",1,0)</f>
        <v>0</v>
      </c>
      <c r="C74" s="91">
        <f>IF('Screw Characteristics'!H92="N",1,0)</f>
        <v>1</v>
      </c>
      <c r="D74" s="91">
        <f>IF('Screw Characteristics'!K92="I",1,0)</f>
        <v>0</v>
      </c>
      <c r="E74" s="91">
        <f>IF('Screw Characteristics'!L92="N",1,0)</f>
        <v>1</v>
      </c>
      <c r="F74" s="92">
        <f t="shared" si="19"/>
        <v>0</v>
      </c>
      <c r="G74" s="92">
        <f t="shared" si="20"/>
        <v>0</v>
      </c>
      <c r="H74" s="92">
        <f t="shared" si="21"/>
        <v>0</v>
      </c>
      <c r="I74" s="92">
        <f t="shared" si="22"/>
        <v>0</v>
      </c>
      <c r="J74" s="92">
        <f t="shared" si="23"/>
        <v>0</v>
      </c>
      <c r="K74" s="92">
        <f t="shared" si="24"/>
        <v>0</v>
      </c>
      <c r="L74" s="92">
        <f t="shared" si="25"/>
        <v>0</v>
      </c>
      <c r="M74" s="92">
        <f t="shared" si="26"/>
        <v>0</v>
      </c>
      <c r="N74" s="92">
        <f t="shared" si="18"/>
        <v>0</v>
      </c>
      <c r="P74" s="92"/>
    </row>
    <row r="75" spans="1:16" ht="12.75">
      <c r="A75" s="92">
        <v>71</v>
      </c>
      <c r="B75" s="91">
        <f>IF('Screw Characteristics'!F93="S",1,0)</f>
        <v>1</v>
      </c>
      <c r="C75" s="91">
        <f>IF('Screw Characteristics'!H93="N",1,0)</f>
        <v>1</v>
      </c>
      <c r="D75" s="91">
        <f>IF('Screw Characteristics'!K93="I",1,0)</f>
        <v>1</v>
      </c>
      <c r="E75" s="91">
        <f>IF('Screw Characteristics'!L93="N",1,0)</f>
        <v>1</v>
      </c>
      <c r="F75" s="92">
        <f t="shared" si="19"/>
        <v>1</v>
      </c>
      <c r="G75" s="92">
        <f t="shared" si="20"/>
        <v>1</v>
      </c>
      <c r="H75" s="92">
        <f t="shared" si="21"/>
        <v>1</v>
      </c>
      <c r="I75" s="92">
        <f t="shared" si="22"/>
        <v>1</v>
      </c>
      <c r="J75" s="92">
        <f t="shared" si="23"/>
        <v>1</v>
      </c>
      <c r="K75" s="92">
        <f t="shared" si="24"/>
        <v>1</v>
      </c>
      <c r="L75" s="92">
        <f t="shared" si="25"/>
        <v>1</v>
      </c>
      <c r="M75" s="92">
        <f t="shared" si="26"/>
        <v>1</v>
      </c>
      <c r="N75" s="92">
        <f t="shared" si="18"/>
        <v>1</v>
      </c>
    </row>
    <row r="76" spans="1:16" ht="12.75">
      <c r="A76" s="92">
        <v>72</v>
      </c>
      <c r="B76" s="91">
        <f>IF('Screw Characteristics'!F94="S",1,0)</f>
        <v>1</v>
      </c>
      <c r="C76" s="91">
        <f>IF('Screw Characteristics'!H94="N",1,0)</f>
        <v>1</v>
      </c>
      <c r="D76" s="91">
        <f>IF('Screw Characteristics'!K94="I",1,0)</f>
        <v>0</v>
      </c>
      <c r="E76" s="91">
        <f>IF('Screw Characteristics'!L94="N",1,0)</f>
        <v>0</v>
      </c>
      <c r="F76" s="92">
        <f t="shared" si="19"/>
        <v>1</v>
      </c>
      <c r="G76" s="92">
        <f t="shared" si="20"/>
        <v>0</v>
      </c>
      <c r="H76" s="92">
        <f t="shared" si="21"/>
        <v>0</v>
      </c>
      <c r="I76" s="92">
        <f t="shared" si="22"/>
        <v>0</v>
      </c>
      <c r="J76" s="92">
        <f t="shared" si="23"/>
        <v>0</v>
      </c>
      <c r="K76" s="92">
        <f t="shared" si="24"/>
        <v>0</v>
      </c>
      <c r="L76" s="92">
        <f t="shared" si="25"/>
        <v>0</v>
      </c>
      <c r="M76" s="92">
        <f t="shared" si="26"/>
        <v>0</v>
      </c>
      <c r="N76" s="92">
        <f t="shared" si="18"/>
        <v>0</v>
      </c>
    </row>
    <row r="77" spans="1:16" ht="12.75">
      <c r="A77" s="92">
        <v>73</v>
      </c>
      <c r="B77" s="91">
        <f>IF('Screw Characteristics'!F95="S",1,0)</f>
        <v>0</v>
      </c>
      <c r="C77" s="91">
        <f>IF('Screw Characteristics'!H95="N",1,0)</f>
        <v>1</v>
      </c>
      <c r="D77" s="91">
        <f>IF('Screw Characteristics'!K95="I",1,0)</f>
        <v>0</v>
      </c>
      <c r="E77" s="91">
        <f>IF('Screw Characteristics'!L95="N",1,0)</f>
        <v>1</v>
      </c>
      <c r="F77" s="92">
        <f t="shared" si="19"/>
        <v>0</v>
      </c>
      <c r="G77" s="92">
        <f t="shared" si="20"/>
        <v>0</v>
      </c>
      <c r="H77" s="92">
        <f t="shared" si="21"/>
        <v>0</v>
      </c>
      <c r="I77" s="92">
        <f t="shared" si="22"/>
        <v>0</v>
      </c>
      <c r="J77" s="92">
        <f t="shared" si="23"/>
        <v>0</v>
      </c>
      <c r="K77" s="92">
        <f t="shared" si="24"/>
        <v>0</v>
      </c>
      <c r="L77" s="92">
        <f t="shared" si="25"/>
        <v>0</v>
      </c>
      <c r="M77" s="92">
        <f t="shared" si="26"/>
        <v>0</v>
      </c>
      <c r="N77" s="92">
        <f t="shared" si="18"/>
        <v>0</v>
      </c>
    </row>
    <row r="78" spans="1:16" ht="12.75">
      <c r="A78" s="92">
        <v>74</v>
      </c>
      <c r="B78" s="91">
        <f>IF('Screw Characteristics'!F96="S",1,0)</f>
        <v>1</v>
      </c>
      <c r="C78" s="91">
        <f>IF('Screw Characteristics'!H96="N",1,0)</f>
        <v>1</v>
      </c>
      <c r="D78" s="91">
        <f>IF('Screw Characteristics'!K96="I",1,0)</f>
        <v>1</v>
      </c>
      <c r="E78" s="91">
        <f>IF('Screw Characteristics'!L96="N",1,0)</f>
        <v>1</v>
      </c>
      <c r="F78" s="92">
        <f t="shared" si="19"/>
        <v>1</v>
      </c>
      <c r="G78" s="92">
        <f t="shared" si="20"/>
        <v>1</v>
      </c>
      <c r="H78" s="92">
        <f t="shared" si="21"/>
        <v>1</v>
      </c>
      <c r="I78" s="92">
        <f t="shared" si="22"/>
        <v>1</v>
      </c>
      <c r="J78" s="92">
        <f t="shared" si="23"/>
        <v>1</v>
      </c>
      <c r="K78" s="92">
        <f t="shared" si="24"/>
        <v>1</v>
      </c>
      <c r="L78" s="92">
        <f t="shared" si="25"/>
        <v>1</v>
      </c>
      <c r="M78" s="92">
        <f t="shared" si="26"/>
        <v>1</v>
      </c>
      <c r="N78" s="92">
        <f t="shared" si="18"/>
        <v>1</v>
      </c>
    </row>
    <row r="79" spans="1:16" ht="12.75">
      <c r="A79" s="92">
        <v>75</v>
      </c>
      <c r="B79" s="91">
        <f>IF('Screw Characteristics'!F97="S",1,0)</f>
        <v>1</v>
      </c>
      <c r="C79" s="91">
        <f>IF('Screw Characteristics'!H97="N",1,0)</f>
        <v>1</v>
      </c>
      <c r="D79" s="91">
        <f>IF('Screw Characteristics'!K97="I",1,0)</f>
        <v>1</v>
      </c>
      <c r="E79" s="91">
        <f>IF('Screw Characteristics'!L97="N",1,0)</f>
        <v>1</v>
      </c>
      <c r="F79" s="92">
        <f t="shared" si="19"/>
        <v>1</v>
      </c>
      <c r="G79" s="92">
        <f t="shared" si="20"/>
        <v>1</v>
      </c>
      <c r="H79" s="92">
        <f t="shared" si="21"/>
        <v>1</v>
      </c>
      <c r="I79" s="92">
        <f t="shared" si="22"/>
        <v>1</v>
      </c>
      <c r="J79" s="92">
        <f t="shared" si="23"/>
        <v>1</v>
      </c>
      <c r="K79" s="92">
        <f t="shared" si="24"/>
        <v>1</v>
      </c>
      <c r="L79" s="92">
        <f t="shared" si="25"/>
        <v>1</v>
      </c>
      <c r="M79" s="92">
        <f t="shared" si="26"/>
        <v>1</v>
      </c>
      <c r="N79" s="92">
        <f t="shared" si="18"/>
        <v>1</v>
      </c>
    </row>
    <row r="80" spans="1:16" ht="12.75">
      <c r="A80" s="92">
        <v>76</v>
      </c>
      <c r="B80" s="91">
        <f>IF('Screw Characteristics'!F98="S",1,0)</f>
        <v>1</v>
      </c>
      <c r="C80" s="91">
        <f>IF('Screw Characteristics'!H98="N",1,0)</f>
        <v>1</v>
      </c>
      <c r="D80" s="91">
        <f>IF('Screw Characteristics'!K98="I",1,0)</f>
        <v>0</v>
      </c>
      <c r="E80" s="91">
        <f>IF('Screw Characteristics'!L98="N",1,0)</f>
        <v>1</v>
      </c>
      <c r="F80" s="92">
        <f t="shared" si="19"/>
        <v>1</v>
      </c>
      <c r="G80" s="92">
        <f t="shared" si="20"/>
        <v>0</v>
      </c>
      <c r="H80" s="92">
        <f t="shared" si="21"/>
        <v>0</v>
      </c>
      <c r="I80" s="92">
        <f t="shared" si="22"/>
        <v>1</v>
      </c>
      <c r="J80" s="92">
        <f t="shared" si="23"/>
        <v>0</v>
      </c>
      <c r="K80" s="92">
        <f t="shared" si="24"/>
        <v>0</v>
      </c>
      <c r="L80" s="92">
        <f t="shared" si="25"/>
        <v>0</v>
      </c>
      <c r="M80" s="92">
        <f t="shared" si="26"/>
        <v>1</v>
      </c>
      <c r="N80" s="92">
        <f t="shared" ref="N80:N111" si="27">B80*C80*D80*E80</f>
        <v>0</v>
      </c>
    </row>
    <row r="81" spans="1:14" ht="12.75">
      <c r="A81" s="92">
        <v>77</v>
      </c>
      <c r="B81" s="91">
        <f>IF('Screw Characteristics'!F99="S",1,0)</f>
        <v>1</v>
      </c>
      <c r="C81" s="91">
        <f>IF('Screw Characteristics'!H99="N",1,0)</f>
        <v>1</v>
      </c>
      <c r="D81" s="91">
        <f>IF('Screw Characteristics'!K99="I",1,0)</f>
        <v>0</v>
      </c>
      <c r="E81" s="91">
        <f>IF('Screw Characteristics'!L99="N",1,0)</f>
        <v>1</v>
      </c>
      <c r="F81" s="92">
        <f t="shared" si="19"/>
        <v>1</v>
      </c>
      <c r="G81" s="92">
        <f t="shared" si="20"/>
        <v>0</v>
      </c>
      <c r="H81" s="92">
        <f t="shared" si="21"/>
        <v>0</v>
      </c>
      <c r="I81" s="92">
        <f t="shared" si="22"/>
        <v>1</v>
      </c>
      <c r="J81" s="92">
        <f t="shared" si="23"/>
        <v>0</v>
      </c>
      <c r="K81" s="92">
        <f t="shared" si="24"/>
        <v>0</v>
      </c>
      <c r="L81" s="92">
        <f t="shared" si="25"/>
        <v>0</v>
      </c>
      <c r="M81" s="92">
        <f t="shared" si="26"/>
        <v>1</v>
      </c>
      <c r="N81" s="92">
        <f t="shared" si="27"/>
        <v>0</v>
      </c>
    </row>
    <row r="82" spans="1:14" ht="12.75">
      <c r="A82" s="92">
        <v>78</v>
      </c>
      <c r="B82" s="91">
        <f>IF('Screw Characteristics'!F100="S",1,0)</f>
        <v>1</v>
      </c>
      <c r="C82" s="91">
        <f>IF('Screw Characteristics'!H100="N",1,0)</f>
        <v>1</v>
      </c>
      <c r="D82" s="91">
        <f>IF('Screw Characteristics'!K100="I",1,0)</f>
        <v>0</v>
      </c>
      <c r="E82" s="91">
        <f>IF('Screw Characteristics'!L100="N",1,0)</f>
        <v>1</v>
      </c>
      <c r="F82" s="92">
        <f t="shared" si="19"/>
        <v>1</v>
      </c>
      <c r="G82" s="92">
        <f t="shared" si="20"/>
        <v>0</v>
      </c>
      <c r="H82" s="92">
        <f t="shared" si="21"/>
        <v>0</v>
      </c>
      <c r="I82" s="92">
        <f t="shared" si="22"/>
        <v>1</v>
      </c>
      <c r="J82" s="92">
        <f t="shared" si="23"/>
        <v>0</v>
      </c>
      <c r="K82" s="92">
        <f t="shared" si="24"/>
        <v>0</v>
      </c>
      <c r="L82" s="92">
        <f t="shared" si="25"/>
        <v>0</v>
      </c>
      <c r="M82" s="92">
        <f t="shared" si="26"/>
        <v>1</v>
      </c>
      <c r="N82" s="92">
        <f t="shared" si="27"/>
        <v>0</v>
      </c>
    </row>
    <row r="83" spans="1:14" ht="12.75">
      <c r="A83" s="92">
        <v>79</v>
      </c>
      <c r="B83" s="91">
        <f>IF('Screw Characteristics'!F101="S",1,0)</f>
        <v>0</v>
      </c>
      <c r="C83" s="91">
        <f>IF('Screw Characteristics'!H101="N",1,0)</f>
        <v>1</v>
      </c>
      <c r="D83" s="91">
        <f>IF('Screw Characteristics'!K101="I",1,0)</f>
        <v>0</v>
      </c>
      <c r="E83" s="91">
        <f>IF('Screw Characteristics'!L101="N",1,0)</f>
        <v>1</v>
      </c>
      <c r="F83" s="92">
        <f t="shared" si="19"/>
        <v>0</v>
      </c>
      <c r="G83" s="92">
        <f t="shared" si="20"/>
        <v>0</v>
      </c>
      <c r="H83" s="92">
        <f t="shared" si="21"/>
        <v>0</v>
      </c>
      <c r="I83" s="92">
        <f t="shared" si="22"/>
        <v>0</v>
      </c>
      <c r="J83" s="92">
        <f t="shared" si="23"/>
        <v>0</v>
      </c>
      <c r="K83" s="92">
        <f t="shared" si="24"/>
        <v>0</v>
      </c>
      <c r="L83" s="92">
        <f t="shared" si="25"/>
        <v>0</v>
      </c>
      <c r="M83" s="92">
        <f t="shared" si="26"/>
        <v>0</v>
      </c>
      <c r="N83" s="92">
        <f t="shared" si="27"/>
        <v>0</v>
      </c>
    </row>
    <row r="84" spans="1:14" ht="12.75">
      <c r="A84" s="92">
        <v>80</v>
      </c>
      <c r="B84" s="91">
        <f>IF('Screw Characteristics'!F102="S",1,0)</f>
        <v>1</v>
      </c>
      <c r="C84" s="91">
        <f>IF('Screw Characteristics'!H102="N",1,0)</f>
        <v>1</v>
      </c>
      <c r="D84" s="91">
        <f>IF('Screw Characteristics'!K102="I",1,0)</f>
        <v>0</v>
      </c>
      <c r="E84" s="91">
        <f>IF('Screw Characteristics'!L102="N",1,0)</f>
        <v>1</v>
      </c>
      <c r="F84" s="92">
        <f t="shared" si="19"/>
        <v>1</v>
      </c>
      <c r="G84" s="92">
        <f t="shared" si="20"/>
        <v>0</v>
      </c>
      <c r="H84" s="92">
        <f t="shared" si="21"/>
        <v>0</v>
      </c>
      <c r="I84" s="92">
        <f t="shared" si="22"/>
        <v>1</v>
      </c>
      <c r="J84" s="92">
        <f t="shared" si="23"/>
        <v>0</v>
      </c>
      <c r="K84" s="92">
        <f t="shared" si="24"/>
        <v>0</v>
      </c>
      <c r="L84" s="92">
        <f t="shared" si="25"/>
        <v>0</v>
      </c>
      <c r="M84" s="92">
        <f t="shared" si="26"/>
        <v>1</v>
      </c>
      <c r="N84" s="92">
        <f t="shared" si="27"/>
        <v>0</v>
      </c>
    </row>
    <row r="85" spans="1:14" ht="12.75">
      <c r="A85" s="92">
        <v>81</v>
      </c>
      <c r="B85" s="91">
        <f>IF('Screw Characteristics'!F103="S",1,0)</f>
        <v>1</v>
      </c>
      <c r="C85" s="91">
        <f>IF('Screw Characteristics'!H103="N",1,0)</f>
        <v>1</v>
      </c>
      <c r="D85" s="91">
        <f>IF('Screw Characteristics'!K103="I",1,0)</f>
        <v>0</v>
      </c>
      <c r="E85" s="91">
        <f>IF('Screw Characteristics'!L103="N",1,0)</f>
        <v>1</v>
      </c>
      <c r="F85" s="92">
        <f t="shared" si="19"/>
        <v>1</v>
      </c>
      <c r="G85" s="92">
        <f t="shared" si="20"/>
        <v>0</v>
      </c>
      <c r="H85" s="92">
        <f t="shared" si="21"/>
        <v>0</v>
      </c>
      <c r="I85" s="92">
        <f t="shared" si="22"/>
        <v>1</v>
      </c>
      <c r="J85" s="92">
        <f t="shared" si="23"/>
        <v>0</v>
      </c>
      <c r="K85" s="92">
        <f t="shared" si="24"/>
        <v>0</v>
      </c>
      <c r="L85" s="92">
        <f t="shared" si="25"/>
        <v>0</v>
      </c>
      <c r="M85" s="92">
        <f t="shared" si="26"/>
        <v>1</v>
      </c>
      <c r="N85" s="92">
        <f t="shared" si="27"/>
        <v>0</v>
      </c>
    </row>
    <row r="86" spans="1:14" ht="12.75">
      <c r="A86" s="92">
        <v>82</v>
      </c>
      <c r="B86" s="91">
        <f>IF('Screw Characteristics'!F104="S",1,0)</f>
        <v>0</v>
      </c>
      <c r="C86" s="91">
        <f>IF('Screw Characteristics'!H104="N",1,0)</f>
        <v>1</v>
      </c>
      <c r="D86" s="91">
        <f>IF('Screw Characteristics'!K104="I",1,0)</f>
        <v>0</v>
      </c>
      <c r="E86" s="91">
        <f>IF('Screw Characteristics'!L104="N",1,0)</f>
        <v>1</v>
      </c>
      <c r="F86" s="92">
        <f t="shared" si="19"/>
        <v>0</v>
      </c>
      <c r="G86" s="92">
        <f t="shared" si="20"/>
        <v>0</v>
      </c>
      <c r="H86" s="92">
        <f t="shared" si="21"/>
        <v>0</v>
      </c>
      <c r="I86" s="92">
        <f t="shared" si="22"/>
        <v>0</v>
      </c>
      <c r="J86" s="92">
        <f t="shared" si="23"/>
        <v>0</v>
      </c>
      <c r="K86" s="92">
        <f t="shared" si="24"/>
        <v>0</v>
      </c>
      <c r="L86" s="92">
        <f t="shared" si="25"/>
        <v>0</v>
      </c>
      <c r="M86" s="92">
        <f t="shared" si="26"/>
        <v>0</v>
      </c>
      <c r="N86" s="92">
        <f t="shared" si="27"/>
        <v>0</v>
      </c>
    </row>
    <row r="87" spans="1:14" ht="12.75">
      <c r="A87" s="92">
        <v>83</v>
      </c>
      <c r="B87" s="91">
        <f>IF('Screw Characteristics'!F105="S",1,0)</f>
        <v>0</v>
      </c>
      <c r="C87" s="91">
        <f>IF('Screw Characteristics'!H105="N",1,0)</f>
        <v>1</v>
      </c>
      <c r="D87" s="91">
        <f>IF('Screw Characteristics'!K105="I",1,0)</f>
        <v>0</v>
      </c>
      <c r="E87" s="91">
        <f>IF('Screw Characteristics'!L105="N",1,0)</f>
        <v>0</v>
      </c>
      <c r="F87" s="92">
        <f t="shared" si="19"/>
        <v>0</v>
      </c>
      <c r="G87" s="92">
        <f t="shared" si="20"/>
        <v>0</v>
      </c>
      <c r="H87" s="92">
        <f t="shared" si="21"/>
        <v>0</v>
      </c>
      <c r="I87" s="92">
        <f t="shared" si="22"/>
        <v>0</v>
      </c>
      <c r="J87" s="92">
        <f t="shared" si="23"/>
        <v>0</v>
      </c>
      <c r="K87" s="92">
        <f t="shared" si="24"/>
        <v>0</v>
      </c>
      <c r="L87" s="92">
        <f t="shared" si="25"/>
        <v>0</v>
      </c>
      <c r="M87" s="92">
        <f t="shared" si="26"/>
        <v>0</v>
      </c>
      <c r="N87" s="92">
        <f t="shared" si="27"/>
        <v>0</v>
      </c>
    </row>
    <row r="88" spans="1:14" ht="12.75">
      <c r="A88" s="92">
        <v>84</v>
      </c>
      <c r="B88" s="91">
        <f>IF('Screw Characteristics'!F106="S",1,0)</f>
        <v>0</v>
      </c>
      <c r="C88" s="91">
        <f>IF('Screw Characteristics'!H106="N",1,0)</f>
        <v>1</v>
      </c>
      <c r="D88" s="91">
        <f>IF('Screw Characteristics'!K106="I",1,0)</f>
        <v>0</v>
      </c>
      <c r="E88" s="91">
        <f>IF('Screw Characteristics'!L106="N",1,0)</f>
        <v>1</v>
      </c>
      <c r="F88" s="92">
        <f t="shared" si="19"/>
        <v>0</v>
      </c>
      <c r="G88" s="92">
        <f t="shared" si="20"/>
        <v>0</v>
      </c>
      <c r="H88" s="92">
        <f t="shared" si="21"/>
        <v>0</v>
      </c>
      <c r="I88" s="92">
        <f t="shared" si="22"/>
        <v>0</v>
      </c>
      <c r="J88" s="92">
        <f t="shared" si="23"/>
        <v>0</v>
      </c>
      <c r="K88" s="92">
        <f t="shared" si="24"/>
        <v>0</v>
      </c>
      <c r="L88" s="92">
        <f t="shared" si="25"/>
        <v>0</v>
      </c>
      <c r="M88" s="92">
        <f t="shared" si="26"/>
        <v>0</v>
      </c>
      <c r="N88" s="92">
        <f t="shared" si="27"/>
        <v>0</v>
      </c>
    </row>
    <row r="89" spans="1:14" ht="12.75">
      <c r="A89" s="92">
        <v>85</v>
      </c>
      <c r="B89" s="91">
        <f>IF('Screw Characteristics'!F107="S",1,0)</f>
        <v>0</v>
      </c>
      <c r="C89" s="91">
        <f>IF('Screw Characteristics'!H107="N",1,0)</f>
        <v>1</v>
      </c>
      <c r="D89" s="91">
        <f>IF('Screw Characteristics'!K107="I",1,0)</f>
        <v>0</v>
      </c>
      <c r="E89" s="91">
        <f>IF('Screw Characteristics'!L107="N",1,0)</f>
        <v>0</v>
      </c>
      <c r="F89" s="92">
        <f t="shared" si="19"/>
        <v>0</v>
      </c>
      <c r="G89" s="92">
        <f t="shared" si="20"/>
        <v>0</v>
      </c>
      <c r="H89" s="92">
        <f t="shared" si="21"/>
        <v>0</v>
      </c>
      <c r="I89" s="92">
        <f t="shared" si="22"/>
        <v>0</v>
      </c>
      <c r="J89" s="92">
        <f t="shared" si="23"/>
        <v>0</v>
      </c>
      <c r="K89" s="92">
        <f t="shared" si="24"/>
        <v>0</v>
      </c>
      <c r="L89" s="92">
        <f t="shared" si="25"/>
        <v>0</v>
      </c>
      <c r="M89" s="92">
        <f t="shared" si="26"/>
        <v>0</v>
      </c>
      <c r="N89" s="92">
        <f t="shared" si="27"/>
        <v>0</v>
      </c>
    </row>
    <row r="90" spans="1:14" ht="12.75">
      <c r="A90" s="92">
        <v>86</v>
      </c>
      <c r="B90" s="91">
        <f>IF('Screw Characteristics'!F108="S",1,0)</f>
        <v>0</v>
      </c>
      <c r="C90" s="91">
        <f>IF('Screw Characteristics'!H108="N",1,0)</f>
        <v>1</v>
      </c>
      <c r="D90" s="91">
        <f>IF('Screw Characteristics'!K108="I",1,0)</f>
        <v>0</v>
      </c>
      <c r="E90" s="91">
        <f>IF('Screw Characteristics'!L108="N",1,0)</f>
        <v>0</v>
      </c>
      <c r="F90" s="92">
        <f t="shared" si="19"/>
        <v>0</v>
      </c>
      <c r="G90" s="92">
        <f t="shared" si="20"/>
        <v>0</v>
      </c>
      <c r="H90" s="92">
        <f t="shared" si="21"/>
        <v>0</v>
      </c>
      <c r="I90" s="92">
        <f t="shared" si="22"/>
        <v>0</v>
      </c>
      <c r="J90" s="92">
        <f t="shared" si="23"/>
        <v>0</v>
      </c>
      <c r="K90" s="92">
        <f t="shared" si="24"/>
        <v>0</v>
      </c>
      <c r="L90" s="92">
        <f t="shared" si="25"/>
        <v>0</v>
      </c>
      <c r="M90" s="92">
        <f t="shared" si="26"/>
        <v>0</v>
      </c>
      <c r="N90" s="92">
        <f t="shared" si="27"/>
        <v>0</v>
      </c>
    </row>
    <row r="91" spans="1:14" ht="12.75">
      <c r="A91" s="92">
        <v>87</v>
      </c>
      <c r="B91" s="91">
        <f>IF('Screw Characteristics'!F109="S",1,0)</f>
        <v>0</v>
      </c>
      <c r="C91" s="91">
        <f>IF('Screw Characteristics'!H109="N",1,0)</f>
        <v>1</v>
      </c>
      <c r="D91" s="91">
        <f>IF('Screw Characteristics'!K109="I",1,0)</f>
        <v>0</v>
      </c>
      <c r="E91" s="91">
        <f>IF('Screw Characteristics'!L109="N",1,0)</f>
        <v>0</v>
      </c>
      <c r="F91" s="92">
        <f t="shared" si="19"/>
        <v>0</v>
      </c>
      <c r="G91" s="92">
        <f t="shared" si="20"/>
        <v>0</v>
      </c>
      <c r="H91" s="92">
        <f t="shared" si="21"/>
        <v>0</v>
      </c>
      <c r="I91" s="92">
        <f t="shared" si="22"/>
        <v>0</v>
      </c>
      <c r="J91" s="92">
        <f t="shared" si="23"/>
        <v>0</v>
      </c>
      <c r="K91" s="92">
        <f t="shared" si="24"/>
        <v>0</v>
      </c>
      <c r="L91" s="92">
        <f t="shared" si="25"/>
        <v>0</v>
      </c>
      <c r="M91" s="92">
        <f t="shared" si="26"/>
        <v>0</v>
      </c>
      <c r="N91" s="92">
        <f t="shared" si="27"/>
        <v>0</v>
      </c>
    </row>
    <row r="92" spans="1:14" ht="12.75">
      <c r="A92" s="92">
        <v>88</v>
      </c>
      <c r="B92" s="91">
        <f>IF('Screw Characteristics'!F110="S",1,0)</f>
        <v>0</v>
      </c>
      <c r="C92" s="91">
        <f>IF('Screw Characteristics'!H110="N",1,0)</f>
        <v>0</v>
      </c>
      <c r="D92" s="91">
        <f>IF('Screw Characteristics'!K110="I",1,0)</f>
        <v>0</v>
      </c>
      <c r="E92" s="91">
        <f>IF('Screw Characteristics'!L110="N",1,0)</f>
        <v>0</v>
      </c>
      <c r="F92" s="92">
        <f t="shared" si="19"/>
        <v>0</v>
      </c>
      <c r="G92" s="92">
        <f t="shared" si="20"/>
        <v>0</v>
      </c>
      <c r="H92" s="92">
        <f t="shared" si="21"/>
        <v>0</v>
      </c>
      <c r="I92" s="92">
        <f t="shared" si="22"/>
        <v>0</v>
      </c>
      <c r="J92" s="92">
        <f t="shared" si="23"/>
        <v>0</v>
      </c>
      <c r="K92" s="92">
        <f t="shared" si="24"/>
        <v>0</v>
      </c>
      <c r="L92" s="92">
        <f t="shared" si="25"/>
        <v>0</v>
      </c>
      <c r="M92" s="92">
        <f t="shared" si="26"/>
        <v>0</v>
      </c>
      <c r="N92" s="92">
        <f t="shared" si="27"/>
        <v>0</v>
      </c>
    </row>
    <row r="93" spans="1:14" ht="12.75">
      <c r="A93" s="92">
        <v>89</v>
      </c>
      <c r="B93" s="91">
        <f>IF('Screw Characteristics'!F111="S",1,0)</f>
        <v>1</v>
      </c>
      <c r="C93" s="91">
        <f>IF('Screw Characteristics'!H111="N",1,0)</f>
        <v>1</v>
      </c>
      <c r="D93" s="91">
        <f>IF('Screw Characteristics'!K111="I",1,0)</f>
        <v>1</v>
      </c>
      <c r="E93" s="91">
        <f>IF('Screw Characteristics'!L111="N",1,0)</f>
        <v>0</v>
      </c>
      <c r="F93" s="92">
        <f t="shared" si="19"/>
        <v>1</v>
      </c>
      <c r="G93" s="92">
        <f t="shared" si="20"/>
        <v>1</v>
      </c>
      <c r="H93" s="92">
        <f t="shared" si="21"/>
        <v>0</v>
      </c>
      <c r="I93" s="92">
        <f t="shared" si="22"/>
        <v>0</v>
      </c>
      <c r="J93" s="92">
        <f t="shared" si="23"/>
        <v>1</v>
      </c>
      <c r="K93" s="92">
        <f t="shared" si="24"/>
        <v>0</v>
      </c>
      <c r="L93" s="92">
        <f t="shared" si="25"/>
        <v>0</v>
      </c>
      <c r="M93" s="92">
        <f t="shared" si="26"/>
        <v>0</v>
      </c>
      <c r="N93" s="92">
        <f t="shared" si="27"/>
        <v>0</v>
      </c>
    </row>
    <row r="94" spans="1:14" ht="12.75">
      <c r="A94" s="92">
        <v>90</v>
      </c>
      <c r="B94" s="91">
        <f>IF('Screw Characteristics'!F112="S",1,0)</f>
        <v>0</v>
      </c>
      <c r="C94" s="91">
        <f>IF('Screw Characteristics'!H112="N",1,0)</f>
        <v>1</v>
      </c>
      <c r="D94" s="91">
        <f>IF('Screw Characteristics'!K112="I",1,0)</f>
        <v>1</v>
      </c>
      <c r="E94" s="91">
        <f>IF('Screw Characteristics'!L112="N",1,0)</f>
        <v>0</v>
      </c>
      <c r="F94" s="92">
        <f t="shared" si="19"/>
        <v>0</v>
      </c>
      <c r="G94" s="92">
        <f t="shared" si="20"/>
        <v>1</v>
      </c>
      <c r="H94" s="92">
        <f t="shared" si="21"/>
        <v>0</v>
      </c>
      <c r="I94" s="92">
        <f t="shared" si="22"/>
        <v>0</v>
      </c>
      <c r="J94" s="92">
        <f t="shared" si="23"/>
        <v>0</v>
      </c>
      <c r="K94" s="92">
        <f t="shared" si="24"/>
        <v>0</v>
      </c>
      <c r="L94" s="92">
        <f t="shared" si="25"/>
        <v>0</v>
      </c>
      <c r="M94" s="92">
        <f t="shared" si="26"/>
        <v>0</v>
      </c>
      <c r="N94" s="92">
        <f t="shared" si="27"/>
        <v>0</v>
      </c>
    </row>
    <row r="95" spans="1:14" ht="12.75">
      <c r="A95" s="92">
        <v>91</v>
      </c>
      <c r="B95" s="91">
        <f>IF('Screw Characteristics'!F113="S",1,0)</f>
        <v>1</v>
      </c>
      <c r="C95" s="91">
        <f>IF('Screw Characteristics'!H113="N",1,0)</f>
        <v>1</v>
      </c>
      <c r="D95" s="91">
        <f>IF('Screw Characteristics'!K113="I",1,0)</f>
        <v>1</v>
      </c>
      <c r="E95" s="91">
        <f>IF('Screw Characteristics'!L113="N",1,0)</f>
        <v>0</v>
      </c>
      <c r="F95" s="92">
        <f t="shared" si="19"/>
        <v>1</v>
      </c>
      <c r="G95" s="92">
        <f t="shared" si="20"/>
        <v>1</v>
      </c>
      <c r="H95" s="92">
        <f t="shared" si="21"/>
        <v>0</v>
      </c>
      <c r="I95" s="92">
        <f t="shared" si="22"/>
        <v>0</v>
      </c>
      <c r="J95" s="92">
        <f t="shared" si="23"/>
        <v>1</v>
      </c>
      <c r="K95" s="92">
        <f t="shared" si="24"/>
        <v>0</v>
      </c>
      <c r="L95" s="92">
        <f t="shared" si="25"/>
        <v>0</v>
      </c>
      <c r="M95" s="92">
        <f t="shared" si="26"/>
        <v>0</v>
      </c>
      <c r="N95" s="92">
        <f t="shared" si="27"/>
        <v>0</v>
      </c>
    </row>
    <row r="96" spans="1:14" ht="12.75">
      <c r="A96" s="92">
        <v>92</v>
      </c>
      <c r="B96" s="91">
        <f>IF('Screw Characteristics'!F114="S",1,0)</f>
        <v>0</v>
      </c>
      <c r="C96" s="91">
        <f>IF('Screw Characteristics'!H114="N",1,0)</f>
        <v>1</v>
      </c>
      <c r="D96" s="91">
        <f>IF('Screw Characteristics'!K114="I",1,0)</f>
        <v>1</v>
      </c>
      <c r="E96" s="91">
        <f>IF('Screw Characteristics'!L114="N",1,0)</f>
        <v>1</v>
      </c>
      <c r="F96" s="92">
        <f t="shared" si="19"/>
        <v>0</v>
      </c>
      <c r="G96" s="92">
        <f t="shared" si="20"/>
        <v>1</v>
      </c>
      <c r="H96" s="92">
        <f t="shared" si="21"/>
        <v>1</v>
      </c>
      <c r="I96" s="92">
        <f t="shared" si="22"/>
        <v>0</v>
      </c>
      <c r="J96" s="92">
        <f t="shared" si="23"/>
        <v>0</v>
      </c>
      <c r="K96" s="92">
        <f t="shared" si="24"/>
        <v>1</v>
      </c>
      <c r="L96" s="92">
        <f t="shared" si="25"/>
        <v>0</v>
      </c>
      <c r="M96" s="92">
        <f t="shared" si="26"/>
        <v>0</v>
      </c>
      <c r="N96" s="92">
        <f t="shared" si="27"/>
        <v>0</v>
      </c>
    </row>
    <row r="97" spans="1:14" ht="12.75">
      <c r="A97" s="92">
        <v>93</v>
      </c>
      <c r="B97" s="91">
        <f>IF('Screw Characteristics'!F115="S",1,0)</f>
        <v>1</v>
      </c>
      <c r="C97" s="91">
        <f>IF('Screw Characteristics'!H115="N",1,0)</f>
        <v>1</v>
      </c>
      <c r="D97" s="91">
        <f>IF('Screw Characteristics'!K115="I",1,0)</f>
        <v>1</v>
      </c>
      <c r="E97" s="91">
        <f>IF('Screw Characteristics'!L115="N",1,0)</f>
        <v>0</v>
      </c>
      <c r="F97" s="92">
        <f t="shared" si="19"/>
        <v>1</v>
      </c>
      <c r="G97" s="92">
        <f t="shared" si="20"/>
        <v>1</v>
      </c>
      <c r="H97" s="92">
        <f t="shared" si="21"/>
        <v>0</v>
      </c>
      <c r="I97" s="92">
        <f t="shared" si="22"/>
        <v>0</v>
      </c>
      <c r="J97" s="92">
        <f t="shared" si="23"/>
        <v>1</v>
      </c>
      <c r="K97" s="92">
        <f t="shared" si="24"/>
        <v>0</v>
      </c>
      <c r="L97" s="92">
        <f t="shared" si="25"/>
        <v>0</v>
      </c>
      <c r="M97" s="92">
        <f t="shared" si="26"/>
        <v>0</v>
      </c>
      <c r="N97" s="92">
        <f t="shared" si="27"/>
        <v>0</v>
      </c>
    </row>
    <row r="98" spans="1:14" ht="12.75">
      <c r="A98" s="92">
        <v>94</v>
      </c>
      <c r="B98" s="91">
        <f>IF('Screw Characteristics'!F116="S",1,0)</f>
        <v>0</v>
      </c>
      <c r="C98" s="91">
        <f>IF('Screw Characteristics'!H116="N",1,0)</f>
        <v>1</v>
      </c>
      <c r="D98" s="91">
        <f>IF('Screw Characteristics'!K116="I",1,0)</f>
        <v>1</v>
      </c>
      <c r="E98" s="91">
        <f>IF('Screw Characteristics'!L116="N",1,0)</f>
        <v>0</v>
      </c>
      <c r="F98" s="92">
        <f t="shared" si="19"/>
        <v>0</v>
      </c>
      <c r="G98" s="92">
        <f t="shared" si="20"/>
        <v>1</v>
      </c>
      <c r="H98" s="92">
        <f t="shared" si="21"/>
        <v>0</v>
      </c>
      <c r="I98" s="92">
        <f t="shared" si="22"/>
        <v>0</v>
      </c>
      <c r="J98" s="92">
        <f t="shared" si="23"/>
        <v>0</v>
      </c>
      <c r="K98" s="92">
        <f t="shared" si="24"/>
        <v>0</v>
      </c>
      <c r="L98" s="92">
        <f t="shared" si="25"/>
        <v>0</v>
      </c>
      <c r="M98" s="92">
        <f t="shared" si="26"/>
        <v>0</v>
      </c>
      <c r="N98" s="92">
        <f t="shared" si="27"/>
        <v>0</v>
      </c>
    </row>
    <row r="99" spans="1:14" ht="12.75">
      <c r="A99" s="92">
        <v>95</v>
      </c>
      <c r="B99" s="91">
        <f>IF('Screw Characteristics'!F117="S",1,0)</f>
        <v>0</v>
      </c>
      <c r="C99" s="91">
        <f>IF('Screw Characteristics'!H117="N",1,0)</f>
        <v>1</v>
      </c>
      <c r="D99" s="91">
        <f>IF('Screw Characteristics'!K117="I",1,0)</f>
        <v>0</v>
      </c>
      <c r="E99" s="91">
        <f>IF('Screw Characteristics'!L117="N",1,0)</f>
        <v>0</v>
      </c>
      <c r="F99" s="92">
        <f t="shared" si="19"/>
        <v>0</v>
      </c>
      <c r="G99" s="92">
        <f t="shared" si="20"/>
        <v>0</v>
      </c>
      <c r="H99" s="92">
        <f t="shared" si="21"/>
        <v>0</v>
      </c>
      <c r="I99" s="92">
        <f t="shared" si="22"/>
        <v>0</v>
      </c>
      <c r="J99" s="92">
        <f t="shared" si="23"/>
        <v>0</v>
      </c>
      <c r="K99" s="92">
        <f t="shared" si="24"/>
        <v>0</v>
      </c>
      <c r="L99" s="92">
        <f t="shared" si="25"/>
        <v>0</v>
      </c>
      <c r="M99" s="92">
        <f t="shared" si="26"/>
        <v>0</v>
      </c>
      <c r="N99" s="92">
        <f t="shared" si="27"/>
        <v>0</v>
      </c>
    </row>
    <row r="100" spans="1:14" ht="12.75">
      <c r="A100" s="92">
        <v>96</v>
      </c>
      <c r="B100" s="91">
        <f>IF('Screw Characteristics'!F118="S",1,0)</f>
        <v>1</v>
      </c>
      <c r="C100" s="91">
        <f>IF('Screw Characteristics'!H118="N",1,0)</f>
        <v>1</v>
      </c>
      <c r="D100" s="91">
        <f>IF('Screw Characteristics'!K118="I",1,0)</f>
        <v>1</v>
      </c>
      <c r="E100" s="91">
        <f>IF('Screw Characteristics'!L118="N",1,0)</f>
        <v>0</v>
      </c>
      <c r="F100" s="92">
        <f t="shared" si="19"/>
        <v>1</v>
      </c>
      <c r="G100" s="92">
        <f t="shared" si="20"/>
        <v>1</v>
      </c>
      <c r="H100" s="92">
        <f t="shared" si="21"/>
        <v>0</v>
      </c>
      <c r="I100" s="92">
        <f t="shared" si="22"/>
        <v>0</v>
      </c>
      <c r="J100" s="92">
        <f t="shared" si="23"/>
        <v>1</v>
      </c>
      <c r="K100" s="92">
        <f t="shared" si="24"/>
        <v>0</v>
      </c>
      <c r="L100" s="92">
        <f t="shared" si="25"/>
        <v>0</v>
      </c>
      <c r="M100" s="92">
        <f t="shared" si="26"/>
        <v>0</v>
      </c>
      <c r="N100" s="92">
        <f t="shared" si="27"/>
        <v>0</v>
      </c>
    </row>
    <row r="101" spans="1:14" ht="12.75">
      <c r="A101" s="92">
        <v>97</v>
      </c>
      <c r="B101" s="91">
        <f>IF('Screw Characteristics'!F119="S",1,0)</f>
        <v>1</v>
      </c>
      <c r="C101" s="91">
        <f>IF('Screw Characteristics'!H119="N",1,0)</f>
        <v>1</v>
      </c>
      <c r="D101" s="91">
        <f>IF('Screw Characteristics'!K119="I",1,0)</f>
        <v>1</v>
      </c>
      <c r="E101" s="91">
        <f>IF('Screw Characteristics'!L119="N",1,0)</f>
        <v>0</v>
      </c>
      <c r="F101" s="92">
        <f t="shared" ref="F101:F119" si="28">B101*C101</f>
        <v>1</v>
      </c>
      <c r="G101" s="92">
        <f t="shared" ref="G101:G119" si="29">C101*D101</f>
        <v>1</v>
      </c>
      <c r="H101" s="92">
        <f t="shared" ref="H101:H119" si="30">D101*E101</f>
        <v>0</v>
      </c>
      <c r="I101" s="92">
        <f t="shared" ref="I101:I119" si="31">B101*E101</f>
        <v>0</v>
      </c>
      <c r="J101" s="92">
        <f t="shared" ref="J101:J119" si="32">B101*C101*D101</f>
        <v>1</v>
      </c>
      <c r="K101" s="92">
        <f t="shared" ref="K101:K119" si="33">C101*D101*E101</f>
        <v>0</v>
      </c>
      <c r="L101" s="92">
        <f t="shared" ref="L101:L119" si="34">B101*D101*E101</f>
        <v>0</v>
      </c>
      <c r="M101" s="92">
        <f t="shared" ref="M101:M119" si="35">B101*C101*E101</f>
        <v>0</v>
      </c>
      <c r="N101" s="92">
        <f t="shared" si="27"/>
        <v>0</v>
      </c>
    </row>
    <row r="102" spans="1:14" ht="12.75">
      <c r="A102" s="92">
        <v>98</v>
      </c>
      <c r="B102" s="91">
        <f>IF('Screw Characteristics'!F120="S",1,0)</f>
        <v>0</v>
      </c>
      <c r="C102" s="91">
        <f>IF('Screw Characteristics'!H120="N",1,0)</f>
        <v>1</v>
      </c>
      <c r="D102" s="91">
        <f>IF('Screw Characteristics'!K120="I",1,0)</f>
        <v>1</v>
      </c>
      <c r="E102" s="91">
        <f>IF('Screw Characteristics'!L120="N",1,0)</f>
        <v>0</v>
      </c>
      <c r="F102" s="92">
        <f t="shared" si="28"/>
        <v>0</v>
      </c>
      <c r="G102" s="92">
        <f t="shared" si="29"/>
        <v>1</v>
      </c>
      <c r="H102" s="92">
        <f t="shared" si="30"/>
        <v>0</v>
      </c>
      <c r="I102" s="92">
        <f t="shared" si="31"/>
        <v>0</v>
      </c>
      <c r="J102" s="92">
        <f t="shared" si="32"/>
        <v>0</v>
      </c>
      <c r="K102" s="92">
        <f t="shared" si="33"/>
        <v>0</v>
      </c>
      <c r="L102" s="92">
        <f t="shared" si="34"/>
        <v>0</v>
      </c>
      <c r="M102" s="92">
        <f t="shared" si="35"/>
        <v>0</v>
      </c>
      <c r="N102" s="92">
        <f t="shared" si="27"/>
        <v>0</v>
      </c>
    </row>
    <row r="103" spans="1:14" ht="12.75">
      <c r="A103" s="92">
        <v>99</v>
      </c>
      <c r="B103" s="91">
        <f>IF('Screw Characteristics'!F121="S",1,0)</f>
        <v>1</v>
      </c>
      <c r="C103" s="91">
        <f>IF('Screw Characteristics'!H121="N",1,0)</f>
        <v>1</v>
      </c>
      <c r="D103" s="91">
        <f>IF('Screw Characteristics'!K121="I",1,0)</f>
        <v>1</v>
      </c>
      <c r="E103" s="91">
        <f>IF('Screw Characteristics'!L121="N",1,0)</f>
        <v>0</v>
      </c>
      <c r="F103" s="92">
        <f t="shared" si="28"/>
        <v>1</v>
      </c>
      <c r="G103" s="92">
        <f t="shared" si="29"/>
        <v>1</v>
      </c>
      <c r="H103" s="92">
        <f t="shared" si="30"/>
        <v>0</v>
      </c>
      <c r="I103" s="92">
        <f t="shared" si="31"/>
        <v>0</v>
      </c>
      <c r="J103" s="92">
        <f t="shared" si="32"/>
        <v>1</v>
      </c>
      <c r="K103" s="92">
        <f t="shared" si="33"/>
        <v>0</v>
      </c>
      <c r="L103" s="92">
        <f t="shared" si="34"/>
        <v>0</v>
      </c>
      <c r="M103" s="92">
        <f t="shared" si="35"/>
        <v>0</v>
      </c>
      <c r="N103" s="92">
        <f t="shared" si="27"/>
        <v>0</v>
      </c>
    </row>
    <row r="104" spans="1:14" ht="12.75">
      <c r="A104" s="92">
        <v>100</v>
      </c>
      <c r="B104" s="91">
        <f>IF('Screw Characteristics'!F122="S",1,0)</f>
        <v>0</v>
      </c>
      <c r="C104" s="91">
        <f>IF('Screw Characteristics'!H122="N",1,0)</f>
        <v>1</v>
      </c>
      <c r="D104" s="91">
        <f>IF('Screw Characteristics'!K122="I",1,0)</f>
        <v>1</v>
      </c>
      <c r="E104" s="91">
        <f>IF('Screw Characteristics'!L122="N",1,0)</f>
        <v>0</v>
      </c>
      <c r="F104" s="92">
        <f t="shared" si="28"/>
        <v>0</v>
      </c>
      <c r="G104" s="92">
        <f t="shared" si="29"/>
        <v>1</v>
      </c>
      <c r="H104" s="92">
        <f t="shared" si="30"/>
        <v>0</v>
      </c>
      <c r="I104" s="92">
        <f t="shared" si="31"/>
        <v>0</v>
      </c>
      <c r="J104" s="92">
        <f t="shared" si="32"/>
        <v>0</v>
      </c>
      <c r="K104" s="92">
        <f t="shared" si="33"/>
        <v>0</v>
      </c>
      <c r="L104" s="92">
        <f t="shared" si="34"/>
        <v>0</v>
      </c>
      <c r="M104" s="92">
        <f t="shared" si="35"/>
        <v>0</v>
      </c>
      <c r="N104" s="92">
        <f t="shared" si="27"/>
        <v>0</v>
      </c>
    </row>
    <row r="105" spans="1:14" ht="12.75">
      <c r="A105" s="92">
        <v>101</v>
      </c>
      <c r="B105" s="91">
        <f>IF('Screw Characteristics'!F123="S",1,0)</f>
        <v>0</v>
      </c>
      <c r="C105" s="91">
        <f>IF('Screw Characteristics'!H123="N",1,0)</f>
        <v>1</v>
      </c>
      <c r="D105" s="91">
        <f>IF('Screw Characteristics'!K123="I",1,0)</f>
        <v>0</v>
      </c>
      <c r="E105" s="91">
        <f>IF('Screw Characteristics'!L123="N",1,0)</f>
        <v>1</v>
      </c>
      <c r="F105" s="92">
        <f t="shared" si="28"/>
        <v>0</v>
      </c>
      <c r="G105" s="92">
        <f t="shared" si="29"/>
        <v>0</v>
      </c>
      <c r="H105" s="92">
        <f t="shared" si="30"/>
        <v>0</v>
      </c>
      <c r="I105" s="92">
        <f t="shared" si="31"/>
        <v>0</v>
      </c>
      <c r="J105" s="92">
        <f t="shared" si="32"/>
        <v>0</v>
      </c>
      <c r="K105" s="92">
        <f t="shared" si="33"/>
        <v>0</v>
      </c>
      <c r="L105" s="92">
        <f t="shared" si="34"/>
        <v>0</v>
      </c>
      <c r="M105" s="92">
        <f t="shared" si="35"/>
        <v>0</v>
      </c>
      <c r="N105" s="92">
        <f t="shared" si="27"/>
        <v>0</v>
      </c>
    </row>
    <row r="106" spans="1:14" ht="12.75">
      <c r="A106" s="92">
        <v>102</v>
      </c>
      <c r="B106" s="91">
        <f>IF('Screw Characteristics'!F124="S",1,0)</f>
        <v>0</v>
      </c>
      <c r="C106" s="91">
        <f>IF('Screw Characteristics'!H124="N",1,0)</f>
        <v>1</v>
      </c>
      <c r="D106" s="91">
        <f>IF('Screw Characteristics'!K124="I",1,0)</f>
        <v>0</v>
      </c>
      <c r="E106" s="91">
        <f>IF('Screw Characteristics'!L124="N",1,0)</f>
        <v>0</v>
      </c>
      <c r="F106" s="92">
        <f t="shared" si="28"/>
        <v>0</v>
      </c>
      <c r="G106" s="92">
        <f t="shared" si="29"/>
        <v>0</v>
      </c>
      <c r="H106" s="92">
        <f t="shared" si="30"/>
        <v>0</v>
      </c>
      <c r="I106" s="92">
        <f t="shared" si="31"/>
        <v>0</v>
      </c>
      <c r="J106" s="92">
        <f t="shared" si="32"/>
        <v>0</v>
      </c>
      <c r="K106" s="92">
        <f t="shared" si="33"/>
        <v>0</v>
      </c>
      <c r="L106" s="92">
        <f t="shared" si="34"/>
        <v>0</v>
      </c>
      <c r="M106" s="92">
        <f t="shared" si="35"/>
        <v>0</v>
      </c>
      <c r="N106" s="92">
        <f t="shared" si="27"/>
        <v>0</v>
      </c>
    </row>
    <row r="107" spans="1:14" ht="12.75">
      <c r="A107" s="92">
        <v>103</v>
      </c>
      <c r="B107" s="91">
        <f>IF('Screw Characteristics'!F125="S",1,0)</f>
        <v>0</v>
      </c>
      <c r="C107" s="91">
        <f>IF('Screw Characteristics'!H125="N",1,0)</f>
        <v>0</v>
      </c>
      <c r="D107" s="91">
        <f>IF('Screw Characteristics'!K125="I",1,0)</f>
        <v>0</v>
      </c>
      <c r="E107" s="91">
        <f>IF('Screw Characteristics'!L125="N",1,0)</f>
        <v>0</v>
      </c>
      <c r="F107" s="92">
        <f t="shared" si="28"/>
        <v>0</v>
      </c>
      <c r="G107" s="92">
        <f t="shared" si="29"/>
        <v>0</v>
      </c>
      <c r="H107" s="92">
        <f t="shared" si="30"/>
        <v>0</v>
      </c>
      <c r="I107" s="92">
        <f t="shared" si="31"/>
        <v>0</v>
      </c>
      <c r="J107" s="92">
        <f t="shared" si="32"/>
        <v>0</v>
      </c>
      <c r="K107" s="92">
        <f t="shared" si="33"/>
        <v>0</v>
      </c>
      <c r="L107" s="92">
        <f t="shared" si="34"/>
        <v>0</v>
      </c>
      <c r="M107" s="92">
        <f t="shared" si="35"/>
        <v>0</v>
      </c>
      <c r="N107" s="92">
        <f t="shared" si="27"/>
        <v>0</v>
      </c>
    </row>
    <row r="108" spans="1:14" ht="12.75">
      <c r="A108" s="92">
        <v>104</v>
      </c>
      <c r="B108" s="91">
        <f>IF('Screw Characteristics'!F126="S",1,0)</f>
        <v>0</v>
      </c>
      <c r="C108" s="91">
        <f>IF('Screw Characteristics'!H126="N",1,0)</f>
        <v>0</v>
      </c>
      <c r="D108" s="91">
        <f>IF('Screw Characteristics'!K126="I",1,0)</f>
        <v>0</v>
      </c>
      <c r="E108" s="91">
        <f>IF('Screw Characteristics'!L126="N",1,0)</f>
        <v>1</v>
      </c>
      <c r="F108" s="92">
        <f t="shared" si="28"/>
        <v>0</v>
      </c>
      <c r="G108" s="92">
        <f t="shared" si="29"/>
        <v>0</v>
      </c>
      <c r="H108" s="92">
        <f t="shared" si="30"/>
        <v>0</v>
      </c>
      <c r="I108" s="92">
        <f t="shared" si="31"/>
        <v>0</v>
      </c>
      <c r="J108" s="92">
        <f t="shared" si="32"/>
        <v>0</v>
      </c>
      <c r="K108" s="92">
        <f t="shared" si="33"/>
        <v>0</v>
      </c>
      <c r="L108" s="92">
        <f t="shared" si="34"/>
        <v>0</v>
      </c>
      <c r="M108" s="92">
        <f t="shared" si="35"/>
        <v>0</v>
      </c>
      <c r="N108" s="92">
        <f t="shared" si="27"/>
        <v>0</v>
      </c>
    </row>
    <row r="109" spans="1:14" ht="12.75">
      <c r="A109" s="92">
        <v>105</v>
      </c>
      <c r="B109" s="91">
        <f>IF('Screw Characteristics'!F127="S",1,0)</f>
        <v>0</v>
      </c>
      <c r="C109" s="91">
        <f>IF('Screw Characteristics'!H127="N",1,0)</f>
        <v>0</v>
      </c>
      <c r="D109" s="91">
        <f>IF('Screw Characteristics'!K127="I",1,0)</f>
        <v>0</v>
      </c>
      <c r="E109" s="91">
        <f>IF('Screw Characteristics'!L127="N",1,0)</f>
        <v>0</v>
      </c>
      <c r="F109" s="92">
        <f t="shared" si="28"/>
        <v>0</v>
      </c>
      <c r="G109" s="92">
        <f t="shared" si="29"/>
        <v>0</v>
      </c>
      <c r="H109" s="92">
        <f t="shared" si="30"/>
        <v>0</v>
      </c>
      <c r="I109" s="92">
        <f t="shared" si="31"/>
        <v>0</v>
      </c>
      <c r="J109" s="92">
        <f t="shared" si="32"/>
        <v>0</v>
      </c>
      <c r="K109" s="92">
        <f t="shared" si="33"/>
        <v>0</v>
      </c>
      <c r="L109" s="92">
        <f t="shared" si="34"/>
        <v>0</v>
      </c>
      <c r="M109" s="92">
        <f t="shared" si="35"/>
        <v>0</v>
      </c>
      <c r="N109" s="92">
        <f t="shared" si="27"/>
        <v>0</v>
      </c>
    </row>
    <row r="110" spans="1:14" ht="12.75">
      <c r="A110" s="92">
        <v>106</v>
      </c>
      <c r="B110" s="91">
        <f>IF('Screw Characteristics'!F128="S",1,0)</f>
        <v>0</v>
      </c>
      <c r="C110" s="91">
        <f>IF('Screw Characteristics'!H128="N",1,0)</f>
        <v>0</v>
      </c>
      <c r="D110" s="91">
        <f>IF('Screw Characteristics'!K128="I",1,0)</f>
        <v>0</v>
      </c>
      <c r="E110" s="91">
        <f>IF('Screw Characteristics'!L128="N",1,0)</f>
        <v>0</v>
      </c>
      <c r="F110" s="92">
        <f t="shared" si="28"/>
        <v>0</v>
      </c>
      <c r="G110" s="92">
        <f t="shared" si="29"/>
        <v>0</v>
      </c>
      <c r="H110" s="92">
        <f t="shared" si="30"/>
        <v>0</v>
      </c>
      <c r="I110" s="92">
        <f t="shared" si="31"/>
        <v>0</v>
      </c>
      <c r="J110" s="92">
        <f t="shared" si="32"/>
        <v>0</v>
      </c>
      <c r="K110" s="92">
        <f t="shared" si="33"/>
        <v>0</v>
      </c>
      <c r="L110" s="92">
        <f t="shared" si="34"/>
        <v>0</v>
      </c>
      <c r="M110" s="92">
        <f t="shared" si="35"/>
        <v>0</v>
      </c>
      <c r="N110" s="92">
        <f t="shared" si="27"/>
        <v>0</v>
      </c>
    </row>
    <row r="111" spans="1:14" ht="12.75">
      <c r="A111" s="92">
        <v>107</v>
      </c>
      <c r="B111" s="91">
        <f>IF('Screw Characteristics'!F129="S",1,0)</f>
        <v>1</v>
      </c>
      <c r="C111" s="91">
        <f>IF('Screw Characteristics'!H129="N",1,0)</f>
        <v>1</v>
      </c>
      <c r="D111" s="91">
        <f>IF('Screw Characteristics'!K129="I",1,0)</f>
        <v>1</v>
      </c>
      <c r="E111" s="91">
        <f>IF('Screw Characteristics'!L129="N",1,0)</f>
        <v>0</v>
      </c>
      <c r="F111" s="92">
        <f t="shared" si="28"/>
        <v>1</v>
      </c>
      <c r="G111" s="92">
        <f t="shared" si="29"/>
        <v>1</v>
      </c>
      <c r="H111" s="92">
        <f t="shared" si="30"/>
        <v>0</v>
      </c>
      <c r="I111" s="92">
        <f t="shared" si="31"/>
        <v>0</v>
      </c>
      <c r="J111" s="92">
        <f t="shared" si="32"/>
        <v>1</v>
      </c>
      <c r="K111" s="92">
        <f t="shared" si="33"/>
        <v>0</v>
      </c>
      <c r="L111" s="92">
        <f t="shared" si="34"/>
        <v>0</v>
      </c>
      <c r="M111" s="92">
        <f t="shared" si="35"/>
        <v>0</v>
      </c>
      <c r="N111" s="92">
        <f t="shared" si="27"/>
        <v>0</v>
      </c>
    </row>
    <row r="112" spans="1:14" ht="12.75">
      <c r="A112" s="92">
        <v>108</v>
      </c>
      <c r="B112" s="91">
        <f>IF('Screw Characteristics'!F130="S",1,0)</f>
        <v>0</v>
      </c>
      <c r="C112" s="91">
        <f>IF('Screw Characteristics'!H130="N",1,0)</f>
        <v>1</v>
      </c>
      <c r="D112" s="91">
        <f>IF('Screw Characteristics'!K130="I",1,0)</f>
        <v>1</v>
      </c>
      <c r="E112" s="91">
        <f>IF('Screw Characteristics'!L130="N",1,0)</f>
        <v>0</v>
      </c>
      <c r="F112" s="92">
        <f t="shared" si="28"/>
        <v>0</v>
      </c>
      <c r="G112" s="92">
        <f t="shared" si="29"/>
        <v>1</v>
      </c>
      <c r="H112" s="92">
        <f t="shared" si="30"/>
        <v>0</v>
      </c>
      <c r="I112" s="92">
        <f t="shared" si="31"/>
        <v>0</v>
      </c>
      <c r="J112" s="92">
        <f t="shared" si="32"/>
        <v>0</v>
      </c>
      <c r="K112" s="92">
        <f t="shared" si="33"/>
        <v>0</v>
      </c>
      <c r="L112" s="92">
        <f t="shared" si="34"/>
        <v>0</v>
      </c>
      <c r="M112" s="92">
        <f t="shared" si="35"/>
        <v>0</v>
      </c>
      <c r="N112" s="92">
        <f t="shared" ref="N112:N119" si="36">B112*C112*D112*E112</f>
        <v>0</v>
      </c>
    </row>
    <row r="113" spans="1:14" ht="12.75">
      <c r="A113" s="92">
        <v>109</v>
      </c>
      <c r="B113" s="91">
        <f>IF('Screw Characteristics'!F131="S",1,0)</f>
        <v>0</v>
      </c>
      <c r="C113" s="91">
        <f>IF('Screw Characteristics'!H131="N",1,0)</f>
        <v>0</v>
      </c>
      <c r="D113" s="91">
        <f>IF('Screw Characteristics'!K131="I",1,0)</f>
        <v>0</v>
      </c>
      <c r="E113" s="91">
        <f>IF('Screw Characteristics'!L131="N",1,0)</f>
        <v>1</v>
      </c>
      <c r="F113" s="92">
        <f t="shared" si="28"/>
        <v>0</v>
      </c>
      <c r="G113" s="92">
        <f t="shared" si="29"/>
        <v>0</v>
      </c>
      <c r="H113" s="92">
        <f t="shared" si="30"/>
        <v>0</v>
      </c>
      <c r="I113" s="92">
        <f t="shared" si="31"/>
        <v>0</v>
      </c>
      <c r="J113" s="92">
        <f t="shared" si="32"/>
        <v>0</v>
      </c>
      <c r="K113" s="92">
        <f t="shared" si="33"/>
        <v>0</v>
      </c>
      <c r="L113" s="92">
        <f t="shared" si="34"/>
        <v>0</v>
      </c>
      <c r="M113" s="92">
        <f t="shared" si="35"/>
        <v>0</v>
      </c>
      <c r="N113" s="92">
        <f t="shared" si="36"/>
        <v>0</v>
      </c>
    </row>
    <row r="114" spans="1:14" ht="12.75">
      <c r="A114" s="92">
        <v>110</v>
      </c>
      <c r="B114" s="91">
        <f>IF('Screw Characteristics'!F132="S",1,0)</f>
        <v>1</v>
      </c>
      <c r="C114" s="91">
        <f>IF('Screw Characteristics'!H132="N",1,0)</f>
        <v>1</v>
      </c>
      <c r="D114" s="91">
        <f>IF('Screw Characteristics'!K132="I",1,0)</f>
        <v>1</v>
      </c>
      <c r="E114" s="91">
        <f>IF('Screw Characteristics'!L132="N",1,0)</f>
        <v>0</v>
      </c>
      <c r="F114" s="92">
        <f t="shared" si="28"/>
        <v>1</v>
      </c>
      <c r="G114" s="92">
        <f t="shared" si="29"/>
        <v>1</v>
      </c>
      <c r="H114" s="92">
        <f t="shared" si="30"/>
        <v>0</v>
      </c>
      <c r="I114" s="92">
        <f t="shared" si="31"/>
        <v>0</v>
      </c>
      <c r="J114" s="92">
        <f t="shared" si="32"/>
        <v>1</v>
      </c>
      <c r="K114" s="92">
        <f t="shared" si="33"/>
        <v>0</v>
      </c>
      <c r="L114" s="92">
        <f t="shared" si="34"/>
        <v>0</v>
      </c>
      <c r="M114" s="92">
        <f t="shared" si="35"/>
        <v>0</v>
      </c>
      <c r="N114" s="92">
        <f t="shared" si="36"/>
        <v>0</v>
      </c>
    </row>
    <row r="115" spans="1:14" ht="12.75">
      <c r="A115" s="92">
        <v>111</v>
      </c>
      <c r="B115" s="91">
        <f>IF('Screw Characteristics'!F133="S",1,0)</f>
        <v>1</v>
      </c>
      <c r="C115" s="91">
        <f>IF('Screw Characteristics'!H133="N",1,0)</f>
        <v>1</v>
      </c>
      <c r="D115" s="91">
        <f>IF('Screw Characteristics'!K133="I",1,0)</f>
        <v>1</v>
      </c>
      <c r="E115" s="91">
        <f>IF('Screw Characteristics'!L133="N",1,0)</f>
        <v>0</v>
      </c>
      <c r="F115" s="92">
        <f t="shared" si="28"/>
        <v>1</v>
      </c>
      <c r="G115" s="92">
        <f t="shared" si="29"/>
        <v>1</v>
      </c>
      <c r="H115" s="92">
        <f t="shared" si="30"/>
        <v>0</v>
      </c>
      <c r="I115" s="92">
        <f t="shared" si="31"/>
        <v>0</v>
      </c>
      <c r="J115" s="92">
        <f t="shared" si="32"/>
        <v>1</v>
      </c>
      <c r="K115" s="92">
        <f t="shared" si="33"/>
        <v>0</v>
      </c>
      <c r="L115" s="92">
        <f t="shared" si="34"/>
        <v>0</v>
      </c>
      <c r="M115" s="92">
        <f t="shared" si="35"/>
        <v>0</v>
      </c>
      <c r="N115" s="92">
        <f t="shared" si="36"/>
        <v>0</v>
      </c>
    </row>
    <row r="116" spans="1:14" ht="12.75">
      <c r="A116" s="92">
        <v>112</v>
      </c>
      <c r="B116" s="91">
        <f>IF('Screw Characteristics'!F134="S",1,0)</f>
        <v>0</v>
      </c>
      <c r="C116" s="91">
        <f>IF('Screw Characteristics'!H134="N",1,0)</f>
        <v>0</v>
      </c>
      <c r="D116" s="91">
        <f>IF('Screw Characteristics'!K134="I",1,0)</f>
        <v>0</v>
      </c>
      <c r="E116" s="91">
        <f>IF('Screw Characteristics'!L134="N",1,0)</f>
        <v>0</v>
      </c>
      <c r="F116" s="92">
        <f t="shared" si="28"/>
        <v>0</v>
      </c>
      <c r="G116" s="92">
        <f t="shared" si="29"/>
        <v>0</v>
      </c>
      <c r="H116" s="92">
        <f t="shared" si="30"/>
        <v>0</v>
      </c>
      <c r="I116" s="92">
        <f t="shared" si="31"/>
        <v>0</v>
      </c>
      <c r="J116" s="92">
        <f t="shared" si="32"/>
        <v>0</v>
      </c>
      <c r="K116" s="92">
        <f t="shared" si="33"/>
        <v>0</v>
      </c>
      <c r="L116" s="92">
        <f t="shared" si="34"/>
        <v>0</v>
      </c>
      <c r="M116" s="92">
        <f t="shared" si="35"/>
        <v>0</v>
      </c>
      <c r="N116" s="92">
        <f t="shared" si="36"/>
        <v>0</v>
      </c>
    </row>
    <row r="117" spans="1:14" ht="12.75">
      <c r="A117" s="92">
        <v>113</v>
      </c>
      <c r="B117" s="91">
        <f>IF('Screw Characteristics'!F135="S",1,0)</f>
        <v>0</v>
      </c>
      <c r="C117" s="91">
        <f>IF('Screw Characteristics'!H135="N",1,0)</f>
        <v>0</v>
      </c>
      <c r="D117" s="91">
        <f>IF('Screw Characteristics'!K135="I",1,0)</f>
        <v>0</v>
      </c>
      <c r="E117" s="91">
        <f>IF('Screw Characteristics'!L135="N",1,0)</f>
        <v>0</v>
      </c>
      <c r="F117" s="92">
        <f t="shared" si="28"/>
        <v>0</v>
      </c>
      <c r="G117" s="92">
        <f t="shared" si="29"/>
        <v>0</v>
      </c>
      <c r="H117" s="92">
        <f t="shared" si="30"/>
        <v>0</v>
      </c>
      <c r="I117" s="92">
        <f t="shared" si="31"/>
        <v>0</v>
      </c>
      <c r="J117" s="92">
        <f t="shared" si="32"/>
        <v>0</v>
      </c>
      <c r="K117" s="92">
        <f t="shared" si="33"/>
        <v>0</v>
      </c>
      <c r="L117" s="92">
        <f t="shared" si="34"/>
        <v>0</v>
      </c>
      <c r="M117" s="92">
        <f t="shared" si="35"/>
        <v>0</v>
      </c>
      <c r="N117" s="92">
        <f t="shared" si="36"/>
        <v>0</v>
      </c>
    </row>
    <row r="118" spans="1:14" ht="12.75">
      <c r="A118" s="92">
        <v>114</v>
      </c>
      <c r="B118" s="91">
        <f>IF('Screw Characteristics'!F136="S",1,0)</f>
        <v>0</v>
      </c>
      <c r="C118" s="91">
        <f>IF('Screw Characteristics'!H136="N",1,0)</f>
        <v>0</v>
      </c>
      <c r="D118" s="91">
        <f>IF('Screw Characteristics'!K136="I",1,0)</f>
        <v>1</v>
      </c>
      <c r="E118" s="91">
        <f>IF('Screw Characteristics'!L136="N",1,0)</f>
        <v>0</v>
      </c>
      <c r="F118" s="92">
        <f t="shared" si="28"/>
        <v>0</v>
      </c>
      <c r="G118" s="92">
        <f t="shared" si="29"/>
        <v>0</v>
      </c>
      <c r="H118" s="92">
        <f t="shared" si="30"/>
        <v>0</v>
      </c>
      <c r="I118" s="92">
        <f t="shared" si="31"/>
        <v>0</v>
      </c>
      <c r="J118" s="92">
        <f t="shared" si="32"/>
        <v>0</v>
      </c>
      <c r="K118" s="92">
        <f t="shared" si="33"/>
        <v>0</v>
      </c>
      <c r="L118" s="92">
        <f t="shared" si="34"/>
        <v>0</v>
      </c>
      <c r="M118" s="92">
        <f t="shared" si="35"/>
        <v>0</v>
      </c>
      <c r="N118" s="92">
        <f t="shared" si="36"/>
        <v>0</v>
      </c>
    </row>
    <row r="119" spans="1:14" ht="12.75">
      <c r="A119" s="92">
        <v>115</v>
      </c>
      <c r="B119" s="91">
        <f>IF('Screw Characteristics'!F137="S",1,0)</f>
        <v>0</v>
      </c>
      <c r="C119" s="91">
        <f>IF('Screw Characteristics'!H137="N",1,0)</f>
        <v>0</v>
      </c>
      <c r="D119" s="91">
        <f>IF('Screw Characteristics'!K137="I",1,0)</f>
        <v>0</v>
      </c>
      <c r="E119" s="91">
        <f>IF('Screw Characteristics'!L137="N",1,0)</f>
        <v>0</v>
      </c>
      <c r="F119" s="92">
        <f t="shared" si="28"/>
        <v>0</v>
      </c>
      <c r="G119" s="92">
        <f t="shared" si="29"/>
        <v>0</v>
      </c>
      <c r="H119" s="92">
        <f t="shared" si="30"/>
        <v>0</v>
      </c>
      <c r="I119" s="92">
        <f t="shared" si="31"/>
        <v>0</v>
      </c>
      <c r="J119" s="92">
        <f t="shared" si="32"/>
        <v>0</v>
      </c>
      <c r="K119" s="92">
        <f t="shared" si="33"/>
        <v>0</v>
      </c>
      <c r="L119" s="92">
        <f t="shared" si="34"/>
        <v>0</v>
      </c>
      <c r="M119" s="92">
        <f t="shared" si="35"/>
        <v>0</v>
      </c>
      <c r="N119" s="92">
        <f t="shared" si="36"/>
        <v>0</v>
      </c>
    </row>
    <row r="120" spans="1:14" ht="12.75">
      <c r="B120" s="91"/>
      <c r="C120" s="91"/>
      <c r="D120" s="91"/>
      <c r="E120" s="91"/>
    </row>
    <row r="121" spans="1:14" ht="12.75">
      <c r="B121" s="91"/>
      <c r="C121" s="91"/>
      <c r="D121" s="91"/>
      <c r="E121" s="91"/>
    </row>
    <row r="122" spans="1:14" ht="12.75">
      <c r="B122" s="91"/>
      <c r="C122" s="91"/>
      <c r="D122" s="91"/>
      <c r="E122" s="91"/>
    </row>
    <row r="123" spans="1:14" ht="12.75">
      <c r="B123" s="91"/>
      <c r="C123" s="91"/>
      <c r="D123" s="91"/>
      <c r="E123" s="91"/>
    </row>
    <row r="124" spans="1:14" ht="12.75">
      <c r="B124" s="91"/>
      <c r="C124" s="91"/>
      <c r="D124" s="91"/>
      <c r="E124" s="91"/>
    </row>
    <row r="125" spans="1:14" ht="12.75">
      <c r="B125" s="91"/>
      <c r="C125" s="91"/>
      <c r="D125" s="91"/>
      <c r="E125" s="91"/>
    </row>
    <row r="126" spans="1:14" ht="12.75">
      <c r="B126" s="91"/>
      <c r="C126" s="91"/>
      <c r="D126" s="91"/>
      <c r="E126" s="91"/>
    </row>
    <row r="127" spans="1:14" ht="12.75">
      <c r="B127" s="91"/>
      <c r="C127" s="91"/>
      <c r="D127" s="91"/>
      <c r="E127" s="91"/>
    </row>
    <row r="128" spans="1:14" ht="12.75">
      <c r="B128" s="91"/>
      <c r="C128" s="91"/>
      <c r="D128" s="91"/>
      <c r="E128" s="91"/>
    </row>
    <row r="129" spans="2:5" ht="12.75">
      <c r="B129" s="91"/>
      <c r="C129" s="91"/>
      <c r="D129" s="91"/>
      <c r="E129" s="91"/>
    </row>
    <row r="130" spans="2:5" ht="12.75">
      <c r="B130" s="91"/>
      <c r="C130" s="91"/>
      <c r="D130" s="91"/>
      <c r="E130" s="91"/>
    </row>
    <row r="131" spans="2:5" ht="12.75">
      <c r="B131" s="91"/>
      <c r="C131" s="91"/>
      <c r="D131" s="91"/>
      <c r="E131" s="91"/>
    </row>
    <row r="132" spans="2:5" ht="12.75">
      <c r="B132" s="91"/>
      <c r="C132" s="91"/>
      <c r="D132" s="91"/>
      <c r="E132" s="91"/>
    </row>
    <row r="133" spans="2:5" ht="12.75">
      <c r="B133" s="91"/>
      <c r="C133" s="91"/>
      <c r="D133" s="91"/>
      <c r="E133" s="91"/>
    </row>
    <row r="134" spans="2:5" ht="12.75">
      <c r="B134" s="91"/>
      <c r="C134" s="91"/>
      <c r="D134" s="91"/>
      <c r="E134" s="91"/>
    </row>
    <row r="135" spans="2:5" ht="12.75">
      <c r="B135" s="91"/>
      <c r="C135" s="91"/>
      <c r="D135" s="91"/>
      <c r="E135" s="91"/>
    </row>
    <row r="136" spans="2:5" ht="12.75">
      <c r="B136" s="91"/>
      <c r="C136" s="91"/>
      <c r="D136" s="91"/>
      <c r="E136" s="91"/>
    </row>
    <row r="137" spans="2:5" ht="12.75">
      <c r="B137" s="91"/>
      <c r="C137" s="91"/>
      <c r="D137" s="91"/>
      <c r="E137" s="91"/>
    </row>
    <row r="138" spans="2:5" ht="12.75">
      <c r="B138" s="91"/>
      <c r="C138" s="91"/>
      <c r="D138" s="91"/>
      <c r="E138" s="91"/>
    </row>
    <row r="139" spans="2:5" ht="12.75">
      <c r="B139" s="91"/>
      <c r="C139" s="91"/>
      <c r="D139" s="91"/>
      <c r="E139" s="91"/>
    </row>
    <row r="140" spans="2:5" ht="12.75">
      <c r="B140" s="91"/>
      <c r="C140" s="91"/>
      <c r="D140" s="91"/>
      <c r="E140" s="91"/>
    </row>
    <row r="141" spans="2:5" ht="12.75">
      <c r="B141" s="91"/>
      <c r="C141" s="91"/>
      <c r="D141" s="91"/>
      <c r="E141" s="91"/>
    </row>
    <row r="142" spans="2:5" ht="12.75">
      <c r="B142" s="91"/>
      <c r="C142" s="91"/>
      <c r="D142" s="91"/>
      <c r="E142" s="91"/>
    </row>
    <row r="143" spans="2:5" ht="12.75">
      <c r="B143" s="91"/>
      <c r="C143" s="91"/>
      <c r="D143" s="91"/>
      <c r="E143" s="91"/>
    </row>
    <row r="144" spans="2:5" ht="12.75">
      <c r="B144" s="91"/>
      <c r="C144" s="91"/>
      <c r="D144" s="91"/>
      <c r="E144" s="91"/>
    </row>
    <row r="145" spans="2:5" ht="12.75">
      <c r="B145" s="91"/>
      <c r="C145" s="91"/>
      <c r="D145" s="91"/>
      <c r="E145" s="91"/>
    </row>
    <row r="146" spans="2:5" ht="12.75">
      <c r="B146" s="91"/>
      <c r="C146" s="91"/>
      <c r="D146" s="91"/>
      <c r="E146" s="91"/>
    </row>
    <row r="147" spans="2:5" ht="12.75">
      <c r="B147" s="91"/>
      <c r="C147" s="91"/>
      <c r="D147" s="91"/>
      <c r="E147" s="91"/>
    </row>
    <row r="148" spans="2:5" ht="12.75">
      <c r="B148" s="91"/>
      <c r="C148" s="91"/>
      <c r="D148" s="91"/>
      <c r="E148" s="91"/>
    </row>
    <row r="149" spans="2:5" ht="12.75">
      <c r="B149" s="91"/>
      <c r="C149" s="91"/>
      <c r="D149" s="91"/>
      <c r="E149" s="91"/>
    </row>
    <row r="150" spans="2:5" ht="12.75">
      <c r="B150" s="91"/>
      <c r="C150" s="91"/>
      <c r="D150" s="91"/>
      <c r="E150" s="91"/>
    </row>
    <row r="151" spans="2:5" ht="12.75">
      <c r="B151" s="91"/>
      <c r="C151" s="91"/>
      <c r="D151" s="91"/>
      <c r="E151" s="91"/>
    </row>
    <row r="152" spans="2:5" ht="12.75">
      <c r="B152" s="91"/>
      <c r="C152" s="91"/>
      <c r="D152" s="91"/>
      <c r="E152" s="91"/>
    </row>
    <row r="153" spans="2:5" ht="12.75">
      <c r="B153" s="91"/>
      <c r="C153" s="91"/>
      <c r="D153" s="91"/>
      <c r="E153" s="91"/>
    </row>
    <row r="154" spans="2:5" ht="12.75">
      <c r="B154" s="91"/>
      <c r="C154" s="91"/>
      <c r="D154" s="91"/>
      <c r="E154" s="91"/>
    </row>
    <row r="155" spans="2:5" ht="12.75">
      <c r="B155" s="91"/>
      <c r="C155" s="91"/>
      <c r="D155" s="91"/>
      <c r="E155" s="91"/>
    </row>
    <row r="156" spans="2:5" ht="12.75">
      <c r="B156" s="91"/>
      <c r="C156" s="91"/>
      <c r="D156" s="91"/>
      <c r="E156" s="91"/>
    </row>
    <row r="157" spans="2:5" ht="12.75">
      <c r="B157" s="91"/>
      <c r="C157" s="91"/>
      <c r="D157" s="91"/>
      <c r="E157" s="91"/>
    </row>
    <row r="158" spans="2:5" ht="12.75">
      <c r="B158" s="91"/>
      <c r="C158" s="91"/>
      <c r="D158" s="91"/>
      <c r="E158" s="91"/>
    </row>
    <row r="159" spans="2:5" ht="12.75">
      <c r="B159" s="91"/>
      <c r="C159" s="91"/>
      <c r="D159" s="91"/>
      <c r="E159" s="91"/>
    </row>
    <row r="160" spans="2:5" ht="12.75">
      <c r="B160" s="91"/>
      <c r="C160" s="91"/>
      <c r="D160" s="91"/>
      <c r="E160" s="91"/>
    </row>
    <row r="161" spans="2:5" ht="12.75">
      <c r="B161" s="91"/>
      <c r="C161" s="91"/>
      <c r="D161" s="91"/>
      <c r="E161" s="91"/>
    </row>
    <row r="162" spans="2:5" ht="12.75">
      <c r="B162" s="91"/>
      <c r="C162" s="91"/>
      <c r="D162" s="91"/>
      <c r="E162" s="91"/>
    </row>
    <row r="163" spans="2:5" ht="12.75">
      <c r="B163" s="91"/>
      <c r="C163" s="91"/>
      <c r="D163" s="91"/>
      <c r="E163" s="91"/>
    </row>
    <row r="164" spans="2:5" ht="12.75">
      <c r="B164" s="91"/>
      <c r="C164" s="91"/>
      <c r="D164" s="91"/>
      <c r="E164" s="91"/>
    </row>
    <row r="165" spans="2:5" ht="12.75">
      <c r="B165" s="91"/>
      <c r="C165" s="91"/>
      <c r="D165" s="91"/>
      <c r="E165" s="91"/>
    </row>
    <row r="166" spans="2:5" ht="12.75">
      <c r="B166" s="91"/>
      <c r="C166" s="91"/>
      <c r="D166" s="91"/>
      <c r="E166" s="91"/>
    </row>
    <row r="167" spans="2:5" ht="12.75">
      <c r="B167" s="91"/>
      <c r="C167" s="91"/>
      <c r="D167" s="91"/>
      <c r="E167" s="91"/>
    </row>
    <row r="168" spans="2:5" ht="12.75">
      <c r="B168" s="91"/>
      <c r="C168" s="91"/>
      <c r="D168" s="91"/>
      <c r="E168" s="91"/>
    </row>
    <row r="169" spans="2:5" ht="12.75">
      <c r="B169" s="91"/>
      <c r="C169" s="91"/>
      <c r="D169" s="91"/>
      <c r="E169" s="91"/>
    </row>
    <row r="170" spans="2:5" ht="12.75">
      <c r="B170" s="91"/>
      <c r="C170" s="91"/>
      <c r="D170" s="91"/>
      <c r="E170" s="91"/>
    </row>
    <row r="171" spans="2:5" ht="12.75">
      <c r="B171" s="91"/>
      <c r="C171" s="91"/>
      <c r="D171" s="91"/>
      <c r="E171" s="91"/>
    </row>
    <row r="172" spans="2:5" ht="12.75">
      <c r="B172" s="91"/>
      <c r="C172" s="91"/>
      <c r="D172" s="91"/>
      <c r="E172" s="91"/>
    </row>
    <row r="173" spans="2:5" ht="12.75">
      <c r="B173" s="91"/>
      <c r="C173" s="91"/>
      <c r="D173" s="91"/>
      <c r="E173" s="91"/>
    </row>
    <row r="174" spans="2:5" ht="12.75">
      <c r="B174" s="91"/>
      <c r="C174" s="91"/>
      <c r="D174" s="91"/>
      <c r="E174" s="91"/>
    </row>
    <row r="175" spans="2:5" ht="12.75">
      <c r="B175" s="91"/>
      <c r="C175" s="91"/>
      <c r="D175" s="91"/>
      <c r="E175" s="91"/>
    </row>
    <row r="176" spans="2:5" ht="12.75">
      <c r="B176" s="91"/>
      <c r="C176" s="91"/>
      <c r="D176" s="91"/>
      <c r="E176" s="91"/>
    </row>
    <row r="177" spans="2:5" ht="12.75">
      <c r="B177" s="91"/>
      <c r="C177" s="91"/>
      <c r="D177" s="91"/>
      <c r="E177" s="91"/>
    </row>
    <row r="178" spans="2:5" ht="12.75">
      <c r="B178" s="91"/>
      <c r="C178" s="91"/>
      <c r="D178" s="91"/>
      <c r="E178" s="91"/>
    </row>
    <row r="179" spans="2:5" ht="12.75">
      <c r="B179" s="91"/>
      <c r="C179" s="91"/>
      <c r="D179" s="91"/>
      <c r="E179" s="91"/>
    </row>
    <row r="180" spans="2:5" ht="12.75">
      <c r="B180" s="91"/>
      <c r="C180" s="91"/>
      <c r="D180" s="91"/>
      <c r="E180" s="91"/>
    </row>
    <row r="181" spans="2:5" ht="12.75">
      <c r="B181" s="91"/>
      <c r="C181" s="91"/>
      <c r="D181" s="91"/>
      <c r="E181" s="91"/>
    </row>
    <row r="182" spans="2:5" ht="12.75">
      <c r="B182" s="91"/>
      <c r="C182" s="91"/>
      <c r="D182" s="91"/>
      <c r="E182" s="91"/>
    </row>
    <row r="183" spans="2:5" ht="12.75">
      <c r="B183" s="91"/>
      <c r="C183" s="91"/>
      <c r="D183" s="91"/>
      <c r="E183" s="91"/>
    </row>
    <row r="184" spans="2:5" ht="12.75">
      <c r="B184" s="91"/>
      <c r="C184" s="91"/>
      <c r="D184" s="91"/>
      <c r="E184" s="91"/>
    </row>
    <row r="185" spans="2:5" ht="12.75">
      <c r="B185" s="91"/>
      <c r="C185" s="91"/>
      <c r="D185" s="91"/>
      <c r="E185" s="91"/>
    </row>
    <row r="186" spans="2:5" ht="12.75">
      <c r="B186" s="91"/>
      <c r="C186" s="91"/>
      <c r="D186" s="91"/>
      <c r="E186" s="91"/>
    </row>
    <row r="187" spans="2:5" ht="12.75">
      <c r="B187" s="91"/>
      <c r="C187" s="91"/>
      <c r="D187" s="91"/>
      <c r="E187" s="91"/>
    </row>
    <row r="188" spans="2:5" ht="12.75">
      <c r="B188" s="91"/>
      <c r="C188" s="91"/>
      <c r="D188" s="91"/>
      <c r="E188" s="91"/>
    </row>
    <row r="189" spans="2:5" ht="12.75">
      <c r="B189" s="91"/>
      <c r="C189" s="91"/>
      <c r="D189" s="91"/>
      <c r="E189" s="91"/>
    </row>
    <row r="190" spans="2:5" ht="12.75">
      <c r="B190" s="91"/>
      <c r="C190" s="91"/>
      <c r="D190" s="91"/>
      <c r="E190" s="91"/>
    </row>
    <row r="191" spans="2:5" ht="12.75">
      <c r="B191" s="91"/>
      <c r="C191" s="91"/>
      <c r="D191" s="91"/>
      <c r="E191" s="91"/>
    </row>
    <row r="192" spans="2:5" ht="12.75">
      <c r="B192" s="91"/>
      <c r="C192" s="91"/>
      <c r="D192" s="91"/>
      <c r="E192" s="91"/>
    </row>
    <row r="193" spans="2:5" ht="12.75">
      <c r="B193" s="91"/>
      <c r="C193" s="91"/>
      <c r="D193" s="91"/>
      <c r="E193" s="91"/>
    </row>
    <row r="194" spans="2:5" ht="12.75">
      <c r="B194" s="91"/>
      <c r="C194" s="91"/>
      <c r="D194" s="91"/>
      <c r="E194" s="91"/>
    </row>
    <row r="195" spans="2:5" ht="12.75">
      <c r="B195" s="91"/>
      <c r="C195" s="91"/>
      <c r="D195" s="91"/>
      <c r="E195" s="91"/>
    </row>
    <row r="196" spans="2:5" ht="12.75">
      <c r="B196" s="91"/>
      <c r="C196" s="91"/>
      <c r="D196" s="91"/>
      <c r="E196" s="91"/>
    </row>
    <row r="197" spans="2:5" ht="12.75">
      <c r="B197" s="91"/>
      <c r="C197" s="91"/>
      <c r="D197" s="91"/>
      <c r="E197" s="91"/>
    </row>
    <row r="198" spans="2:5" ht="12.75">
      <c r="B198" s="91"/>
      <c r="C198" s="91"/>
      <c r="D198" s="91"/>
      <c r="E198" s="91"/>
    </row>
    <row r="199" spans="2:5" ht="12.75">
      <c r="B199" s="91"/>
      <c r="C199" s="91"/>
      <c r="D199" s="91"/>
      <c r="E199" s="91"/>
    </row>
    <row r="200" spans="2:5" ht="12.75">
      <c r="B200" s="91"/>
      <c r="C200" s="91"/>
      <c r="D200" s="91"/>
      <c r="E200" s="91"/>
    </row>
    <row r="201" spans="2:5" ht="12.75">
      <c r="B201" s="91"/>
      <c r="C201" s="91"/>
      <c r="D201" s="91"/>
      <c r="E201" s="91"/>
    </row>
    <row r="202" spans="2:5" ht="12.75">
      <c r="B202" s="91"/>
      <c r="C202" s="91"/>
      <c r="D202" s="91"/>
      <c r="E202" s="91"/>
    </row>
    <row r="203" spans="2:5" ht="12.75">
      <c r="B203" s="91"/>
      <c r="C203" s="91"/>
      <c r="D203" s="91"/>
      <c r="E203" s="91"/>
    </row>
    <row r="204" spans="2:5" ht="12.75">
      <c r="B204" s="91"/>
      <c r="C204" s="91"/>
      <c r="D204" s="91"/>
      <c r="E204" s="91"/>
    </row>
    <row r="205" spans="2:5" ht="12.75">
      <c r="B205" s="91"/>
      <c r="C205" s="91"/>
      <c r="D205" s="91"/>
      <c r="E205" s="91"/>
    </row>
    <row r="206" spans="2:5" ht="12.75">
      <c r="B206" s="91"/>
      <c r="C206" s="91"/>
      <c r="D206" s="91"/>
      <c r="E206" s="91"/>
    </row>
    <row r="207" spans="2:5" ht="12.75">
      <c r="B207" s="91"/>
      <c r="C207" s="91"/>
      <c r="D207" s="91"/>
      <c r="E207" s="91"/>
    </row>
    <row r="208" spans="2:5" ht="12.75">
      <c r="B208" s="91"/>
      <c r="C208" s="91"/>
      <c r="D208" s="91"/>
      <c r="E208" s="91"/>
    </row>
    <row r="209" spans="2:5" ht="12.75">
      <c r="B209" s="91"/>
      <c r="C209" s="91"/>
      <c r="D209" s="91"/>
      <c r="E209" s="91"/>
    </row>
    <row r="210" spans="2:5" ht="12.75">
      <c r="B210" s="91"/>
      <c r="C210" s="91"/>
      <c r="D210" s="91"/>
      <c r="E210" s="91"/>
    </row>
    <row r="211" spans="2:5" ht="12.75">
      <c r="B211" s="91"/>
      <c r="C211" s="91"/>
      <c r="D211" s="91"/>
      <c r="E211" s="91"/>
    </row>
    <row r="212" spans="2:5" ht="12.75">
      <c r="B212" s="91"/>
      <c r="C212" s="91"/>
      <c r="D212" s="91"/>
      <c r="E212" s="91"/>
    </row>
    <row r="213" spans="2:5" ht="12.75">
      <c r="B213" s="91"/>
      <c r="C213" s="91"/>
      <c r="D213" s="91"/>
      <c r="E213" s="91"/>
    </row>
    <row r="214" spans="2:5" ht="12.75">
      <c r="B214" s="91"/>
      <c r="C214" s="91"/>
      <c r="D214" s="91"/>
      <c r="E214" s="91"/>
    </row>
    <row r="215" spans="2:5" ht="12.75">
      <c r="B215" s="91"/>
      <c r="C215" s="91"/>
      <c r="D215" s="91"/>
      <c r="E215" s="91"/>
    </row>
    <row r="216" spans="2:5" ht="12.75">
      <c r="B216" s="91"/>
      <c r="C216" s="91"/>
      <c r="D216" s="91"/>
      <c r="E216" s="91"/>
    </row>
    <row r="217" spans="2:5" ht="12.75">
      <c r="B217" s="91"/>
      <c r="C217" s="91"/>
      <c r="D217" s="91"/>
      <c r="E217" s="91"/>
    </row>
    <row r="218" spans="2:5" ht="12.75">
      <c r="B218" s="91"/>
      <c r="C218" s="91"/>
      <c r="D218" s="91"/>
      <c r="E218" s="91"/>
    </row>
    <row r="219" spans="2:5" ht="12.75">
      <c r="B219" s="91"/>
      <c r="C219" s="91"/>
      <c r="D219" s="91"/>
      <c r="E219" s="91"/>
    </row>
    <row r="220" spans="2:5" ht="12.75">
      <c r="B220" s="91"/>
      <c r="C220" s="91"/>
      <c r="D220" s="91"/>
      <c r="E220" s="91"/>
    </row>
    <row r="221" spans="2:5" ht="12.75">
      <c r="B221" s="91"/>
      <c r="C221" s="91"/>
      <c r="D221" s="91"/>
      <c r="E221" s="91"/>
    </row>
    <row r="222" spans="2:5" ht="12.75">
      <c r="B222" s="91"/>
      <c r="C222" s="91"/>
      <c r="D222" s="91"/>
      <c r="E222" s="91"/>
    </row>
    <row r="223" spans="2:5" ht="12.75">
      <c r="B223" s="91"/>
      <c r="C223" s="91"/>
      <c r="D223" s="91"/>
      <c r="E223" s="91"/>
    </row>
    <row r="224" spans="2:5" ht="12.75">
      <c r="B224" s="91"/>
      <c r="C224" s="91"/>
      <c r="D224" s="91"/>
      <c r="E224" s="91"/>
    </row>
    <row r="225" spans="2:5" ht="12.75">
      <c r="B225" s="91"/>
      <c r="C225" s="91"/>
      <c r="D225" s="91"/>
      <c r="E225" s="91"/>
    </row>
    <row r="226" spans="2:5" ht="12.75">
      <c r="B226" s="91"/>
      <c r="C226" s="91"/>
      <c r="D226" s="91"/>
      <c r="E226" s="91"/>
    </row>
    <row r="227" spans="2:5" ht="12.75">
      <c r="B227" s="91"/>
      <c r="C227" s="91"/>
      <c r="D227" s="91"/>
      <c r="E227" s="91"/>
    </row>
    <row r="228" spans="2:5" ht="12.75">
      <c r="B228" s="91"/>
      <c r="C228" s="91"/>
      <c r="D228" s="91"/>
      <c r="E228" s="91"/>
    </row>
    <row r="229" spans="2:5" ht="12.75">
      <c r="B229" s="91"/>
      <c r="C229" s="91"/>
      <c r="D229" s="91"/>
      <c r="E229" s="91"/>
    </row>
    <row r="230" spans="2:5" ht="12.75">
      <c r="B230" s="91"/>
      <c r="C230" s="91"/>
      <c r="D230" s="91"/>
      <c r="E230" s="91"/>
    </row>
    <row r="231" spans="2:5" ht="12.75">
      <c r="B231" s="91"/>
      <c r="C231" s="91"/>
      <c r="D231" s="91"/>
      <c r="E231" s="91"/>
    </row>
    <row r="232" spans="2:5" ht="12.75">
      <c r="B232" s="91"/>
      <c r="C232" s="91"/>
      <c r="D232" s="91"/>
      <c r="E232" s="91"/>
    </row>
    <row r="233" spans="2:5" ht="12.75">
      <c r="B233" s="91"/>
      <c r="C233" s="91"/>
      <c r="D233" s="91"/>
      <c r="E233" s="91"/>
    </row>
    <row r="234" spans="2:5" ht="12.75">
      <c r="B234" s="91"/>
      <c r="C234" s="91"/>
      <c r="D234" s="91"/>
      <c r="E234" s="91"/>
    </row>
    <row r="235" spans="2:5" ht="12.75">
      <c r="B235" s="91"/>
      <c r="C235" s="91"/>
      <c r="D235" s="91"/>
      <c r="E235" s="91"/>
    </row>
    <row r="236" spans="2:5" ht="12.75">
      <c r="B236" s="91"/>
      <c r="C236" s="91"/>
      <c r="D236" s="91"/>
      <c r="E236" s="91"/>
    </row>
    <row r="237" spans="2:5" ht="12.75">
      <c r="B237" s="91"/>
      <c r="C237" s="91"/>
      <c r="D237" s="91"/>
      <c r="E237" s="91"/>
    </row>
    <row r="238" spans="2:5" ht="12.75">
      <c r="B238" s="91"/>
      <c r="C238" s="91"/>
      <c r="D238" s="91"/>
      <c r="E238" s="91"/>
    </row>
    <row r="239" spans="2:5" ht="12.75">
      <c r="B239" s="91"/>
      <c r="C239" s="91"/>
      <c r="D239" s="91"/>
      <c r="E239" s="91"/>
    </row>
    <row r="240" spans="2:5" ht="12.75">
      <c r="B240" s="91"/>
      <c r="C240" s="91"/>
      <c r="D240" s="91"/>
      <c r="E240" s="91"/>
    </row>
    <row r="241" spans="2:5" ht="12.75">
      <c r="B241" s="91"/>
      <c r="C241" s="91"/>
      <c r="D241" s="91"/>
      <c r="E241" s="91"/>
    </row>
    <row r="242" spans="2:5" ht="12.75">
      <c r="B242" s="91"/>
      <c r="C242" s="91"/>
      <c r="D242" s="91"/>
      <c r="E242" s="91"/>
    </row>
    <row r="243" spans="2:5" ht="12.75">
      <c r="B243" s="91"/>
      <c r="C243" s="91"/>
      <c r="D243" s="91"/>
      <c r="E243" s="91"/>
    </row>
    <row r="244" spans="2:5" ht="12.75">
      <c r="B244" s="91"/>
      <c r="C244" s="91"/>
      <c r="D244" s="91"/>
      <c r="E244" s="91"/>
    </row>
    <row r="245" spans="2:5" ht="12.75">
      <c r="B245" s="91"/>
      <c r="C245" s="91"/>
      <c r="D245" s="91"/>
      <c r="E245" s="91"/>
    </row>
    <row r="246" spans="2:5" ht="12.75">
      <c r="B246" s="91"/>
      <c r="C246" s="91"/>
      <c r="D246" s="91"/>
      <c r="E246" s="91"/>
    </row>
    <row r="247" spans="2:5" ht="12.75">
      <c r="B247" s="91"/>
      <c r="C247" s="91"/>
      <c r="D247" s="91"/>
      <c r="E247" s="91"/>
    </row>
    <row r="248" spans="2:5" ht="12.75">
      <c r="B248" s="91"/>
      <c r="C248" s="91"/>
      <c r="D248" s="91"/>
      <c r="E248" s="91"/>
    </row>
    <row r="249" spans="2:5" ht="12.75">
      <c r="B249" s="91"/>
      <c r="C249" s="91"/>
      <c r="D249" s="91"/>
      <c r="E249" s="91"/>
    </row>
    <row r="250" spans="2:5" ht="12.75">
      <c r="B250" s="91"/>
      <c r="C250" s="91"/>
      <c r="D250" s="91"/>
      <c r="E250" s="91"/>
    </row>
    <row r="251" spans="2:5" ht="12.75">
      <c r="B251" s="91"/>
      <c r="C251" s="91"/>
      <c r="D251" s="91"/>
      <c r="E251" s="91"/>
    </row>
    <row r="252" spans="2:5" ht="12.75">
      <c r="B252" s="91"/>
      <c r="C252" s="91"/>
      <c r="D252" s="91"/>
      <c r="E252" s="91"/>
    </row>
    <row r="253" spans="2:5" ht="12.75">
      <c r="B253" s="91"/>
      <c r="C253" s="91"/>
      <c r="D253" s="91"/>
      <c r="E253" s="91"/>
    </row>
    <row r="254" spans="2:5" ht="12.75">
      <c r="B254" s="91"/>
      <c r="C254" s="91"/>
      <c r="D254" s="91"/>
      <c r="E254" s="91"/>
    </row>
    <row r="255" spans="2:5" ht="12.75">
      <c r="B255" s="91"/>
      <c r="C255" s="91"/>
      <c r="D255" s="91"/>
      <c r="E255" s="91"/>
    </row>
    <row r="256" spans="2:5" ht="12.75">
      <c r="B256" s="91"/>
      <c r="C256" s="91"/>
      <c r="D256" s="91"/>
      <c r="E256" s="91"/>
    </row>
    <row r="257" spans="2:5" ht="12.75">
      <c r="B257" s="91"/>
      <c r="C257" s="91"/>
      <c r="D257" s="91"/>
      <c r="E257" s="91"/>
    </row>
    <row r="258" spans="2:5" ht="12.75">
      <c r="B258" s="91"/>
      <c r="C258" s="91"/>
      <c r="D258" s="91"/>
      <c r="E258" s="91"/>
    </row>
    <row r="259" spans="2:5" ht="12.75">
      <c r="B259" s="91"/>
      <c r="C259" s="91"/>
      <c r="D259" s="91"/>
      <c r="E259" s="91"/>
    </row>
    <row r="260" spans="2:5" ht="12.75">
      <c r="B260" s="91"/>
      <c r="C260" s="91"/>
      <c r="D260" s="91"/>
      <c r="E260" s="91"/>
    </row>
    <row r="261" spans="2:5" ht="12.75">
      <c r="B261" s="91"/>
      <c r="C261" s="91"/>
      <c r="D261" s="91"/>
      <c r="E261" s="91"/>
    </row>
    <row r="262" spans="2:5" ht="12.75">
      <c r="B262" s="91"/>
      <c r="C262" s="91"/>
      <c r="D262" s="91"/>
      <c r="E262" s="91"/>
    </row>
    <row r="263" spans="2:5" ht="12.75">
      <c r="B263" s="91"/>
      <c r="C263" s="91"/>
      <c r="D263" s="91"/>
      <c r="E263" s="91"/>
    </row>
    <row r="264" spans="2:5" ht="12.75">
      <c r="B264" s="91"/>
      <c r="C264" s="91"/>
      <c r="D264" s="91"/>
      <c r="E264" s="91"/>
    </row>
    <row r="265" spans="2:5" ht="12.75">
      <c r="B265" s="91"/>
      <c r="C265" s="91"/>
      <c r="D265" s="91"/>
      <c r="E265" s="91"/>
    </row>
    <row r="266" spans="2:5" ht="12.75">
      <c r="B266" s="91"/>
      <c r="C266" s="91"/>
      <c r="D266" s="91"/>
      <c r="E266" s="91"/>
    </row>
    <row r="267" spans="2:5" ht="12.75">
      <c r="B267" s="91"/>
      <c r="C267" s="91"/>
      <c r="D267" s="91"/>
      <c r="E267" s="91"/>
    </row>
    <row r="268" spans="2:5" ht="12.75">
      <c r="B268" s="91"/>
      <c r="C268" s="91"/>
      <c r="D268" s="91"/>
      <c r="E268" s="91"/>
    </row>
    <row r="269" spans="2:5" ht="12.75">
      <c r="B269" s="91"/>
      <c r="C269" s="91"/>
      <c r="D269" s="91"/>
      <c r="E269" s="91"/>
    </row>
    <row r="270" spans="2:5" ht="12.75">
      <c r="B270" s="91"/>
      <c r="C270" s="91"/>
      <c r="D270" s="91"/>
      <c r="E270" s="91"/>
    </row>
    <row r="271" spans="2:5" ht="12.75">
      <c r="B271" s="91"/>
      <c r="C271" s="91"/>
      <c r="D271" s="91"/>
      <c r="E271" s="91"/>
    </row>
    <row r="272" spans="2:5" ht="12.75">
      <c r="B272" s="91"/>
      <c r="C272" s="91"/>
      <c r="D272" s="91"/>
      <c r="E272" s="91"/>
    </row>
    <row r="273" spans="2:5" ht="12.75">
      <c r="B273" s="91"/>
      <c r="C273" s="91"/>
      <c r="D273" s="91"/>
      <c r="E273" s="91"/>
    </row>
    <row r="274" spans="2:5" ht="12.75">
      <c r="B274" s="91"/>
      <c r="C274" s="91"/>
      <c r="D274" s="91"/>
      <c r="E274" s="91"/>
    </row>
    <row r="275" spans="2:5" ht="12.75">
      <c r="B275" s="91"/>
      <c r="C275" s="91"/>
      <c r="D275" s="91"/>
      <c r="E275" s="91"/>
    </row>
    <row r="276" spans="2:5" ht="12.75">
      <c r="B276" s="91"/>
      <c r="C276" s="91"/>
      <c r="D276" s="91"/>
      <c r="E276" s="91"/>
    </row>
    <row r="277" spans="2:5" ht="12.75">
      <c r="B277" s="91"/>
      <c r="C277" s="91"/>
      <c r="D277" s="91"/>
      <c r="E277" s="91"/>
    </row>
    <row r="278" spans="2:5" ht="12.75">
      <c r="B278" s="91"/>
      <c r="C278" s="91"/>
      <c r="D278" s="91"/>
      <c r="E278" s="91"/>
    </row>
    <row r="279" spans="2:5" ht="12.75">
      <c r="B279" s="91"/>
      <c r="C279" s="91"/>
      <c r="D279" s="91"/>
      <c r="E279" s="91"/>
    </row>
    <row r="280" spans="2:5" ht="12.75">
      <c r="B280" s="91"/>
      <c r="C280" s="91"/>
      <c r="D280" s="91"/>
      <c r="E280" s="91"/>
    </row>
    <row r="281" spans="2:5" ht="12.75">
      <c r="B281" s="91"/>
      <c r="C281" s="91"/>
      <c r="D281" s="91"/>
      <c r="E281" s="91"/>
    </row>
    <row r="282" spans="2:5" ht="12.75">
      <c r="B282" s="91"/>
      <c r="C282" s="91"/>
      <c r="D282" s="91"/>
      <c r="E282" s="91"/>
    </row>
    <row r="283" spans="2:5" ht="12.75">
      <c r="B283" s="91"/>
      <c r="C283" s="91"/>
      <c r="D283" s="91"/>
      <c r="E283" s="91"/>
    </row>
    <row r="284" spans="2:5" ht="12.75">
      <c r="B284" s="91"/>
      <c r="C284" s="91"/>
      <c r="D284" s="91"/>
      <c r="E284" s="91"/>
    </row>
    <row r="285" spans="2:5" ht="12.75">
      <c r="B285" s="91"/>
      <c r="C285" s="91"/>
      <c r="D285" s="91"/>
      <c r="E285" s="91"/>
    </row>
    <row r="286" spans="2:5" ht="12.75">
      <c r="B286" s="91"/>
      <c r="C286" s="91"/>
      <c r="D286" s="91"/>
      <c r="E286" s="91"/>
    </row>
    <row r="287" spans="2:5" ht="12.75">
      <c r="B287" s="91"/>
      <c r="C287" s="91"/>
      <c r="D287" s="91"/>
      <c r="E287" s="91"/>
    </row>
    <row r="288" spans="2:5" ht="12.75">
      <c r="B288" s="91"/>
      <c r="C288" s="91"/>
      <c r="D288" s="91"/>
      <c r="E288" s="91"/>
    </row>
    <row r="289" spans="2:5" ht="12.75">
      <c r="B289" s="91"/>
      <c r="C289" s="91"/>
      <c r="D289" s="91"/>
      <c r="E289" s="91"/>
    </row>
    <row r="290" spans="2:5" ht="12.75">
      <c r="B290" s="91"/>
      <c r="C290" s="91"/>
      <c r="D290" s="91"/>
      <c r="E290" s="91"/>
    </row>
    <row r="291" spans="2:5" ht="12.75">
      <c r="B291" s="91"/>
      <c r="C291" s="91"/>
      <c r="D291" s="91"/>
      <c r="E291" s="91"/>
    </row>
    <row r="292" spans="2:5" ht="12.75">
      <c r="B292" s="91"/>
      <c r="C292" s="91"/>
      <c r="D292" s="91"/>
      <c r="E292" s="91"/>
    </row>
    <row r="293" spans="2:5" ht="12.75">
      <c r="B293" s="91"/>
      <c r="C293" s="91"/>
      <c r="D293" s="91"/>
      <c r="E293" s="91"/>
    </row>
    <row r="294" spans="2:5" ht="12.75">
      <c r="B294" s="91"/>
      <c r="C294" s="91"/>
      <c r="D294" s="91"/>
      <c r="E294" s="91"/>
    </row>
    <row r="295" spans="2:5" ht="12.75">
      <c r="B295" s="91"/>
      <c r="C295" s="91"/>
      <c r="D295" s="91"/>
      <c r="E295" s="91"/>
    </row>
    <row r="296" spans="2:5" ht="12.75">
      <c r="B296" s="91"/>
      <c r="C296" s="91"/>
      <c r="D296" s="91"/>
      <c r="E296" s="91"/>
    </row>
    <row r="297" spans="2:5" ht="12.75">
      <c r="B297" s="91"/>
      <c r="C297" s="91"/>
      <c r="D297" s="91"/>
      <c r="E297" s="91"/>
    </row>
    <row r="298" spans="2:5" ht="12.75">
      <c r="B298" s="91"/>
      <c r="C298" s="91"/>
      <c r="D298" s="91"/>
      <c r="E298" s="91"/>
    </row>
    <row r="299" spans="2:5" ht="12.75">
      <c r="B299" s="91"/>
      <c r="C299" s="91"/>
      <c r="D299" s="91"/>
      <c r="E299" s="91"/>
    </row>
    <row r="300" spans="2:5" ht="12.75">
      <c r="B300" s="91"/>
      <c r="C300" s="91"/>
      <c r="D300" s="91"/>
      <c r="E300" s="91"/>
    </row>
    <row r="301" spans="2:5" ht="12.75">
      <c r="B301" s="91"/>
      <c r="C301" s="91"/>
      <c r="D301" s="91"/>
      <c r="E301" s="91"/>
    </row>
    <row r="302" spans="2:5" ht="12.75">
      <c r="B302" s="91"/>
      <c r="C302" s="91"/>
      <c r="D302" s="91"/>
      <c r="E302" s="91"/>
    </row>
    <row r="303" spans="2:5" ht="12.75">
      <c r="B303" s="91"/>
      <c r="C303" s="91"/>
      <c r="D303" s="91"/>
      <c r="E303" s="91"/>
    </row>
    <row r="304" spans="2:5" ht="12.75">
      <c r="B304" s="91"/>
      <c r="C304" s="91"/>
      <c r="D304" s="91"/>
      <c r="E304" s="91"/>
    </row>
    <row r="305" spans="2:5" ht="12.75">
      <c r="B305" s="91"/>
      <c r="C305" s="91"/>
      <c r="D305" s="91"/>
      <c r="E305" s="91"/>
    </row>
    <row r="306" spans="2:5" ht="12.75">
      <c r="B306" s="91"/>
      <c r="C306" s="91"/>
      <c r="D306" s="91"/>
      <c r="E306" s="91"/>
    </row>
    <row r="307" spans="2:5" ht="12.75">
      <c r="B307" s="91"/>
      <c r="C307" s="91"/>
      <c r="D307" s="91"/>
      <c r="E307" s="91"/>
    </row>
    <row r="308" spans="2:5" ht="12.75">
      <c r="B308" s="91"/>
      <c r="C308" s="91"/>
      <c r="D308" s="91"/>
      <c r="E308" s="91"/>
    </row>
    <row r="309" spans="2:5" ht="12.75">
      <c r="B309" s="91"/>
      <c r="C309" s="91"/>
      <c r="D309" s="91"/>
      <c r="E309" s="91"/>
    </row>
    <row r="310" spans="2:5" ht="12.75">
      <c r="B310" s="91"/>
      <c r="C310" s="91"/>
      <c r="D310" s="91"/>
      <c r="E310" s="91"/>
    </row>
    <row r="311" spans="2:5" ht="12.75">
      <c r="B311" s="91"/>
      <c r="C311" s="91"/>
      <c r="D311" s="91"/>
      <c r="E311" s="91"/>
    </row>
    <row r="312" spans="2:5" ht="12.75">
      <c r="B312" s="91"/>
      <c r="C312" s="91"/>
      <c r="D312" s="91"/>
      <c r="E312" s="91"/>
    </row>
    <row r="313" spans="2:5" ht="12.75">
      <c r="B313" s="91"/>
      <c r="C313" s="91"/>
      <c r="D313" s="91"/>
      <c r="E313" s="91"/>
    </row>
    <row r="314" spans="2:5" ht="12.75">
      <c r="B314" s="91"/>
      <c r="C314" s="91"/>
      <c r="D314" s="91"/>
      <c r="E314" s="91"/>
    </row>
    <row r="315" spans="2:5" ht="12.75">
      <c r="B315" s="91"/>
      <c r="C315" s="91"/>
      <c r="D315" s="91"/>
      <c r="E315" s="91"/>
    </row>
    <row r="316" spans="2:5" ht="12.75">
      <c r="B316" s="91"/>
      <c r="C316" s="91"/>
      <c r="D316" s="91"/>
      <c r="E316" s="91"/>
    </row>
    <row r="317" spans="2:5" ht="12.75">
      <c r="B317" s="91"/>
      <c r="C317" s="91"/>
      <c r="D317" s="91"/>
      <c r="E317" s="91"/>
    </row>
    <row r="318" spans="2:5" ht="12.75">
      <c r="B318" s="91"/>
      <c r="C318" s="91"/>
      <c r="D318" s="91"/>
      <c r="E318" s="91"/>
    </row>
    <row r="319" spans="2:5" ht="12.75">
      <c r="B319" s="91"/>
      <c r="C319" s="91"/>
      <c r="D319" s="91"/>
      <c r="E319" s="91"/>
    </row>
    <row r="320" spans="2:5" ht="12.75">
      <c r="B320" s="91"/>
      <c r="C320" s="91"/>
      <c r="D320" s="91"/>
      <c r="E320" s="91"/>
    </row>
    <row r="321" spans="2:5" ht="12.75">
      <c r="B321" s="91"/>
      <c r="C321" s="91"/>
      <c r="D321" s="91"/>
      <c r="E321" s="91"/>
    </row>
    <row r="322" spans="2:5" ht="12.75">
      <c r="B322" s="91"/>
      <c r="C322" s="91"/>
      <c r="D322" s="91"/>
      <c r="E322" s="91"/>
    </row>
    <row r="323" spans="2:5" ht="12.75">
      <c r="B323" s="91"/>
      <c r="C323" s="91"/>
      <c r="D323" s="91"/>
      <c r="E323" s="91"/>
    </row>
    <row r="324" spans="2:5" ht="12.75">
      <c r="B324" s="91"/>
      <c r="C324" s="91"/>
      <c r="D324" s="91"/>
      <c r="E324" s="91"/>
    </row>
    <row r="325" spans="2:5" ht="12.75">
      <c r="B325" s="91"/>
      <c r="C325" s="91"/>
      <c r="D325" s="91"/>
      <c r="E325" s="91"/>
    </row>
    <row r="326" spans="2:5" ht="12.75">
      <c r="B326" s="91"/>
      <c r="C326" s="91"/>
      <c r="D326" s="91"/>
      <c r="E326" s="91"/>
    </row>
    <row r="327" spans="2:5" ht="12.75">
      <c r="B327" s="91"/>
      <c r="C327" s="91"/>
      <c r="D327" s="91"/>
      <c r="E327" s="91"/>
    </row>
    <row r="328" spans="2:5" ht="12.75">
      <c r="B328" s="91"/>
      <c r="C328" s="91"/>
      <c r="D328" s="91"/>
      <c r="E328" s="91"/>
    </row>
    <row r="329" spans="2:5" ht="12.75">
      <c r="B329" s="91"/>
      <c r="C329" s="91"/>
      <c r="D329" s="91"/>
      <c r="E329" s="91"/>
    </row>
    <row r="330" spans="2:5" ht="12.75">
      <c r="B330" s="91"/>
      <c r="C330" s="91"/>
      <c r="D330" s="91"/>
      <c r="E330" s="91"/>
    </row>
    <row r="331" spans="2:5" ht="12.75">
      <c r="B331" s="91"/>
      <c r="C331" s="91"/>
      <c r="D331" s="91"/>
      <c r="E331" s="91"/>
    </row>
    <row r="332" spans="2:5" ht="12.75">
      <c r="B332" s="91"/>
      <c r="C332" s="91"/>
      <c r="D332" s="91"/>
      <c r="E332" s="91"/>
    </row>
    <row r="333" spans="2:5" ht="12.75">
      <c r="B333" s="91"/>
      <c r="C333" s="91"/>
      <c r="D333" s="91"/>
      <c r="E333" s="91"/>
    </row>
    <row r="334" spans="2:5" ht="12.75">
      <c r="B334" s="91"/>
      <c r="C334" s="91"/>
      <c r="D334" s="91"/>
      <c r="E334" s="91"/>
    </row>
    <row r="335" spans="2:5" ht="12.75">
      <c r="B335" s="91"/>
      <c r="C335" s="91"/>
      <c r="D335" s="91"/>
      <c r="E335" s="91"/>
    </row>
    <row r="336" spans="2:5" ht="12.75">
      <c r="B336" s="91"/>
      <c r="C336" s="91"/>
      <c r="D336" s="91"/>
      <c r="E336" s="91"/>
    </row>
    <row r="337" spans="2:5" ht="12.75">
      <c r="B337" s="91"/>
      <c r="C337" s="91"/>
      <c r="D337" s="91"/>
      <c r="E337" s="91"/>
    </row>
    <row r="338" spans="2:5" ht="12.75">
      <c r="B338" s="91"/>
      <c r="C338" s="91"/>
      <c r="D338" s="91"/>
      <c r="E338" s="91"/>
    </row>
    <row r="339" spans="2:5" ht="12.75">
      <c r="B339" s="91"/>
      <c r="C339" s="91"/>
      <c r="D339" s="91"/>
      <c r="E339" s="91"/>
    </row>
    <row r="340" spans="2:5" ht="12.75">
      <c r="B340" s="91"/>
      <c r="C340" s="91"/>
      <c r="D340" s="91"/>
      <c r="E340" s="91"/>
    </row>
    <row r="341" spans="2:5" ht="12.75">
      <c r="B341" s="91"/>
      <c r="C341" s="91"/>
      <c r="D341" s="91"/>
      <c r="E341" s="91"/>
    </row>
    <row r="342" spans="2:5" ht="12.75">
      <c r="B342" s="91"/>
      <c r="C342" s="91"/>
      <c r="D342" s="91"/>
      <c r="E342" s="91"/>
    </row>
    <row r="343" spans="2:5" ht="12.75">
      <c r="B343" s="91"/>
      <c r="C343" s="91"/>
      <c r="D343" s="91"/>
      <c r="E343" s="91"/>
    </row>
    <row r="344" spans="2:5" ht="12.75">
      <c r="B344" s="91"/>
      <c r="C344" s="91"/>
      <c r="D344" s="91"/>
      <c r="E344" s="91"/>
    </row>
    <row r="345" spans="2:5" ht="12.75">
      <c r="B345" s="91"/>
      <c r="C345" s="91"/>
      <c r="D345" s="91"/>
      <c r="E345" s="91"/>
    </row>
    <row r="346" spans="2:5" ht="12.75">
      <c r="B346" s="91"/>
      <c r="C346" s="91"/>
      <c r="D346" s="91"/>
      <c r="E346" s="91"/>
    </row>
    <row r="347" spans="2:5" ht="12.75">
      <c r="B347" s="91"/>
      <c r="C347" s="91"/>
      <c r="D347" s="91"/>
      <c r="E347" s="91"/>
    </row>
    <row r="348" spans="2:5" ht="12.75">
      <c r="B348" s="91"/>
      <c r="C348" s="91"/>
      <c r="D348" s="91"/>
      <c r="E348" s="91"/>
    </row>
    <row r="349" spans="2:5" ht="12.75">
      <c r="B349" s="91"/>
      <c r="C349" s="91"/>
      <c r="D349" s="91"/>
      <c r="E349" s="91"/>
    </row>
    <row r="350" spans="2:5" ht="12.75">
      <c r="B350" s="91"/>
      <c r="C350" s="91"/>
      <c r="D350" s="91"/>
      <c r="E350" s="91"/>
    </row>
    <row r="351" spans="2:5" ht="12.75">
      <c r="B351" s="91"/>
      <c r="C351" s="91"/>
      <c r="D351" s="91"/>
      <c r="E351" s="91"/>
    </row>
    <row r="352" spans="2:5" ht="12.75">
      <c r="B352" s="91"/>
      <c r="C352" s="91"/>
      <c r="D352" s="91"/>
      <c r="E352" s="91"/>
    </row>
    <row r="353" spans="2:5" ht="12.75">
      <c r="B353" s="91"/>
      <c r="C353" s="91"/>
      <c r="D353" s="91"/>
      <c r="E353" s="91"/>
    </row>
    <row r="354" spans="2:5" ht="12.75">
      <c r="B354" s="91"/>
      <c r="C354" s="91"/>
      <c r="D354" s="91"/>
      <c r="E354" s="91"/>
    </row>
    <row r="355" spans="2:5" ht="12.75">
      <c r="B355" s="91"/>
      <c r="C355" s="91"/>
      <c r="D355" s="91"/>
      <c r="E355" s="91"/>
    </row>
    <row r="356" spans="2:5" ht="12.75">
      <c r="B356" s="91"/>
      <c r="C356" s="91"/>
      <c r="D356" s="91"/>
      <c r="E356" s="91"/>
    </row>
    <row r="357" spans="2:5" ht="12.75">
      <c r="B357" s="91"/>
      <c r="C357" s="91"/>
      <c r="D357" s="91"/>
      <c r="E357" s="91"/>
    </row>
    <row r="358" spans="2:5" ht="12.75">
      <c r="B358" s="91"/>
      <c r="C358" s="91"/>
      <c r="D358" s="91"/>
      <c r="E358" s="91"/>
    </row>
    <row r="359" spans="2:5" ht="12.75">
      <c r="B359" s="91"/>
      <c r="C359" s="91"/>
      <c r="D359" s="91"/>
      <c r="E359" s="91"/>
    </row>
    <row r="360" spans="2:5" ht="12.75">
      <c r="B360" s="91"/>
      <c r="C360" s="91"/>
      <c r="D360" s="91"/>
      <c r="E360" s="91"/>
    </row>
    <row r="361" spans="2:5" ht="12.75">
      <c r="B361" s="91"/>
      <c r="C361" s="91"/>
      <c r="D361" s="91"/>
      <c r="E361" s="91"/>
    </row>
    <row r="362" spans="2:5" ht="12.75">
      <c r="B362" s="91"/>
      <c r="C362" s="91"/>
      <c r="D362" s="91"/>
      <c r="E362" s="91"/>
    </row>
    <row r="363" spans="2:5" ht="12.75">
      <c r="B363" s="91"/>
      <c r="C363" s="91"/>
      <c r="D363" s="91"/>
      <c r="E363" s="91"/>
    </row>
    <row r="364" spans="2:5" ht="12.75">
      <c r="B364" s="91"/>
      <c r="C364" s="91"/>
      <c r="D364" s="91"/>
      <c r="E364" s="91"/>
    </row>
    <row r="365" spans="2:5" ht="12.75">
      <c r="B365" s="91"/>
      <c r="C365" s="91"/>
      <c r="D365" s="91"/>
      <c r="E365" s="91"/>
    </row>
    <row r="366" spans="2:5" ht="12.75">
      <c r="B366" s="91"/>
      <c r="C366" s="91"/>
      <c r="D366" s="91"/>
      <c r="E366" s="91"/>
    </row>
    <row r="367" spans="2:5" ht="12.75">
      <c r="B367" s="91"/>
      <c r="C367" s="91"/>
      <c r="D367" s="91"/>
      <c r="E367" s="91"/>
    </row>
    <row r="368" spans="2:5" ht="12.75">
      <c r="B368" s="91"/>
      <c r="C368" s="91"/>
      <c r="D368" s="91"/>
      <c r="E368" s="91"/>
    </row>
    <row r="369" spans="2:5" ht="12.75">
      <c r="B369" s="91"/>
      <c r="C369" s="91"/>
      <c r="D369" s="91"/>
      <c r="E369" s="91"/>
    </row>
    <row r="370" spans="2:5" ht="12.75">
      <c r="B370" s="91"/>
      <c r="C370" s="91"/>
      <c r="D370" s="91"/>
      <c r="E370" s="91"/>
    </row>
    <row r="371" spans="2:5" ht="12.75">
      <c r="B371" s="91"/>
      <c r="C371" s="91"/>
      <c r="D371" s="91"/>
      <c r="E371" s="91"/>
    </row>
    <row r="372" spans="2:5" ht="12.75">
      <c r="B372" s="91"/>
      <c r="C372" s="91"/>
      <c r="D372" s="91"/>
      <c r="E372" s="91"/>
    </row>
    <row r="373" spans="2:5" ht="12.75">
      <c r="B373" s="91"/>
      <c r="C373" s="91"/>
      <c r="D373" s="91"/>
      <c r="E373" s="91"/>
    </row>
    <row r="374" spans="2:5" ht="12.75">
      <c r="B374" s="91"/>
      <c r="C374" s="91"/>
      <c r="D374" s="91"/>
      <c r="E374" s="91"/>
    </row>
    <row r="375" spans="2:5" ht="12.75">
      <c r="B375" s="91"/>
      <c r="C375" s="91"/>
      <c r="D375" s="91"/>
      <c r="E375" s="91"/>
    </row>
    <row r="376" spans="2:5" ht="12.75">
      <c r="B376" s="91"/>
      <c r="C376" s="91"/>
      <c r="D376" s="91"/>
      <c r="E376" s="91"/>
    </row>
    <row r="377" spans="2:5" ht="12.75">
      <c r="B377" s="91"/>
      <c r="C377" s="91"/>
      <c r="D377" s="91"/>
      <c r="E377" s="91"/>
    </row>
    <row r="378" spans="2:5" ht="12.75">
      <c r="B378" s="91"/>
      <c r="C378" s="91"/>
      <c r="D378" s="91"/>
      <c r="E378" s="91"/>
    </row>
    <row r="379" spans="2:5" ht="12.75">
      <c r="B379" s="91"/>
      <c r="C379" s="91"/>
      <c r="D379" s="91"/>
      <c r="E379" s="91"/>
    </row>
    <row r="380" spans="2:5" ht="12.75">
      <c r="B380" s="91"/>
      <c r="C380" s="91"/>
      <c r="D380" s="91"/>
      <c r="E380" s="91"/>
    </row>
    <row r="381" spans="2:5" ht="12.75">
      <c r="B381" s="91"/>
      <c r="C381" s="91"/>
      <c r="D381" s="91"/>
      <c r="E381" s="91"/>
    </row>
    <row r="382" spans="2:5" ht="12.75">
      <c r="B382" s="91"/>
      <c r="C382" s="91"/>
      <c r="D382" s="91"/>
      <c r="E382" s="91"/>
    </row>
    <row r="383" spans="2:5" ht="12.75">
      <c r="B383" s="91"/>
      <c r="C383" s="91"/>
      <c r="D383" s="91"/>
      <c r="E383" s="91"/>
    </row>
    <row r="384" spans="2:5" ht="12.75">
      <c r="B384" s="91"/>
      <c r="C384" s="91"/>
      <c r="D384" s="91"/>
      <c r="E384" s="91"/>
    </row>
    <row r="385" spans="2:5" ht="12.75">
      <c r="B385" s="91"/>
      <c r="C385" s="91"/>
      <c r="D385" s="91"/>
      <c r="E385" s="91"/>
    </row>
    <row r="386" spans="2:5" ht="12.75">
      <c r="B386" s="91"/>
      <c r="C386" s="91"/>
      <c r="D386" s="91"/>
      <c r="E386" s="91"/>
    </row>
    <row r="387" spans="2:5" ht="12.75">
      <c r="B387" s="91"/>
      <c r="C387" s="91"/>
      <c r="D387" s="91"/>
      <c r="E387" s="91"/>
    </row>
    <row r="388" spans="2:5" ht="12.75">
      <c r="B388" s="91"/>
      <c r="C388" s="91"/>
      <c r="D388" s="91"/>
      <c r="E388" s="91"/>
    </row>
    <row r="389" spans="2:5" ht="12.75">
      <c r="B389" s="91"/>
      <c r="C389" s="91"/>
      <c r="D389" s="91"/>
      <c r="E389" s="91"/>
    </row>
    <row r="390" spans="2:5" ht="12.75">
      <c r="B390" s="91"/>
      <c r="C390" s="91"/>
      <c r="D390" s="91"/>
      <c r="E390" s="91"/>
    </row>
    <row r="391" spans="2:5" ht="12.75">
      <c r="B391" s="91"/>
      <c r="C391" s="91"/>
      <c r="D391" s="91"/>
      <c r="E391" s="91"/>
    </row>
    <row r="392" spans="2:5" ht="12.75">
      <c r="B392" s="91"/>
      <c r="C392" s="91"/>
      <c r="D392" s="91"/>
      <c r="E392" s="91"/>
    </row>
    <row r="393" spans="2:5" ht="12.75">
      <c r="B393" s="91"/>
      <c r="C393" s="91"/>
      <c r="D393" s="91"/>
      <c r="E393" s="91"/>
    </row>
    <row r="394" spans="2:5" ht="12.75">
      <c r="B394" s="91"/>
      <c r="C394" s="91"/>
      <c r="D394" s="91"/>
      <c r="E394" s="91"/>
    </row>
    <row r="395" spans="2:5" ht="12.75">
      <c r="B395" s="91"/>
      <c r="C395" s="91"/>
      <c r="D395" s="91"/>
      <c r="E395" s="91"/>
    </row>
    <row r="396" spans="2:5" ht="12.75">
      <c r="B396" s="91"/>
      <c r="C396" s="91"/>
      <c r="D396" s="91"/>
      <c r="E396" s="91"/>
    </row>
    <row r="397" spans="2:5" ht="12.75">
      <c r="B397" s="91"/>
      <c r="C397" s="91"/>
      <c r="D397" s="91"/>
      <c r="E397" s="91"/>
    </row>
    <row r="398" spans="2:5" ht="12.75">
      <c r="B398" s="91"/>
      <c r="C398" s="91"/>
      <c r="D398" s="91"/>
      <c r="E398" s="91"/>
    </row>
    <row r="399" spans="2:5" ht="12.75">
      <c r="B399" s="91"/>
      <c r="C399" s="91"/>
      <c r="D399" s="91"/>
      <c r="E399" s="91"/>
    </row>
    <row r="400" spans="2:5" ht="12.75">
      <c r="B400" s="91"/>
      <c r="C400" s="91"/>
      <c r="D400" s="91"/>
      <c r="E400" s="91"/>
    </row>
    <row r="401" spans="2:5" ht="12.75">
      <c r="B401" s="91"/>
      <c r="C401" s="91"/>
      <c r="D401" s="91"/>
      <c r="E401" s="91"/>
    </row>
    <row r="402" spans="2:5" ht="12.75">
      <c r="B402" s="91"/>
      <c r="C402" s="91"/>
      <c r="D402" s="91"/>
      <c r="E402" s="91"/>
    </row>
    <row r="403" spans="2:5" ht="12.75">
      <c r="B403" s="91"/>
      <c r="C403" s="91"/>
      <c r="D403" s="91"/>
      <c r="E403" s="91"/>
    </row>
    <row r="404" spans="2:5" ht="12.75">
      <c r="B404" s="91"/>
      <c r="C404" s="91"/>
      <c r="D404" s="91"/>
      <c r="E404" s="91"/>
    </row>
    <row r="405" spans="2:5" ht="12.75">
      <c r="B405" s="91"/>
      <c r="C405" s="91"/>
      <c r="D405" s="91"/>
      <c r="E405" s="91"/>
    </row>
    <row r="406" spans="2:5" ht="12.75">
      <c r="B406" s="91"/>
      <c r="C406" s="91"/>
      <c r="D406" s="91"/>
      <c r="E406" s="91"/>
    </row>
    <row r="407" spans="2:5" ht="12.75">
      <c r="B407" s="91"/>
      <c r="C407" s="91"/>
      <c r="D407" s="91"/>
      <c r="E407" s="91"/>
    </row>
    <row r="408" spans="2:5" ht="12.75">
      <c r="B408" s="91"/>
      <c r="C408" s="91"/>
      <c r="D408" s="91"/>
      <c r="E408" s="91"/>
    </row>
    <row r="409" spans="2:5" ht="12.75">
      <c r="B409" s="91"/>
      <c r="C409" s="91"/>
      <c r="D409" s="91"/>
      <c r="E409" s="91"/>
    </row>
    <row r="410" spans="2:5" ht="12.75">
      <c r="B410" s="91"/>
      <c r="C410" s="91"/>
      <c r="D410" s="91"/>
      <c r="E410" s="91"/>
    </row>
    <row r="411" spans="2:5" ht="12.75">
      <c r="B411" s="91"/>
      <c r="C411" s="91"/>
      <c r="D411" s="91"/>
      <c r="E411" s="91"/>
    </row>
    <row r="412" spans="2:5" ht="12.75">
      <c r="B412" s="91"/>
      <c r="C412" s="91"/>
      <c r="D412" s="91"/>
      <c r="E412" s="91"/>
    </row>
    <row r="413" spans="2:5" ht="12.75">
      <c r="B413" s="91"/>
      <c r="C413" s="91"/>
      <c r="D413" s="91"/>
      <c r="E413" s="91"/>
    </row>
    <row r="414" spans="2:5" ht="12.75">
      <c r="B414" s="91"/>
      <c r="C414" s="91"/>
      <c r="D414" s="91"/>
      <c r="E414" s="91"/>
    </row>
    <row r="415" spans="2:5" ht="12.75">
      <c r="B415" s="91"/>
      <c r="C415" s="91"/>
      <c r="D415" s="91"/>
      <c r="E415" s="91"/>
    </row>
    <row r="416" spans="2:5" ht="12.75">
      <c r="B416" s="91"/>
      <c r="C416" s="91"/>
      <c r="D416" s="91"/>
      <c r="E416" s="91"/>
    </row>
    <row r="417" spans="2:5" ht="12.75">
      <c r="B417" s="91"/>
      <c r="C417" s="91"/>
      <c r="D417" s="91"/>
      <c r="E417" s="91"/>
    </row>
    <row r="418" spans="2:5" ht="12.75">
      <c r="B418" s="91"/>
      <c r="C418" s="91"/>
      <c r="D418" s="91"/>
      <c r="E418" s="91"/>
    </row>
    <row r="419" spans="2:5" ht="12.75">
      <c r="B419" s="91"/>
      <c r="C419" s="91"/>
      <c r="D419" s="91"/>
      <c r="E419" s="91"/>
    </row>
    <row r="420" spans="2:5" ht="12.75">
      <c r="B420" s="91"/>
      <c r="C420" s="91"/>
      <c r="D420" s="91"/>
      <c r="E420" s="91"/>
    </row>
    <row r="421" spans="2:5" ht="12.75">
      <c r="B421" s="91"/>
      <c r="C421" s="91"/>
      <c r="D421" s="91"/>
      <c r="E421" s="91"/>
    </row>
    <row r="422" spans="2:5" ht="12.75">
      <c r="B422" s="91"/>
      <c r="C422" s="91"/>
      <c r="D422" s="91"/>
      <c r="E422" s="91"/>
    </row>
    <row r="423" spans="2:5" ht="12.75">
      <c r="B423" s="91"/>
      <c r="C423" s="91"/>
      <c r="D423" s="91"/>
      <c r="E423" s="91"/>
    </row>
    <row r="424" spans="2:5" ht="12.75">
      <c r="B424" s="91"/>
      <c r="C424" s="91"/>
      <c r="D424" s="91"/>
      <c r="E424" s="91"/>
    </row>
    <row r="425" spans="2:5" ht="12.75">
      <c r="B425" s="91"/>
      <c r="C425" s="91"/>
      <c r="D425" s="91"/>
      <c r="E425" s="91"/>
    </row>
    <row r="426" spans="2:5" ht="12.75">
      <c r="B426" s="91"/>
      <c r="C426" s="91"/>
      <c r="D426" s="91"/>
      <c r="E426" s="91"/>
    </row>
    <row r="427" spans="2:5" ht="12.75">
      <c r="B427" s="91"/>
      <c r="C427" s="91"/>
      <c r="D427" s="91"/>
      <c r="E427" s="91"/>
    </row>
    <row r="428" spans="2:5" ht="12.75">
      <c r="B428" s="91"/>
      <c r="C428" s="91"/>
      <c r="D428" s="91"/>
      <c r="E428" s="91"/>
    </row>
    <row r="429" spans="2:5" ht="12.75">
      <c r="B429" s="91"/>
      <c r="C429" s="91"/>
      <c r="D429" s="91"/>
      <c r="E429" s="91"/>
    </row>
    <row r="430" spans="2:5" ht="12.75">
      <c r="B430" s="91"/>
      <c r="C430" s="91"/>
      <c r="D430" s="91"/>
      <c r="E430" s="91"/>
    </row>
    <row r="431" spans="2:5" ht="12.75">
      <c r="B431" s="91"/>
      <c r="C431" s="91"/>
      <c r="D431" s="91"/>
      <c r="E431" s="91"/>
    </row>
    <row r="432" spans="2:5" ht="12.75">
      <c r="B432" s="91"/>
      <c r="C432" s="91"/>
      <c r="D432" s="91"/>
      <c r="E432" s="91"/>
    </row>
    <row r="433" spans="2:5" ht="12.75">
      <c r="B433" s="91"/>
      <c r="C433" s="91"/>
      <c r="D433" s="91"/>
      <c r="E433" s="91"/>
    </row>
    <row r="434" spans="2:5" ht="12.75">
      <c r="B434" s="91"/>
      <c r="C434" s="91"/>
      <c r="D434" s="91"/>
      <c r="E434" s="91"/>
    </row>
    <row r="435" spans="2:5" ht="12.75">
      <c r="B435" s="91"/>
      <c r="C435" s="91"/>
      <c r="D435" s="91"/>
      <c r="E435" s="91"/>
    </row>
    <row r="436" spans="2:5" ht="12.75">
      <c r="B436" s="91"/>
      <c r="C436" s="91"/>
      <c r="D436" s="91"/>
      <c r="E436" s="91"/>
    </row>
    <row r="437" spans="2:5" ht="12.75">
      <c r="B437" s="91"/>
      <c r="C437" s="91"/>
      <c r="D437" s="91"/>
      <c r="E437" s="91"/>
    </row>
    <row r="438" spans="2:5" ht="12.75">
      <c r="B438" s="91"/>
      <c r="C438" s="91"/>
      <c r="D438" s="91"/>
      <c r="E438" s="91"/>
    </row>
    <row r="439" spans="2:5" ht="12.75">
      <c r="B439" s="91"/>
      <c r="C439" s="91"/>
      <c r="D439" s="91"/>
      <c r="E439" s="91"/>
    </row>
    <row r="440" spans="2:5" ht="12.75">
      <c r="B440" s="91"/>
      <c r="C440" s="91"/>
      <c r="D440" s="91"/>
      <c r="E440" s="91"/>
    </row>
    <row r="441" spans="2:5" ht="12.75">
      <c r="B441" s="91"/>
      <c r="C441" s="91"/>
      <c r="D441" s="91"/>
      <c r="E441" s="91"/>
    </row>
    <row r="442" spans="2:5" ht="12.75">
      <c r="B442" s="91"/>
      <c r="C442" s="91"/>
      <c r="D442" s="91"/>
      <c r="E442" s="91"/>
    </row>
    <row r="443" spans="2:5" ht="12.75">
      <c r="B443" s="91"/>
      <c r="C443" s="91"/>
      <c r="D443" s="91"/>
      <c r="E443" s="91"/>
    </row>
    <row r="444" spans="2:5" ht="12.75">
      <c r="B444" s="91"/>
      <c r="C444" s="91"/>
      <c r="D444" s="91"/>
      <c r="E444" s="91"/>
    </row>
    <row r="445" spans="2:5" ht="12.75">
      <c r="B445" s="91"/>
      <c r="C445" s="91"/>
      <c r="D445" s="91"/>
      <c r="E445" s="91"/>
    </row>
    <row r="446" spans="2:5" ht="12.75">
      <c r="B446" s="91"/>
      <c r="C446" s="91"/>
      <c r="D446" s="91"/>
      <c r="E446" s="91"/>
    </row>
    <row r="447" spans="2:5" ht="12.75">
      <c r="B447" s="91"/>
      <c r="C447" s="91"/>
      <c r="D447" s="91"/>
      <c r="E447" s="91"/>
    </row>
    <row r="448" spans="2:5" ht="12.75">
      <c r="B448" s="91"/>
      <c r="C448" s="91"/>
      <c r="D448" s="91"/>
      <c r="E448" s="91"/>
    </row>
    <row r="449" spans="2:5" ht="12.75">
      <c r="B449" s="91"/>
      <c r="C449" s="91"/>
      <c r="D449" s="91"/>
      <c r="E449" s="91"/>
    </row>
    <row r="450" spans="2:5" ht="12.75">
      <c r="B450" s="91"/>
      <c r="C450" s="91"/>
      <c r="D450" s="91"/>
      <c r="E450" s="91"/>
    </row>
    <row r="451" spans="2:5" ht="12.75">
      <c r="B451" s="91"/>
      <c r="C451" s="91"/>
      <c r="D451" s="91"/>
      <c r="E451" s="91"/>
    </row>
    <row r="452" spans="2:5" ht="12.75">
      <c r="B452" s="91"/>
      <c r="C452" s="91"/>
      <c r="D452" s="91"/>
      <c r="E452" s="91"/>
    </row>
    <row r="453" spans="2:5" ht="12.75">
      <c r="B453" s="91"/>
      <c r="C453" s="91"/>
      <c r="D453" s="91"/>
      <c r="E453" s="91"/>
    </row>
    <row r="454" spans="2:5" ht="12.75">
      <c r="B454" s="91"/>
      <c r="C454" s="91"/>
      <c r="D454" s="91"/>
      <c r="E454" s="91"/>
    </row>
    <row r="455" spans="2:5" ht="12.75">
      <c r="B455" s="91"/>
      <c r="C455" s="91"/>
      <c r="D455" s="91"/>
      <c r="E455" s="91"/>
    </row>
    <row r="456" spans="2:5" ht="12.75">
      <c r="B456" s="91"/>
      <c r="C456" s="91"/>
      <c r="D456" s="91"/>
      <c r="E456" s="91"/>
    </row>
    <row r="457" spans="2:5" ht="12.75">
      <c r="B457" s="91"/>
      <c r="C457" s="91"/>
      <c r="D457" s="91"/>
      <c r="E457" s="91"/>
    </row>
    <row r="458" spans="2:5" ht="12.75">
      <c r="B458" s="91"/>
      <c r="C458" s="91"/>
      <c r="D458" s="91"/>
      <c r="E458" s="91"/>
    </row>
    <row r="459" spans="2:5" ht="12.75">
      <c r="B459" s="91"/>
      <c r="C459" s="91"/>
      <c r="D459" s="91"/>
      <c r="E459" s="91"/>
    </row>
    <row r="460" spans="2:5" ht="12.75">
      <c r="B460" s="91"/>
      <c r="C460" s="91"/>
      <c r="D460" s="91"/>
      <c r="E460" s="91"/>
    </row>
    <row r="461" spans="2:5" ht="12.75">
      <c r="B461" s="91"/>
      <c r="C461" s="91"/>
      <c r="D461" s="91"/>
      <c r="E461" s="91"/>
    </row>
    <row r="462" spans="2:5" ht="12.75">
      <c r="B462" s="91"/>
      <c r="C462" s="91"/>
      <c r="D462" s="91"/>
      <c r="E462" s="91"/>
    </row>
    <row r="463" spans="2:5" ht="12.75">
      <c r="B463" s="91"/>
      <c r="C463" s="91"/>
      <c r="D463" s="91"/>
      <c r="E463" s="91"/>
    </row>
    <row r="464" spans="2:5" ht="12.75">
      <c r="B464" s="91"/>
      <c r="C464" s="91"/>
      <c r="D464" s="91"/>
      <c r="E464" s="91"/>
    </row>
    <row r="465" spans="2:5" ht="12.75">
      <c r="B465" s="91"/>
      <c r="C465" s="91"/>
      <c r="D465" s="91"/>
      <c r="E465" s="91"/>
    </row>
    <row r="466" spans="2:5" ht="12.75">
      <c r="B466" s="91"/>
      <c r="C466" s="91"/>
      <c r="D466" s="91"/>
      <c r="E466" s="91"/>
    </row>
    <row r="467" spans="2:5" ht="12.75">
      <c r="B467" s="91"/>
      <c r="C467" s="91"/>
      <c r="D467" s="91"/>
      <c r="E467" s="91"/>
    </row>
    <row r="468" spans="2:5" ht="12.75">
      <c r="B468" s="91"/>
      <c r="C468" s="91"/>
      <c r="D468" s="91"/>
      <c r="E468" s="91"/>
    </row>
    <row r="469" spans="2:5" ht="12.75">
      <c r="B469" s="91"/>
      <c r="C469" s="91"/>
      <c r="D469" s="91"/>
      <c r="E469" s="91"/>
    </row>
    <row r="470" spans="2:5" ht="12.75">
      <c r="B470" s="91"/>
      <c r="C470" s="91"/>
      <c r="D470" s="91"/>
      <c r="E470" s="91"/>
    </row>
    <row r="471" spans="2:5" ht="12.75">
      <c r="B471" s="91"/>
      <c r="C471" s="91"/>
      <c r="D471" s="91"/>
      <c r="E471" s="91"/>
    </row>
    <row r="472" spans="2:5" ht="12.75">
      <c r="B472" s="91"/>
      <c r="C472" s="91"/>
      <c r="D472" s="91"/>
      <c r="E472" s="91"/>
    </row>
    <row r="473" spans="2:5" ht="12.75">
      <c r="B473" s="91"/>
      <c r="C473" s="91"/>
      <c r="D473" s="91"/>
      <c r="E473" s="91"/>
    </row>
    <row r="474" spans="2:5" ht="12.75">
      <c r="B474" s="91"/>
      <c r="C474" s="91"/>
      <c r="D474" s="91"/>
      <c r="E474" s="91"/>
    </row>
    <row r="475" spans="2:5" ht="12.75">
      <c r="B475" s="91"/>
      <c r="C475" s="91"/>
      <c r="D475" s="91"/>
      <c r="E475" s="91"/>
    </row>
    <row r="476" spans="2:5" ht="12.75">
      <c r="B476" s="91"/>
      <c r="C476" s="91"/>
      <c r="D476" s="91"/>
      <c r="E476" s="91"/>
    </row>
    <row r="477" spans="2:5" ht="12.75">
      <c r="B477" s="91"/>
      <c r="C477" s="91"/>
      <c r="D477" s="91"/>
      <c r="E477" s="91"/>
    </row>
    <row r="478" spans="2:5" ht="12.75">
      <c r="B478" s="91"/>
      <c r="C478" s="91"/>
      <c r="D478" s="91"/>
      <c r="E478" s="91"/>
    </row>
    <row r="479" spans="2:5" ht="12.75">
      <c r="B479" s="91"/>
      <c r="C479" s="91"/>
      <c r="D479" s="91"/>
      <c r="E479" s="91"/>
    </row>
    <row r="480" spans="2:5" ht="12.75">
      <c r="B480" s="91"/>
      <c r="C480" s="91"/>
      <c r="D480" s="91"/>
      <c r="E480" s="91"/>
    </row>
    <row r="481" spans="2:5" ht="12.75">
      <c r="B481" s="91"/>
      <c r="C481" s="91"/>
      <c r="D481" s="91"/>
      <c r="E481" s="91"/>
    </row>
    <row r="482" spans="2:5" ht="12.75">
      <c r="B482" s="91"/>
      <c r="C482" s="91"/>
      <c r="D482" s="91"/>
      <c r="E482" s="91"/>
    </row>
    <row r="483" spans="2:5" ht="12.75">
      <c r="B483" s="91"/>
      <c r="C483" s="91"/>
      <c r="D483" s="91"/>
      <c r="E483" s="91"/>
    </row>
    <row r="484" spans="2:5" ht="12.75">
      <c r="B484" s="91"/>
      <c r="C484" s="91"/>
      <c r="D484" s="91"/>
      <c r="E484" s="91"/>
    </row>
    <row r="485" spans="2:5" ht="12.75">
      <c r="B485" s="91"/>
      <c r="C485" s="91"/>
      <c r="D485" s="91"/>
      <c r="E485" s="91"/>
    </row>
    <row r="486" spans="2:5" ht="12.75">
      <c r="B486" s="91"/>
      <c r="C486" s="91"/>
      <c r="D486" s="91"/>
      <c r="E486" s="91"/>
    </row>
    <row r="487" spans="2:5" ht="12.75">
      <c r="B487" s="91"/>
      <c r="C487" s="91"/>
      <c r="D487" s="91"/>
      <c r="E487" s="91"/>
    </row>
    <row r="488" spans="2:5" ht="12.75">
      <c r="B488" s="91"/>
      <c r="C488" s="91"/>
      <c r="D488" s="91"/>
      <c r="E488" s="91"/>
    </row>
    <row r="489" spans="2:5" ht="12.75">
      <c r="B489" s="91"/>
      <c r="C489" s="91"/>
      <c r="D489" s="91"/>
      <c r="E489" s="91"/>
    </row>
    <row r="490" spans="2:5" ht="12.75">
      <c r="B490" s="91"/>
      <c r="C490" s="91"/>
      <c r="D490" s="91"/>
      <c r="E490" s="91"/>
    </row>
    <row r="491" spans="2:5" ht="12.75">
      <c r="B491" s="91"/>
      <c r="C491" s="91"/>
      <c r="D491" s="91"/>
      <c r="E491" s="91"/>
    </row>
    <row r="492" spans="2:5" ht="12.75">
      <c r="B492" s="91"/>
      <c r="C492" s="91"/>
      <c r="D492" s="91"/>
      <c r="E492" s="91"/>
    </row>
    <row r="493" spans="2:5" ht="12.75">
      <c r="B493" s="91"/>
      <c r="C493" s="91"/>
      <c r="D493" s="91"/>
      <c r="E493" s="91"/>
    </row>
    <row r="494" spans="2:5" ht="12.75">
      <c r="B494" s="91"/>
      <c r="C494" s="91"/>
      <c r="D494" s="91"/>
      <c r="E494" s="91"/>
    </row>
    <row r="495" spans="2:5" ht="12.75">
      <c r="B495" s="91"/>
      <c r="C495" s="91"/>
      <c r="D495" s="91"/>
      <c r="E495" s="91"/>
    </row>
    <row r="496" spans="2:5" ht="12.75">
      <c r="B496" s="91"/>
      <c r="C496" s="91"/>
      <c r="D496" s="91"/>
      <c r="E496" s="91"/>
    </row>
    <row r="497" spans="2:5" ht="12.75">
      <c r="B497" s="91"/>
      <c r="C497" s="91"/>
      <c r="D497" s="91"/>
      <c r="E497" s="91"/>
    </row>
    <row r="498" spans="2:5" ht="12.75">
      <c r="B498" s="91"/>
      <c r="C498" s="91"/>
      <c r="D498" s="91"/>
      <c r="E498" s="91"/>
    </row>
    <row r="499" spans="2:5" ht="12.75">
      <c r="B499" s="91"/>
      <c r="C499" s="91"/>
      <c r="D499" s="91"/>
      <c r="E499" s="91"/>
    </row>
    <row r="500" spans="2:5" ht="12.75">
      <c r="B500" s="91"/>
      <c r="C500" s="91"/>
      <c r="D500" s="91"/>
      <c r="E500" s="91"/>
    </row>
    <row r="501" spans="2:5" ht="12.75">
      <c r="B501" s="91"/>
      <c r="C501" s="91"/>
      <c r="D501" s="91"/>
      <c r="E501" s="91"/>
    </row>
    <row r="502" spans="2:5" ht="12.75">
      <c r="B502" s="91"/>
      <c r="C502" s="91"/>
      <c r="D502" s="91"/>
      <c r="E502" s="91"/>
    </row>
    <row r="503" spans="2:5" ht="12.75">
      <c r="B503" s="91"/>
      <c r="C503" s="91"/>
      <c r="D503" s="91"/>
      <c r="E503" s="91"/>
    </row>
    <row r="504" spans="2:5" ht="12.75">
      <c r="B504" s="91"/>
      <c r="C504" s="91"/>
      <c r="D504" s="91"/>
      <c r="E504" s="91"/>
    </row>
    <row r="505" spans="2:5" ht="12.75">
      <c r="B505" s="91"/>
      <c r="C505" s="91"/>
      <c r="D505" s="91"/>
      <c r="E505" s="91"/>
    </row>
    <row r="506" spans="2:5" ht="12.75">
      <c r="B506" s="91"/>
      <c r="C506" s="91"/>
      <c r="D506" s="91"/>
      <c r="E506" s="91"/>
    </row>
    <row r="507" spans="2:5" ht="12.75">
      <c r="B507" s="91"/>
      <c r="C507" s="91"/>
      <c r="D507" s="91"/>
      <c r="E507" s="91"/>
    </row>
    <row r="508" spans="2:5" ht="12.75">
      <c r="B508" s="91"/>
      <c r="C508" s="91"/>
      <c r="D508" s="91"/>
      <c r="E508" s="91"/>
    </row>
    <row r="509" spans="2:5" ht="12.75">
      <c r="B509" s="91"/>
      <c r="C509" s="91"/>
      <c r="D509" s="91"/>
      <c r="E509" s="91"/>
    </row>
    <row r="510" spans="2:5" ht="12.75">
      <c r="B510" s="91"/>
      <c r="C510" s="91"/>
      <c r="D510" s="91"/>
      <c r="E510" s="91"/>
    </row>
    <row r="511" spans="2:5" ht="12.75">
      <c r="B511" s="91"/>
      <c r="C511" s="91"/>
      <c r="D511" s="91"/>
      <c r="E511" s="91"/>
    </row>
    <row r="512" spans="2:5" ht="12.75">
      <c r="B512" s="91"/>
      <c r="C512" s="91"/>
      <c r="D512" s="91"/>
      <c r="E512" s="91"/>
    </row>
    <row r="513" spans="2:5" ht="12.75">
      <c r="B513" s="91"/>
      <c r="C513" s="91"/>
      <c r="D513" s="91"/>
      <c r="E513" s="91"/>
    </row>
    <row r="514" spans="2:5" ht="12.75">
      <c r="B514" s="91"/>
      <c r="C514" s="91"/>
      <c r="D514" s="91"/>
      <c r="E514" s="91"/>
    </row>
    <row r="515" spans="2:5" ht="12.75">
      <c r="B515" s="91"/>
      <c r="C515" s="91"/>
      <c r="D515" s="91"/>
      <c r="E515" s="91"/>
    </row>
    <row r="516" spans="2:5" ht="12.75">
      <c r="B516" s="91"/>
      <c r="C516" s="91"/>
      <c r="D516" s="91"/>
      <c r="E516" s="91"/>
    </row>
    <row r="517" spans="2:5" ht="12.75">
      <c r="B517" s="91"/>
      <c r="C517" s="91"/>
      <c r="D517" s="91"/>
      <c r="E517" s="91"/>
    </row>
    <row r="518" spans="2:5" ht="12.75">
      <c r="B518" s="91"/>
      <c r="C518" s="91"/>
      <c r="D518" s="91"/>
      <c r="E518" s="91"/>
    </row>
    <row r="519" spans="2:5" ht="12.75">
      <c r="B519" s="91"/>
      <c r="C519" s="91"/>
      <c r="D519" s="91"/>
      <c r="E519" s="91"/>
    </row>
    <row r="520" spans="2:5" ht="12.75">
      <c r="B520" s="91"/>
      <c r="C520" s="91"/>
      <c r="D520" s="91"/>
      <c r="E520" s="91"/>
    </row>
    <row r="521" spans="2:5" ht="12.75">
      <c r="B521" s="91"/>
      <c r="C521" s="91"/>
      <c r="D521" s="91"/>
      <c r="E521" s="91"/>
    </row>
    <row r="522" spans="2:5" ht="12.75">
      <c r="B522" s="91"/>
      <c r="C522" s="91"/>
      <c r="D522" s="91"/>
      <c r="E522" s="91"/>
    </row>
    <row r="523" spans="2:5" ht="12.75">
      <c r="B523" s="91"/>
      <c r="C523" s="91"/>
      <c r="D523" s="91"/>
      <c r="E523" s="91"/>
    </row>
    <row r="524" spans="2:5" ht="12.75">
      <c r="B524" s="91"/>
      <c r="C524" s="91"/>
      <c r="D524" s="91"/>
      <c r="E524" s="91"/>
    </row>
    <row r="525" spans="2:5" ht="12.75">
      <c r="B525" s="91"/>
      <c r="C525" s="91"/>
      <c r="D525" s="91"/>
      <c r="E525" s="91"/>
    </row>
    <row r="526" spans="2:5" ht="12.75">
      <c r="B526" s="91"/>
      <c r="C526" s="91"/>
      <c r="D526" s="91"/>
      <c r="E526" s="91"/>
    </row>
    <row r="527" spans="2:5" ht="12.75">
      <c r="B527" s="91"/>
      <c r="C527" s="91"/>
      <c r="D527" s="91"/>
      <c r="E527" s="91"/>
    </row>
    <row r="528" spans="2:5" ht="12.75">
      <c r="B528" s="91"/>
      <c r="C528" s="91"/>
      <c r="D528" s="91"/>
      <c r="E528" s="91"/>
    </row>
    <row r="529" spans="2:5" ht="12.75">
      <c r="B529" s="91"/>
      <c r="C529" s="91"/>
      <c r="D529" s="91"/>
      <c r="E529" s="91"/>
    </row>
    <row r="530" spans="2:5" ht="12.75">
      <c r="B530" s="91"/>
      <c r="C530" s="91"/>
      <c r="D530" s="91"/>
      <c r="E530" s="91"/>
    </row>
    <row r="531" spans="2:5" ht="12.75">
      <c r="B531" s="91"/>
      <c r="C531" s="91"/>
      <c r="D531" s="91"/>
      <c r="E531" s="91"/>
    </row>
    <row r="532" spans="2:5" ht="12.75">
      <c r="B532" s="91"/>
      <c r="C532" s="91"/>
      <c r="D532" s="91"/>
      <c r="E532" s="91"/>
    </row>
    <row r="533" spans="2:5" ht="12.75">
      <c r="B533" s="91"/>
      <c r="C533" s="91"/>
      <c r="D533" s="91"/>
      <c r="E533" s="91"/>
    </row>
    <row r="534" spans="2:5" ht="12.75">
      <c r="B534" s="91"/>
      <c r="C534" s="91"/>
      <c r="D534" s="91"/>
      <c r="E534" s="91"/>
    </row>
    <row r="535" spans="2:5" ht="12.75">
      <c r="B535" s="91"/>
      <c r="C535" s="91"/>
      <c r="D535" s="91"/>
      <c r="E535" s="91"/>
    </row>
    <row r="536" spans="2:5" ht="12.75">
      <c r="B536" s="91"/>
      <c r="C536" s="91"/>
      <c r="D536" s="91"/>
      <c r="E536" s="91"/>
    </row>
    <row r="537" spans="2:5" ht="12.75">
      <c r="B537" s="91"/>
      <c r="C537" s="91"/>
      <c r="D537" s="91"/>
      <c r="E537" s="91"/>
    </row>
    <row r="538" spans="2:5" ht="12.75">
      <c r="B538" s="91"/>
      <c r="C538" s="91"/>
      <c r="D538" s="91"/>
      <c r="E538" s="91"/>
    </row>
    <row r="539" spans="2:5" ht="12.75">
      <c r="B539" s="91"/>
      <c r="C539" s="91"/>
      <c r="D539" s="91"/>
      <c r="E539" s="91"/>
    </row>
    <row r="540" spans="2:5" ht="12.75">
      <c r="B540" s="91"/>
      <c r="C540" s="91"/>
      <c r="D540" s="91"/>
      <c r="E540" s="91"/>
    </row>
    <row r="541" spans="2:5" ht="12.75">
      <c r="B541" s="91"/>
      <c r="C541" s="91"/>
      <c r="D541" s="91"/>
      <c r="E541" s="91"/>
    </row>
    <row r="542" spans="2:5" ht="12.75">
      <c r="B542" s="91"/>
      <c r="C542" s="91"/>
      <c r="D542" s="91"/>
      <c r="E542" s="91"/>
    </row>
    <row r="543" spans="2:5" ht="12.75">
      <c r="B543" s="91"/>
      <c r="C543" s="91"/>
      <c r="D543" s="91"/>
      <c r="E543" s="91"/>
    </row>
    <row r="544" spans="2:5" ht="12.75">
      <c r="B544" s="91"/>
      <c r="C544" s="91"/>
      <c r="D544" s="91"/>
      <c r="E544" s="91"/>
    </row>
    <row r="545" spans="2:5" ht="12.75">
      <c r="B545" s="91"/>
      <c r="C545" s="91"/>
      <c r="D545" s="91"/>
      <c r="E545" s="91"/>
    </row>
    <row r="546" spans="2:5" ht="12.75">
      <c r="B546" s="91"/>
      <c r="C546" s="91"/>
      <c r="D546" s="91"/>
      <c r="E546" s="91"/>
    </row>
    <row r="547" spans="2:5" ht="12.75">
      <c r="B547" s="91"/>
      <c r="C547" s="91"/>
      <c r="D547" s="91"/>
      <c r="E547" s="91"/>
    </row>
    <row r="548" spans="2:5" ht="12.75">
      <c r="B548" s="91"/>
      <c r="C548" s="91"/>
      <c r="D548" s="91"/>
      <c r="E548" s="91"/>
    </row>
    <row r="549" spans="2:5" ht="12.75">
      <c r="B549" s="91"/>
      <c r="C549" s="91"/>
      <c r="D549" s="91"/>
      <c r="E549" s="91"/>
    </row>
    <row r="550" spans="2:5" ht="12.75">
      <c r="B550" s="91"/>
      <c r="C550" s="91"/>
      <c r="D550" s="91"/>
      <c r="E550" s="91"/>
    </row>
    <row r="551" spans="2:5" ht="12.75">
      <c r="B551" s="91"/>
      <c r="C551" s="91"/>
      <c r="D551" s="91"/>
      <c r="E551" s="91"/>
    </row>
    <row r="552" spans="2:5" ht="12.75">
      <c r="B552" s="91"/>
      <c r="C552" s="91"/>
      <c r="D552" s="91"/>
      <c r="E552" s="91"/>
    </row>
    <row r="553" spans="2:5" ht="12.75">
      <c r="B553" s="91"/>
      <c r="C553" s="91"/>
      <c r="D553" s="91"/>
      <c r="E553" s="91"/>
    </row>
    <row r="554" spans="2:5" ht="12.75">
      <c r="B554" s="91"/>
      <c r="C554" s="91"/>
      <c r="D554" s="91"/>
      <c r="E554" s="91"/>
    </row>
    <row r="555" spans="2:5" ht="12.75">
      <c r="B555" s="91"/>
      <c r="C555" s="91"/>
      <c r="D555" s="91"/>
      <c r="E555" s="91"/>
    </row>
    <row r="556" spans="2:5" ht="12.75">
      <c r="B556" s="91"/>
      <c r="C556" s="91"/>
      <c r="D556" s="91"/>
      <c r="E556" s="91"/>
    </row>
    <row r="557" spans="2:5" ht="12.75">
      <c r="B557" s="91"/>
      <c r="C557" s="91"/>
      <c r="D557" s="91"/>
      <c r="E557" s="91"/>
    </row>
    <row r="558" spans="2:5" ht="12.75">
      <c r="B558" s="91"/>
      <c r="C558" s="91"/>
      <c r="D558" s="91"/>
      <c r="E558" s="91"/>
    </row>
    <row r="559" spans="2:5" ht="12.75">
      <c r="B559" s="91"/>
      <c r="C559" s="91"/>
      <c r="D559" s="91"/>
      <c r="E559" s="91"/>
    </row>
    <row r="560" spans="2:5" ht="12.75">
      <c r="B560" s="91"/>
      <c r="C560" s="91"/>
      <c r="D560" s="91"/>
      <c r="E560" s="91"/>
    </row>
    <row r="561" spans="2:5" ht="12.75">
      <c r="B561" s="91"/>
      <c r="C561" s="91"/>
      <c r="D561" s="91"/>
      <c r="E561" s="91"/>
    </row>
    <row r="562" spans="2:5" ht="12.75">
      <c r="B562" s="91"/>
      <c r="C562" s="91"/>
      <c r="D562" s="91"/>
      <c r="E562" s="91"/>
    </row>
    <row r="563" spans="2:5" ht="12.75">
      <c r="B563" s="91"/>
      <c r="C563" s="91"/>
      <c r="D563" s="91"/>
      <c r="E563" s="91"/>
    </row>
    <row r="564" spans="2:5" ht="12.75">
      <c r="B564" s="91"/>
      <c r="C564" s="91"/>
      <c r="D564" s="91"/>
      <c r="E564" s="91"/>
    </row>
    <row r="565" spans="2:5" ht="12.75">
      <c r="B565" s="91"/>
      <c r="C565" s="91"/>
      <c r="D565" s="91"/>
      <c r="E565" s="91"/>
    </row>
    <row r="566" spans="2:5" ht="12.75">
      <c r="B566" s="91"/>
      <c r="C566" s="91"/>
      <c r="D566" s="91"/>
      <c r="E566" s="91"/>
    </row>
    <row r="567" spans="2:5" ht="12.75">
      <c r="B567" s="91"/>
      <c r="C567" s="91"/>
      <c r="D567" s="91"/>
      <c r="E567" s="91"/>
    </row>
    <row r="568" spans="2:5" ht="12.75">
      <c r="B568" s="91"/>
      <c r="C568" s="91"/>
      <c r="D568" s="91"/>
      <c r="E568" s="91"/>
    </row>
    <row r="569" spans="2:5" ht="12.75">
      <c r="B569" s="91"/>
      <c r="C569" s="91"/>
      <c r="D569" s="91"/>
      <c r="E569" s="91"/>
    </row>
    <row r="570" spans="2:5" ht="12.75">
      <c r="B570" s="91"/>
      <c r="C570" s="91"/>
      <c r="D570" s="91"/>
      <c r="E570" s="91"/>
    </row>
    <row r="571" spans="2:5" ht="12.75">
      <c r="B571" s="91"/>
      <c r="C571" s="91"/>
      <c r="D571" s="91"/>
      <c r="E571" s="91"/>
    </row>
    <row r="572" spans="2:5" ht="12.75">
      <c r="B572" s="91"/>
      <c r="C572" s="91"/>
      <c r="D572" s="91"/>
      <c r="E572" s="91"/>
    </row>
    <row r="573" spans="2:5" ht="12.75">
      <c r="B573" s="91"/>
      <c r="C573" s="91"/>
      <c r="D573" s="91"/>
      <c r="E573" s="91"/>
    </row>
    <row r="574" spans="2:5" ht="12.75">
      <c r="B574" s="91"/>
      <c r="C574" s="91"/>
      <c r="D574" s="91"/>
      <c r="E574" s="91"/>
    </row>
    <row r="575" spans="2:5" ht="12.75">
      <c r="B575" s="91"/>
      <c r="C575" s="91"/>
      <c r="D575" s="91"/>
      <c r="E575" s="91"/>
    </row>
    <row r="576" spans="2:5" ht="12.75">
      <c r="B576" s="91"/>
      <c r="C576" s="91"/>
      <c r="D576" s="91"/>
      <c r="E576" s="91"/>
    </row>
    <row r="577" spans="2:5" ht="12.75">
      <c r="B577" s="91"/>
      <c r="C577" s="91"/>
      <c r="D577" s="91"/>
      <c r="E577" s="91"/>
    </row>
    <row r="578" spans="2:5" ht="12.75">
      <c r="B578" s="91"/>
      <c r="C578" s="91"/>
      <c r="D578" s="91"/>
      <c r="E578" s="91"/>
    </row>
    <row r="579" spans="2:5" ht="12.75">
      <c r="B579" s="91"/>
      <c r="C579" s="91"/>
      <c r="D579" s="91"/>
      <c r="E579" s="91"/>
    </row>
    <row r="580" spans="2:5" ht="12.75">
      <c r="B580" s="91"/>
      <c r="C580" s="91"/>
      <c r="D580" s="91"/>
      <c r="E580" s="91"/>
    </row>
    <row r="581" spans="2:5" ht="12.75">
      <c r="B581" s="91"/>
      <c r="C581" s="91"/>
      <c r="D581" s="91"/>
      <c r="E581" s="91"/>
    </row>
    <row r="582" spans="2:5" ht="12.75">
      <c r="B582" s="91"/>
      <c r="C582" s="91"/>
      <c r="D582" s="91"/>
      <c r="E582" s="91"/>
    </row>
    <row r="583" spans="2:5" ht="12.75">
      <c r="B583" s="91"/>
      <c r="C583" s="91"/>
      <c r="D583" s="91"/>
      <c r="E583" s="91"/>
    </row>
    <row r="584" spans="2:5" ht="12.75">
      <c r="B584" s="91"/>
      <c r="C584" s="91"/>
      <c r="D584" s="91"/>
      <c r="E584" s="91"/>
    </row>
    <row r="585" spans="2:5" ht="12.75">
      <c r="B585" s="91"/>
      <c r="C585" s="91"/>
      <c r="D585" s="91"/>
      <c r="E585" s="91"/>
    </row>
    <row r="586" spans="2:5" ht="12.75">
      <c r="B586" s="91"/>
      <c r="C586" s="91"/>
      <c r="D586" s="91"/>
      <c r="E586" s="91"/>
    </row>
    <row r="587" spans="2:5" ht="12.75">
      <c r="B587" s="91"/>
      <c r="C587" s="91"/>
      <c r="D587" s="91"/>
      <c r="E587" s="91"/>
    </row>
    <row r="588" spans="2:5" ht="12.75">
      <c r="B588" s="91"/>
      <c r="C588" s="91"/>
      <c r="D588" s="91"/>
      <c r="E588" s="91"/>
    </row>
    <row r="589" spans="2:5" ht="12.75">
      <c r="B589" s="91"/>
      <c r="C589" s="91"/>
      <c r="D589" s="91"/>
      <c r="E589" s="91"/>
    </row>
    <row r="590" spans="2:5" ht="12.75">
      <c r="B590" s="91"/>
      <c r="C590" s="91"/>
      <c r="D590" s="91"/>
      <c r="E590" s="91"/>
    </row>
    <row r="591" spans="2:5" ht="12.75">
      <c r="B591" s="91"/>
      <c r="C591" s="91"/>
      <c r="D591" s="91"/>
      <c r="E591" s="91"/>
    </row>
    <row r="592" spans="2:5" ht="12.75">
      <c r="B592" s="91"/>
      <c r="C592" s="91"/>
      <c r="D592" s="91"/>
      <c r="E592" s="91"/>
    </row>
    <row r="593" spans="2:5" ht="12.75">
      <c r="B593" s="91"/>
      <c r="C593" s="91"/>
      <c r="D593" s="91"/>
      <c r="E593" s="91"/>
    </row>
    <row r="594" spans="2:5" ht="12.75">
      <c r="B594" s="91"/>
      <c r="C594" s="91"/>
      <c r="D594" s="91"/>
      <c r="E594" s="91"/>
    </row>
    <row r="595" spans="2:5" ht="12.75">
      <c r="B595" s="91"/>
      <c r="C595" s="91"/>
      <c r="D595" s="91"/>
      <c r="E595" s="91"/>
    </row>
    <row r="596" spans="2:5" ht="12.75">
      <c r="B596" s="91"/>
      <c r="C596" s="91"/>
      <c r="D596" s="91"/>
      <c r="E596" s="91"/>
    </row>
    <row r="597" spans="2:5" ht="12.75">
      <c r="B597" s="91"/>
      <c r="C597" s="91"/>
      <c r="D597" s="91"/>
      <c r="E597" s="91"/>
    </row>
    <row r="598" spans="2:5" ht="12.75">
      <c r="B598" s="91"/>
      <c r="C598" s="91"/>
      <c r="D598" s="91"/>
      <c r="E598" s="91"/>
    </row>
    <row r="599" spans="2:5" ht="12.75">
      <c r="B599" s="91"/>
      <c r="C599" s="91"/>
      <c r="D599" s="91"/>
      <c r="E599" s="91"/>
    </row>
    <row r="600" spans="2:5" ht="12.75">
      <c r="B600" s="91"/>
      <c r="C600" s="91"/>
      <c r="D600" s="91"/>
      <c r="E600" s="91"/>
    </row>
    <row r="601" spans="2:5" ht="12.75">
      <c r="B601" s="91"/>
      <c r="C601" s="91"/>
      <c r="D601" s="91"/>
      <c r="E601" s="91"/>
    </row>
    <row r="602" spans="2:5" ht="12.75">
      <c r="B602" s="91"/>
      <c r="C602" s="91"/>
      <c r="D602" s="91"/>
      <c r="E602" s="91"/>
    </row>
    <row r="603" spans="2:5" ht="12.75">
      <c r="B603" s="91"/>
      <c r="C603" s="91"/>
      <c r="D603" s="91"/>
      <c r="E603" s="91"/>
    </row>
    <row r="604" spans="2:5" ht="12.75">
      <c r="B604" s="91"/>
      <c r="C604" s="91"/>
      <c r="D604" s="91"/>
      <c r="E604" s="91"/>
    </row>
    <row r="605" spans="2:5" ht="12.75">
      <c r="B605" s="91"/>
      <c r="C605" s="91"/>
      <c r="D605" s="91"/>
      <c r="E605" s="91"/>
    </row>
    <row r="606" spans="2:5" ht="12.75">
      <c r="B606" s="91"/>
      <c r="C606" s="91"/>
      <c r="D606" s="91"/>
      <c r="E606" s="91"/>
    </row>
    <row r="607" spans="2:5" ht="12.75">
      <c r="B607" s="91"/>
      <c r="C607" s="91"/>
      <c r="D607" s="91"/>
      <c r="E607" s="91"/>
    </row>
    <row r="608" spans="2:5" ht="12.75">
      <c r="B608" s="91"/>
      <c r="C608" s="91"/>
      <c r="D608" s="91"/>
      <c r="E608" s="91"/>
    </row>
    <row r="609" spans="2:5" ht="12.75">
      <c r="B609" s="91"/>
      <c r="C609" s="91"/>
      <c r="D609" s="91"/>
      <c r="E609" s="91"/>
    </row>
    <row r="610" spans="2:5" ht="12.75">
      <c r="B610" s="91"/>
      <c r="C610" s="91"/>
      <c r="D610" s="91"/>
      <c r="E610" s="91"/>
    </row>
    <row r="611" spans="2:5" ht="12.75">
      <c r="B611" s="91"/>
      <c r="C611" s="91"/>
      <c r="D611" s="91"/>
      <c r="E611" s="91"/>
    </row>
    <row r="612" spans="2:5" ht="12.75">
      <c r="B612" s="91"/>
      <c r="C612" s="91"/>
      <c r="D612" s="91"/>
      <c r="E612" s="91"/>
    </row>
    <row r="613" spans="2:5" ht="12.75">
      <c r="B613" s="91"/>
      <c r="C613" s="91"/>
      <c r="D613" s="91"/>
      <c r="E613" s="91"/>
    </row>
    <row r="614" spans="2:5" ht="12.75">
      <c r="B614" s="91"/>
      <c r="C614" s="91"/>
      <c r="D614" s="91"/>
      <c r="E614" s="91"/>
    </row>
    <row r="615" spans="2:5" ht="12.75">
      <c r="B615" s="91"/>
      <c r="C615" s="91"/>
      <c r="D615" s="91"/>
      <c r="E615" s="91"/>
    </row>
    <row r="616" spans="2:5" ht="12.75">
      <c r="B616" s="91"/>
      <c r="C616" s="91"/>
      <c r="D616" s="91"/>
      <c r="E616" s="91"/>
    </row>
    <row r="617" spans="2:5" ht="12.75">
      <c r="B617" s="91"/>
      <c r="C617" s="91"/>
      <c r="D617" s="91"/>
      <c r="E617" s="91"/>
    </row>
    <row r="618" spans="2:5" ht="12.75">
      <c r="B618" s="91"/>
      <c r="C618" s="91"/>
      <c r="D618" s="91"/>
      <c r="E618" s="91"/>
    </row>
    <row r="619" spans="2:5" ht="12.75">
      <c r="B619" s="91"/>
      <c r="C619" s="91"/>
      <c r="D619" s="91"/>
      <c r="E619" s="91"/>
    </row>
    <row r="620" spans="2:5" ht="12.75">
      <c r="B620" s="91"/>
      <c r="C620" s="91"/>
      <c r="D620" s="91"/>
      <c r="E620" s="91"/>
    </row>
    <row r="621" spans="2:5" ht="12.75">
      <c r="B621" s="91"/>
      <c r="C621" s="91"/>
      <c r="D621" s="91"/>
      <c r="E621" s="91"/>
    </row>
    <row r="622" spans="2:5" ht="12.75">
      <c r="B622" s="91"/>
      <c r="C622" s="91"/>
      <c r="D622" s="91"/>
      <c r="E622" s="91"/>
    </row>
    <row r="623" spans="2:5" ht="12.75">
      <c r="B623" s="91"/>
      <c r="C623" s="91"/>
      <c r="D623" s="91"/>
      <c r="E623" s="91"/>
    </row>
    <row r="624" spans="2:5" ht="12.75">
      <c r="B624" s="91"/>
      <c r="C624" s="91"/>
      <c r="D624" s="91"/>
      <c r="E624" s="91"/>
    </row>
    <row r="625" spans="2:5" ht="12.75">
      <c r="B625" s="91"/>
      <c r="C625" s="91"/>
      <c r="D625" s="91"/>
      <c r="E625" s="91"/>
    </row>
    <row r="626" spans="2:5" ht="12.75">
      <c r="B626" s="91"/>
      <c r="C626" s="91"/>
      <c r="D626" s="91"/>
      <c r="E626" s="91"/>
    </row>
    <row r="627" spans="2:5" ht="12.75">
      <c r="B627" s="91"/>
      <c r="C627" s="91"/>
      <c r="D627" s="91"/>
      <c r="E627" s="91"/>
    </row>
    <row r="628" spans="2:5" ht="12.75">
      <c r="B628" s="91"/>
      <c r="C628" s="91"/>
      <c r="D628" s="91"/>
      <c r="E628" s="91"/>
    </row>
    <row r="629" spans="2:5" ht="12.75">
      <c r="B629" s="91"/>
      <c r="C629" s="91"/>
      <c r="D629" s="91"/>
      <c r="E629" s="91"/>
    </row>
    <row r="630" spans="2:5" ht="12.75">
      <c r="B630" s="91"/>
      <c r="C630" s="91"/>
      <c r="D630" s="91"/>
      <c r="E630" s="91"/>
    </row>
    <row r="631" spans="2:5" ht="12.75">
      <c r="B631" s="91"/>
      <c r="C631" s="91"/>
      <c r="D631" s="91"/>
      <c r="E631" s="91"/>
    </row>
    <row r="632" spans="2:5" ht="12.75">
      <c r="B632" s="91"/>
      <c r="C632" s="91"/>
      <c r="D632" s="91"/>
      <c r="E632" s="91"/>
    </row>
    <row r="633" spans="2:5" ht="12.75">
      <c r="B633" s="91"/>
      <c r="C633" s="91"/>
      <c r="D633" s="91"/>
      <c r="E633" s="91"/>
    </row>
    <row r="634" spans="2:5" ht="12.75">
      <c r="B634" s="91"/>
      <c r="C634" s="91"/>
      <c r="D634" s="91"/>
      <c r="E634" s="91"/>
    </row>
    <row r="635" spans="2:5" ht="12.75">
      <c r="B635" s="91"/>
      <c r="C635" s="91"/>
      <c r="D635" s="91"/>
      <c r="E635" s="91"/>
    </row>
    <row r="636" spans="2:5" ht="12.75">
      <c r="B636" s="91"/>
      <c r="C636" s="91"/>
      <c r="D636" s="91"/>
      <c r="E636" s="91"/>
    </row>
    <row r="637" spans="2:5" ht="12.75">
      <c r="B637" s="91"/>
      <c r="C637" s="91"/>
      <c r="D637" s="91"/>
      <c r="E637" s="91"/>
    </row>
    <row r="638" spans="2:5" ht="12.75">
      <c r="B638" s="91"/>
      <c r="C638" s="91"/>
      <c r="D638" s="91"/>
      <c r="E638" s="91"/>
    </row>
    <row r="639" spans="2:5" ht="12.75">
      <c r="B639" s="91"/>
      <c r="C639" s="91"/>
      <c r="D639" s="91"/>
      <c r="E639" s="91"/>
    </row>
    <row r="640" spans="2:5" ht="12.75">
      <c r="B640" s="91"/>
      <c r="C640" s="91"/>
      <c r="D640" s="91"/>
      <c r="E640" s="91"/>
    </row>
    <row r="641" spans="2:5" ht="12.75">
      <c r="B641" s="91"/>
      <c r="C641" s="91"/>
      <c r="D641" s="91"/>
      <c r="E641" s="91"/>
    </row>
    <row r="642" spans="2:5" ht="12.75">
      <c r="B642" s="91"/>
      <c r="C642" s="91"/>
      <c r="D642" s="91"/>
      <c r="E642" s="91"/>
    </row>
    <row r="643" spans="2:5" ht="12.75">
      <c r="B643" s="91"/>
      <c r="C643" s="91"/>
      <c r="D643" s="91"/>
      <c r="E643" s="91"/>
    </row>
    <row r="644" spans="2:5" ht="12.75">
      <c r="B644" s="91"/>
      <c r="C644" s="91"/>
      <c r="D644" s="91"/>
      <c r="E644" s="91"/>
    </row>
    <row r="645" spans="2:5" ht="12.75">
      <c r="B645" s="91"/>
      <c r="C645" s="91"/>
      <c r="D645" s="91"/>
      <c r="E645" s="91"/>
    </row>
    <row r="646" spans="2:5" ht="12.75">
      <c r="B646" s="91"/>
      <c r="C646" s="91"/>
      <c r="D646" s="91"/>
      <c r="E646" s="91"/>
    </row>
    <row r="647" spans="2:5" ht="12.75">
      <c r="B647" s="91"/>
      <c r="C647" s="91"/>
      <c r="D647" s="91"/>
      <c r="E647" s="91"/>
    </row>
    <row r="648" spans="2:5" ht="12.75">
      <c r="B648" s="91"/>
      <c r="C648" s="91"/>
      <c r="D648" s="91"/>
      <c r="E648" s="91"/>
    </row>
    <row r="649" spans="2:5" ht="12.75">
      <c r="B649" s="91"/>
      <c r="C649" s="91"/>
      <c r="D649" s="91"/>
      <c r="E649" s="91"/>
    </row>
    <row r="650" spans="2:5" ht="12.75">
      <c r="B650" s="91"/>
      <c r="C650" s="91"/>
      <c r="D650" s="91"/>
      <c r="E650" s="91"/>
    </row>
    <row r="651" spans="2:5" ht="12.75">
      <c r="B651" s="91"/>
      <c r="C651" s="91"/>
      <c r="D651" s="91"/>
      <c r="E651" s="91"/>
    </row>
    <row r="652" spans="2:5" ht="12.75">
      <c r="B652" s="91"/>
      <c r="C652" s="91"/>
      <c r="D652" s="91"/>
      <c r="E652" s="91"/>
    </row>
    <row r="653" spans="2:5" ht="12.75">
      <c r="B653" s="91"/>
      <c r="C653" s="91"/>
      <c r="D653" s="91"/>
      <c r="E653" s="91"/>
    </row>
    <row r="654" spans="2:5" ht="12.75">
      <c r="B654" s="91"/>
      <c r="C654" s="91"/>
      <c r="D654" s="91"/>
      <c r="E654" s="91"/>
    </row>
    <row r="655" spans="2:5" ht="12.75">
      <c r="B655" s="91"/>
      <c r="C655" s="91"/>
      <c r="D655" s="91"/>
      <c r="E655" s="91"/>
    </row>
    <row r="656" spans="2:5" ht="12.75">
      <c r="B656" s="91"/>
      <c r="C656" s="91"/>
      <c r="D656" s="91"/>
      <c r="E656" s="91"/>
    </row>
    <row r="657" spans="2:5" ht="12.75">
      <c r="B657" s="91"/>
      <c r="C657" s="91"/>
      <c r="D657" s="91"/>
      <c r="E657" s="91"/>
    </row>
    <row r="658" spans="2:5" ht="12.75">
      <c r="B658" s="91"/>
      <c r="C658" s="91"/>
      <c r="D658" s="91"/>
      <c r="E658" s="91"/>
    </row>
    <row r="659" spans="2:5" ht="12.75">
      <c r="B659" s="91"/>
      <c r="C659" s="91"/>
      <c r="D659" s="91"/>
      <c r="E659" s="91"/>
    </row>
    <row r="660" spans="2:5" ht="12.75">
      <c r="B660" s="91"/>
      <c r="C660" s="91"/>
      <c r="D660" s="91"/>
      <c r="E660" s="91"/>
    </row>
    <row r="661" spans="2:5" ht="12.75">
      <c r="B661" s="91"/>
      <c r="C661" s="91"/>
      <c r="D661" s="91"/>
      <c r="E661" s="91"/>
    </row>
    <row r="662" spans="2:5" ht="12.75">
      <c r="B662" s="91"/>
      <c r="C662" s="91"/>
      <c r="D662" s="91"/>
      <c r="E662" s="91"/>
    </row>
    <row r="663" spans="2:5" ht="12.75">
      <c r="B663" s="91"/>
      <c r="C663" s="91"/>
      <c r="D663" s="91"/>
      <c r="E663" s="91"/>
    </row>
    <row r="664" spans="2:5" ht="12.75">
      <c r="B664" s="91"/>
      <c r="C664" s="91"/>
      <c r="D664" s="91"/>
      <c r="E664" s="91"/>
    </row>
    <row r="665" spans="2:5" ht="12.75">
      <c r="B665" s="91"/>
      <c r="C665" s="91"/>
      <c r="D665" s="91"/>
      <c r="E665" s="91"/>
    </row>
    <row r="666" spans="2:5" ht="12.75">
      <c r="B666" s="91"/>
      <c r="C666" s="91"/>
      <c r="D666" s="91"/>
      <c r="E666" s="91"/>
    </row>
    <row r="667" spans="2:5" ht="12.75">
      <c r="B667" s="91"/>
      <c r="C667" s="91"/>
      <c r="D667" s="91"/>
      <c r="E667" s="91"/>
    </row>
    <row r="668" spans="2:5" ht="12.75">
      <c r="B668" s="91"/>
      <c r="C668" s="91"/>
      <c r="D668" s="91"/>
      <c r="E668" s="91"/>
    </row>
    <row r="669" spans="2:5" ht="12.75">
      <c r="B669" s="91"/>
      <c r="C669" s="91"/>
      <c r="D669" s="91"/>
      <c r="E669" s="91"/>
    </row>
    <row r="670" spans="2:5" ht="12.75">
      <c r="B670" s="91"/>
      <c r="C670" s="91"/>
      <c r="D670" s="91"/>
      <c r="E670" s="91"/>
    </row>
    <row r="671" spans="2:5" ht="12.75">
      <c r="B671" s="91"/>
      <c r="C671" s="91"/>
      <c r="D671" s="91"/>
      <c r="E671" s="91"/>
    </row>
    <row r="672" spans="2:5" ht="12.75">
      <c r="B672" s="91"/>
      <c r="C672" s="91"/>
      <c r="D672" s="91"/>
      <c r="E672" s="91"/>
    </row>
    <row r="673" spans="2:5" ht="12.75">
      <c r="B673" s="91"/>
      <c r="C673" s="91"/>
      <c r="D673" s="91"/>
      <c r="E673" s="91"/>
    </row>
    <row r="674" spans="2:5" ht="12.75">
      <c r="B674" s="91"/>
      <c r="C674" s="91"/>
      <c r="D674" s="91"/>
      <c r="E674" s="91"/>
    </row>
    <row r="675" spans="2:5" ht="12.75">
      <c r="B675" s="91"/>
      <c r="C675" s="91"/>
      <c r="D675" s="91"/>
      <c r="E675" s="91"/>
    </row>
    <row r="676" spans="2:5" ht="12.75">
      <c r="B676" s="91"/>
      <c r="C676" s="91"/>
      <c r="D676" s="91"/>
      <c r="E676" s="91"/>
    </row>
    <row r="677" spans="2:5" ht="12.75">
      <c r="B677" s="91"/>
      <c r="C677" s="91"/>
      <c r="D677" s="91"/>
      <c r="E677" s="91"/>
    </row>
    <row r="678" spans="2:5" ht="12.75">
      <c r="B678" s="91"/>
      <c r="C678" s="91"/>
      <c r="D678" s="91"/>
      <c r="E678" s="91"/>
    </row>
    <row r="679" spans="2:5" ht="12.75">
      <c r="B679" s="91"/>
      <c r="C679" s="91"/>
      <c r="D679" s="91"/>
      <c r="E679" s="91"/>
    </row>
    <row r="680" spans="2:5" ht="12.75">
      <c r="B680" s="91"/>
      <c r="C680" s="91"/>
      <c r="D680" s="91"/>
      <c r="E680" s="91"/>
    </row>
    <row r="681" spans="2:5" ht="12.75">
      <c r="B681" s="91"/>
      <c r="C681" s="91"/>
      <c r="D681" s="91"/>
      <c r="E681" s="91"/>
    </row>
    <row r="682" spans="2:5" ht="12.75">
      <c r="B682" s="91"/>
      <c r="C682" s="91"/>
      <c r="D682" s="91"/>
      <c r="E682" s="91"/>
    </row>
    <row r="683" spans="2:5" ht="12.75">
      <c r="B683" s="91"/>
      <c r="C683" s="91"/>
      <c r="D683" s="91"/>
      <c r="E683" s="91"/>
    </row>
    <row r="684" spans="2:5" ht="12.75">
      <c r="B684" s="91"/>
      <c r="C684" s="91"/>
      <c r="D684" s="91"/>
      <c r="E684" s="91"/>
    </row>
    <row r="685" spans="2:5" ht="12.75">
      <c r="B685" s="91"/>
      <c r="C685" s="91"/>
      <c r="D685" s="91"/>
      <c r="E685" s="91"/>
    </row>
    <row r="686" spans="2:5" ht="12.75">
      <c r="B686" s="91"/>
      <c r="C686" s="91"/>
      <c r="D686" s="91"/>
      <c r="E686" s="91"/>
    </row>
    <row r="687" spans="2:5" ht="12.75">
      <c r="B687" s="91"/>
      <c r="C687" s="91"/>
      <c r="D687" s="91"/>
      <c r="E687" s="91"/>
    </row>
    <row r="688" spans="2:5" ht="12.75">
      <c r="B688" s="91"/>
      <c r="C688" s="91"/>
      <c r="D688" s="91"/>
      <c r="E688" s="91"/>
    </row>
    <row r="689" spans="2:5" ht="12.75">
      <c r="B689" s="91"/>
      <c r="C689" s="91"/>
      <c r="D689" s="91"/>
      <c r="E689" s="91"/>
    </row>
    <row r="690" spans="2:5" ht="12.75">
      <c r="B690" s="91"/>
      <c r="C690" s="91"/>
      <c r="D690" s="91"/>
      <c r="E690" s="91"/>
    </row>
    <row r="691" spans="2:5" ht="12.75">
      <c r="B691" s="91"/>
      <c r="C691" s="91"/>
      <c r="D691" s="91"/>
      <c r="E691" s="91"/>
    </row>
    <row r="692" spans="2:5" ht="12.75">
      <c r="B692" s="91"/>
      <c r="C692" s="91"/>
      <c r="D692" s="91"/>
      <c r="E692" s="91"/>
    </row>
    <row r="693" spans="2:5" ht="12.75">
      <c r="B693" s="91"/>
      <c r="C693" s="91"/>
      <c r="D693" s="91"/>
      <c r="E693" s="91"/>
    </row>
    <row r="694" spans="2:5" ht="12.75">
      <c r="B694" s="91"/>
      <c r="C694" s="91"/>
      <c r="D694" s="91"/>
      <c r="E694" s="91"/>
    </row>
    <row r="695" spans="2:5" ht="12.75">
      <c r="B695" s="91"/>
      <c r="C695" s="91"/>
      <c r="D695" s="91"/>
      <c r="E695" s="91"/>
    </row>
    <row r="696" spans="2:5" ht="12.75">
      <c r="B696" s="91"/>
      <c r="C696" s="91"/>
      <c r="D696" s="91"/>
      <c r="E696" s="91"/>
    </row>
    <row r="697" spans="2:5" ht="12.75">
      <c r="B697" s="91"/>
      <c r="C697" s="91"/>
      <c r="D697" s="91"/>
      <c r="E697" s="91"/>
    </row>
    <row r="698" spans="2:5" ht="12.75">
      <c r="B698" s="91"/>
      <c r="C698" s="91"/>
      <c r="D698" s="91"/>
      <c r="E698" s="91"/>
    </row>
    <row r="699" spans="2:5" ht="12.75">
      <c r="B699" s="91"/>
      <c r="C699" s="91"/>
      <c r="D699" s="91"/>
      <c r="E699" s="91"/>
    </row>
    <row r="700" spans="2:5" ht="12.75">
      <c r="B700" s="91"/>
      <c r="C700" s="91"/>
      <c r="D700" s="91"/>
      <c r="E700" s="91"/>
    </row>
    <row r="701" spans="2:5" ht="12.75">
      <c r="B701" s="91"/>
      <c r="C701" s="91"/>
      <c r="D701" s="91"/>
      <c r="E701" s="91"/>
    </row>
    <row r="702" spans="2:5" ht="12.75">
      <c r="B702" s="91"/>
      <c r="C702" s="91"/>
      <c r="D702" s="91"/>
      <c r="E702" s="91"/>
    </row>
    <row r="703" spans="2:5" ht="12.75">
      <c r="B703" s="91"/>
      <c r="C703" s="91"/>
      <c r="D703" s="91"/>
      <c r="E703" s="91"/>
    </row>
    <row r="704" spans="2:5" ht="12.75">
      <c r="B704" s="91"/>
      <c r="C704" s="91"/>
      <c r="D704" s="91"/>
      <c r="E704" s="91"/>
    </row>
    <row r="705" spans="2:5" ht="12.75">
      <c r="B705" s="91"/>
      <c r="C705" s="91"/>
      <c r="D705" s="91"/>
      <c r="E705" s="91"/>
    </row>
    <row r="706" spans="2:5" ht="12.75">
      <c r="B706" s="91"/>
      <c r="C706" s="91"/>
      <c r="D706" s="91"/>
      <c r="E706" s="91"/>
    </row>
    <row r="707" spans="2:5" ht="12.75">
      <c r="B707" s="91"/>
      <c r="C707" s="91"/>
      <c r="D707" s="91"/>
      <c r="E707" s="91"/>
    </row>
    <row r="708" spans="2:5" ht="12.75">
      <c r="B708" s="91"/>
      <c r="C708" s="91"/>
      <c r="D708" s="91"/>
      <c r="E708" s="91"/>
    </row>
    <row r="709" spans="2:5" ht="12.75">
      <c r="B709" s="91"/>
      <c r="C709" s="91"/>
      <c r="D709" s="91"/>
      <c r="E709" s="91"/>
    </row>
    <row r="710" spans="2:5" ht="12.75">
      <c r="B710" s="91"/>
      <c r="C710" s="91"/>
      <c r="D710" s="91"/>
      <c r="E710" s="91"/>
    </row>
    <row r="711" spans="2:5" ht="12.75">
      <c r="B711" s="91"/>
      <c r="C711" s="91"/>
      <c r="D711" s="91"/>
      <c r="E711" s="91"/>
    </row>
    <row r="712" spans="2:5" ht="12.75">
      <c r="B712" s="91"/>
      <c r="C712" s="91"/>
      <c r="D712" s="91"/>
      <c r="E712" s="91"/>
    </row>
    <row r="713" spans="2:5" ht="12.75">
      <c r="B713" s="91"/>
      <c r="C713" s="91"/>
      <c r="D713" s="91"/>
      <c r="E713" s="91"/>
    </row>
    <row r="714" spans="2:5" ht="12.75">
      <c r="B714" s="91"/>
      <c r="C714" s="91"/>
      <c r="D714" s="91"/>
      <c r="E714" s="91"/>
    </row>
    <row r="715" spans="2:5" ht="12.75">
      <c r="B715" s="91"/>
      <c r="C715" s="91"/>
      <c r="D715" s="91"/>
      <c r="E715" s="91"/>
    </row>
    <row r="716" spans="2:5" ht="12.75">
      <c r="B716" s="91"/>
      <c r="C716" s="91"/>
      <c r="D716" s="91"/>
      <c r="E716" s="91"/>
    </row>
    <row r="717" spans="2:5" ht="12.75">
      <c r="B717" s="91"/>
      <c r="C717" s="91"/>
      <c r="D717" s="91"/>
      <c r="E717" s="91"/>
    </row>
    <row r="718" spans="2:5" ht="12.75">
      <c r="B718" s="91"/>
      <c r="C718" s="91"/>
      <c r="D718" s="91"/>
      <c r="E718" s="91"/>
    </row>
    <row r="719" spans="2:5" ht="12.75">
      <c r="B719" s="91"/>
      <c r="C719" s="91"/>
      <c r="D719" s="91"/>
      <c r="E719" s="91"/>
    </row>
    <row r="720" spans="2:5" ht="12.75">
      <c r="B720" s="91"/>
      <c r="C720" s="91"/>
      <c r="D720" s="91"/>
      <c r="E720" s="91"/>
    </row>
    <row r="721" spans="2:5" ht="12.75">
      <c r="B721" s="91"/>
      <c r="C721" s="91"/>
      <c r="D721" s="91"/>
      <c r="E721" s="91"/>
    </row>
    <row r="722" spans="2:5" ht="12.75">
      <c r="B722" s="91"/>
      <c r="C722" s="91"/>
      <c r="D722" s="91"/>
      <c r="E722" s="91"/>
    </row>
    <row r="723" spans="2:5" ht="12.75">
      <c r="B723" s="91"/>
      <c r="C723" s="91"/>
      <c r="D723" s="91"/>
      <c r="E723" s="91"/>
    </row>
    <row r="724" spans="2:5" ht="12.75">
      <c r="B724" s="91"/>
      <c r="C724" s="91"/>
      <c r="D724" s="91"/>
      <c r="E724" s="91"/>
    </row>
    <row r="725" spans="2:5" ht="12.75">
      <c r="B725" s="91"/>
      <c r="C725" s="91"/>
      <c r="D725" s="91"/>
      <c r="E725" s="91"/>
    </row>
    <row r="726" spans="2:5" ht="12.75">
      <c r="B726" s="91"/>
      <c r="C726" s="91"/>
      <c r="D726" s="91"/>
      <c r="E726" s="91"/>
    </row>
    <row r="727" spans="2:5" ht="12.75">
      <c r="B727" s="91"/>
      <c r="C727" s="91"/>
      <c r="D727" s="91"/>
      <c r="E727" s="91"/>
    </row>
    <row r="728" spans="2:5" ht="12.75">
      <c r="B728" s="91"/>
      <c r="C728" s="91"/>
      <c r="D728" s="91"/>
      <c r="E728" s="91"/>
    </row>
    <row r="729" spans="2:5" ht="12.75">
      <c r="B729" s="91"/>
      <c r="C729" s="91"/>
      <c r="D729" s="91"/>
      <c r="E729" s="91"/>
    </row>
    <row r="730" spans="2:5" ht="12.75">
      <c r="B730" s="91"/>
      <c r="C730" s="91"/>
      <c r="D730" s="91"/>
      <c r="E730" s="91"/>
    </row>
    <row r="731" spans="2:5" ht="12.75">
      <c r="B731" s="91"/>
      <c r="C731" s="91"/>
      <c r="D731" s="91"/>
      <c r="E731" s="91"/>
    </row>
    <row r="732" spans="2:5" ht="12.75">
      <c r="B732" s="91"/>
      <c r="C732" s="91"/>
      <c r="D732" s="91"/>
      <c r="E732" s="91"/>
    </row>
    <row r="733" spans="2:5" ht="12.75">
      <c r="B733" s="91"/>
      <c r="C733" s="91"/>
      <c r="D733" s="91"/>
      <c r="E733" s="91"/>
    </row>
    <row r="734" spans="2:5" ht="12.75">
      <c r="B734" s="91"/>
      <c r="C734" s="91"/>
      <c r="D734" s="91"/>
      <c r="E734" s="91"/>
    </row>
    <row r="735" spans="2:5" ht="12.75">
      <c r="B735" s="91"/>
      <c r="C735" s="91"/>
      <c r="D735" s="91"/>
      <c r="E735" s="91"/>
    </row>
    <row r="736" spans="2:5" ht="12.75">
      <c r="B736" s="91"/>
      <c r="C736" s="91"/>
      <c r="D736" s="91"/>
      <c r="E736" s="91"/>
    </row>
    <row r="737" spans="2:5" ht="12.75">
      <c r="B737" s="91"/>
      <c r="C737" s="91"/>
      <c r="D737" s="91"/>
      <c r="E737" s="91"/>
    </row>
    <row r="738" spans="2:5" ht="12.75">
      <c r="B738" s="91"/>
      <c r="C738" s="91"/>
      <c r="D738" s="91"/>
      <c r="E738" s="91"/>
    </row>
    <row r="739" spans="2:5" ht="12.75">
      <c r="B739" s="91"/>
      <c r="C739" s="91"/>
      <c r="D739" s="91"/>
      <c r="E739" s="91"/>
    </row>
    <row r="740" spans="2:5" ht="12.75">
      <c r="B740" s="91"/>
      <c r="C740" s="91"/>
      <c r="D740" s="91"/>
      <c r="E740" s="91"/>
    </row>
    <row r="741" spans="2:5" ht="12.75">
      <c r="B741" s="91"/>
      <c r="C741" s="91"/>
      <c r="D741" s="91"/>
      <c r="E741" s="91"/>
    </row>
    <row r="742" spans="2:5" ht="12.75">
      <c r="B742" s="91"/>
      <c r="C742" s="91"/>
      <c r="D742" s="91"/>
      <c r="E742" s="91"/>
    </row>
    <row r="743" spans="2:5" ht="12.75">
      <c r="B743" s="91"/>
      <c r="C743" s="91"/>
      <c r="D743" s="91"/>
      <c r="E743" s="91"/>
    </row>
    <row r="744" spans="2:5" ht="12.75">
      <c r="B744" s="91"/>
      <c r="C744" s="91"/>
      <c r="D744" s="91"/>
      <c r="E744" s="91"/>
    </row>
    <row r="745" spans="2:5" ht="12.75">
      <c r="B745" s="91"/>
      <c r="C745" s="91"/>
      <c r="D745" s="91"/>
      <c r="E745" s="91"/>
    </row>
    <row r="746" spans="2:5" ht="12.75">
      <c r="B746" s="91"/>
      <c r="C746" s="91"/>
      <c r="D746" s="91"/>
      <c r="E746" s="91"/>
    </row>
    <row r="747" spans="2:5" ht="12.75">
      <c r="B747" s="91"/>
      <c r="C747" s="91"/>
      <c r="D747" s="91"/>
      <c r="E747" s="91"/>
    </row>
    <row r="748" spans="2:5" ht="12.75">
      <c r="B748" s="91"/>
      <c r="C748" s="91"/>
      <c r="D748" s="91"/>
      <c r="E748" s="91"/>
    </row>
    <row r="749" spans="2:5" ht="12.75">
      <c r="B749" s="91"/>
      <c r="C749" s="91"/>
      <c r="D749" s="91"/>
      <c r="E749" s="91"/>
    </row>
    <row r="750" spans="2:5" ht="12.75">
      <c r="B750" s="91"/>
      <c r="C750" s="91"/>
      <c r="D750" s="91"/>
      <c r="E750" s="91"/>
    </row>
    <row r="751" spans="2:5" ht="12.75">
      <c r="B751" s="91"/>
      <c r="C751" s="91"/>
      <c r="D751" s="91"/>
      <c r="E751" s="91"/>
    </row>
    <row r="752" spans="2:5" ht="12.75">
      <c r="B752" s="91"/>
      <c r="C752" s="91"/>
      <c r="D752" s="91"/>
      <c r="E752" s="91"/>
    </row>
    <row r="753" spans="2:5" ht="12.75">
      <c r="B753" s="91"/>
      <c r="C753" s="91"/>
      <c r="D753" s="91"/>
      <c r="E753" s="91"/>
    </row>
    <row r="754" spans="2:5" ht="12.75">
      <c r="B754" s="91"/>
      <c r="C754" s="91"/>
      <c r="D754" s="91"/>
      <c r="E754" s="91"/>
    </row>
    <row r="755" spans="2:5" ht="12.75">
      <c r="B755" s="91"/>
      <c r="C755" s="91"/>
      <c r="D755" s="91"/>
      <c r="E755" s="91"/>
    </row>
    <row r="756" spans="2:5" ht="12.75">
      <c r="B756" s="91"/>
      <c r="C756" s="91"/>
      <c r="D756" s="91"/>
      <c r="E756" s="91"/>
    </row>
    <row r="757" spans="2:5" ht="12.75">
      <c r="B757" s="91"/>
      <c r="C757" s="91"/>
      <c r="D757" s="91"/>
      <c r="E757" s="91"/>
    </row>
    <row r="758" spans="2:5" ht="12.75">
      <c r="B758" s="91"/>
      <c r="C758" s="91"/>
      <c r="D758" s="91"/>
      <c r="E758" s="91"/>
    </row>
    <row r="759" spans="2:5" ht="12.75">
      <c r="B759" s="91"/>
      <c r="C759" s="91"/>
      <c r="D759" s="91"/>
      <c r="E759" s="91"/>
    </row>
    <row r="760" spans="2:5" ht="12.75">
      <c r="B760" s="91"/>
      <c r="C760" s="91"/>
      <c r="D760" s="91"/>
      <c r="E760" s="91"/>
    </row>
    <row r="761" spans="2:5" ht="12.75">
      <c r="B761" s="91"/>
      <c r="C761" s="91"/>
      <c r="D761" s="91"/>
      <c r="E761" s="91"/>
    </row>
    <row r="762" spans="2:5" ht="12.75">
      <c r="B762" s="91"/>
      <c r="C762" s="91"/>
      <c r="D762" s="91"/>
      <c r="E762" s="91"/>
    </row>
    <row r="763" spans="2:5" ht="12.75">
      <c r="B763" s="91"/>
      <c r="C763" s="91"/>
      <c r="D763" s="91"/>
      <c r="E763" s="91"/>
    </row>
    <row r="764" spans="2:5" ht="12.75">
      <c r="B764" s="91"/>
      <c r="C764" s="91"/>
      <c r="D764" s="91"/>
      <c r="E764" s="91"/>
    </row>
    <row r="765" spans="2:5" ht="12.75">
      <c r="B765" s="91"/>
      <c r="C765" s="91"/>
      <c r="D765" s="91"/>
      <c r="E765" s="91"/>
    </row>
    <row r="766" spans="2:5" ht="12.75">
      <c r="B766" s="91"/>
      <c r="C766" s="91"/>
      <c r="D766" s="91"/>
      <c r="E766" s="91"/>
    </row>
    <row r="767" spans="2:5" ht="12.75">
      <c r="B767" s="91"/>
      <c r="C767" s="91"/>
      <c r="D767" s="91"/>
      <c r="E767" s="91"/>
    </row>
    <row r="768" spans="2:5" ht="12.75">
      <c r="B768" s="91"/>
      <c r="C768" s="91"/>
      <c r="D768" s="91"/>
      <c r="E768" s="91"/>
    </row>
    <row r="769" spans="2:5" ht="12.75">
      <c r="B769" s="91"/>
      <c r="C769" s="91"/>
      <c r="D769" s="91"/>
      <c r="E769" s="91"/>
    </row>
    <row r="770" spans="2:5" ht="12.75">
      <c r="B770" s="91"/>
      <c r="C770" s="91"/>
      <c r="D770" s="91"/>
      <c r="E770" s="91"/>
    </row>
    <row r="771" spans="2:5" ht="12.75">
      <c r="B771" s="91"/>
      <c r="C771" s="91"/>
      <c r="D771" s="91"/>
      <c r="E771" s="91"/>
    </row>
    <row r="772" spans="2:5" ht="12.75">
      <c r="B772" s="91"/>
      <c r="C772" s="91"/>
      <c r="D772" s="91"/>
      <c r="E772" s="91"/>
    </row>
    <row r="773" spans="2:5" ht="12.75">
      <c r="B773" s="91"/>
      <c r="C773" s="91"/>
      <c r="D773" s="91"/>
      <c r="E773" s="91"/>
    </row>
    <row r="774" spans="2:5" ht="12.75">
      <c r="B774" s="91"/>
      <c r="C774" s="91"/>
      <c r="D774" s="91"/>
      <c r="E774" s="91"/>
    </row>
    <row r="775" spans="2:5" ht="12.75">
      <c r="B775" s="91"/>
      <c r="C775" s="91"/>
      <c r="D775" s="91"/>
      <c r="E775" s="91"/>
    </row>
    <row r="776" spans="2:5" ht="12.75">
      <c r="B776" s="91"/>
      <c r="C776" s="91"/>
      <c r="D776" s="91"/>
      <c r="E776" s="91"/>
    </row>
    <row r="777" spans="2:5" ht="12.75">
      <c r="B777" s="91"/>
      <c r="C777" s="91"/>
      <c r="D777" s="91"/>
      <c r="E777" s="91"/>
    </row>
    <row r="778" spans="2:5" ht="12.75">
      <c r="B778" s="91"/>
      <c r="C778" s="91"/>
      <c r="D778" s="91"/>
      <c r="E778" s="91"/>
    </row>
    <row r="779" spans="2:5" ht="12.75">
      <c r="B779" s="91"/>
      <c r="C779" s="91"/>
      <c r="D779" s="91"/>
      <c r="E779" s="91"/>
    </row>
    <row r="780" spans="2:5" ht="12.75">
      <c r="B780" s="91"/>
      <c r="C780" s="91"/>
      <c r="D780" s="91"/>
      <c r="E780" s="91"/>
    </row>
    <row r="781" spans="2:5" ht="12.75">
      <c r="B781" s="91"/>
      <c r="C781" s="91"/>
      <c r="D781" s="91"/>
      <c r="E781" s="91"/>
    </row>
    <row r="782" spans="2:5" ht="12.75">
      <c r="B782" s="91"/>
      <c r="C782" s="91"/>
      <c r="D782" s="91"/>
      <c r="E782" s="91"/>
    </row>
    <row r="783" spans="2:5" ht="12.75">
      <c r="B783" s="91"/>
      <c r="C783" s="91"/>
      <c r="D783" s="91"/>
      <c r="E783" s="91"/>
    </row>
    <row r="784" spans="2:5" ht="12.75">
      <c r="B784" s="91"/>
      <c r="C784" s="91"/>
      <c r="D784" s="91"/>
      <c r="E784" s="91"/>
    </row>
    <row r="785" spans="2:5" ht="12.75">
      <c r="B785" s="91"/>
      <c r="C785" s="91"/>
      <c r="D785" s="91"/>
      <c r="E785" s="91"/>
    </row>
    <row r="786" spans="2:5" ht="12.75">
      <c r="B786" s="91"/>
      <c r="C786" s="91"/>
      <c r="D786" s="91"/>
      <c r="E786" s="91"/>
    </row>
    <row r="787" spans="2:5" ht="12.75">
      <c r="B787" s="91"/>
      <c r="C787" s="91"/>
      <c r="D787" s="91"/>
      <c r="E787" s="91"/>
    </row>
    <row r="788" spans="2:5" ht="12.75">
      <c r="B788" s="91"/>
      <c r="C788" s="91"/>
      <c r="D788" s="91"/>
      <c r="E788" s="91"/>
    </row>
    <row r="789" spans="2:5" ht="12.75">
      <c r="B789" s="91"/>
      <c r="C789" s="91"/>
      <c r="D789" s="91"/>
      <c r="E789" s="91"/>
    </row>
    <row r="790" spans="2:5" ht="12.75">
      <c r="B790" s="91"/>
      <c r="C790" s="91"/>
      <c r="D790" s="91"/>
      <c r="E790" s="91"/>
    </row>
    <row r="791" spans="2:5" ht="12.75">
      <c r="B791" s="91"/>
      <c r="C791" s="91"/>
      <c r="D791" s="91"/>
      <c r="E791" s="91"/>
    </row>
    <row r="792" spans="2:5" ht="12.75">
      <c r="B792" s="91"/>
      <c r="C792" s="91"/>
      <c r="D792" s="91"/>
      <c r="E792" s="91"/>
    </row>
    <row r="793" spans="2:5" ht="12.75">
      <c r="B793" s="91"/>
      <c r="C793" s="91"/>
      <c r="D793" s="91"/>
      <c r="E793" s="91"/>
    </row>
    <row r="794" spans="2:5" ht="12.75">
      <c r="B794" s="91"/>
      <c r="C794" s="91"/>
      <c r="D794" s="91"/>
      <c r="E794" s="91"/>
    </row>
    <row r="795" spans="2:5" ht="12.75">
      <c r="B795" s="91"/>
      <c r="C795" s="91"/>
      <c r="D795" s="91"/>
      <c r="E795" s="91"/>
    </row>
    <row r="796" spans="2:5" ht="12.75">
      <c r="B796" s="91"/>
      <c r="C796" s="91"/>
      <c r="D796" s="91"/>
      <c r="E796" s="91"/>
    </row>
    <row r="797" spans="2:5" ht="12.75">
      <c r="B797" s="91"/>
      <c r="C797" s="91"/>
      <c r="D797" s="91"/>
      <c r="E797" s="91"/>
    </row>
    <row r="798" spans="2:5" ht="12.75">
      <c r="B798" s="91"/>
      <c r="C798" s="91"/>
      <c r="D798" s="91"/>
      <c r="E798" s="91"/>
    </row>
    <row r="799" spans="2:5" ht="12.75">
      <c r="B799" s="91"/>
      <c r="C799" s="91"/>
      <c r="D799" s="91"/>
      <c r="E799" s="91"/>
    </row>
    <row r="800" spans="2:5" ht="12.75">
      <c r="B800" s="91"/>
      <c r="C800" s="91"/>
      <c r="D800" s="91"/>
      <c r="E800" s="91"/>
    </row>
    <row r="801" spans="2:5" ht="12.75">
      <c r="B801" s="91"/>
      <c r="C801" s="91"/>
      <c r="D801" s="91"/>
      <c r="E801" s="91"/>
    </row>
    <row r="802" spans="2:5" ht="12.75">
      <c r="B802" s="91"/>
      <c r="C802" s="91"/>
      <c r="D802" s="91"/>
      <c r="E802" s="91"/>
    </row>
    <row r="803" spans="2:5" ht="12.75">
      <c r="B803" s="91"/>
      <c r="C803" s="91"/>
      <c r="D803" s="91"/>
      <c r="E803" s="91"/>
    </row>
    <row r="804" spans="2:5" ht="12.75">
      <c r="B804" s="91"/>
      <c r="C804" s="91"/>
      <c r="D804" s="91"/>
      <c r="E804" s="91"/>
    </row>
    <row r="805" spans="2:5" ht="12.75">
      <c r="B805" s="91"/>
      <c r="C805" s="91"/>
      <c r="D805" s="91"/>
      <c r="E805" s="91"/>
    </row>
    <row r="806" spans="2:5" ht="12.75">
      <c r="B806" s="91"/>
      <c r="C806" s="91"/>
      <c r="D806" s="91"/>
      <c r="E806" s="91"/>
    </row>
    <row r="807" spans="2:5" ht="12.75">
      <c r="B807" s="91"/>
      <c r="C807" s="91"/>
      <c r="D807" s="91"/>
      <c r="E807" s="91"/>
    </row>
    <row r="808" spans="2:5" ht="12.75">
      <c r="B808" s="91"/>
      <c r="C808" s="91"/>
      <c r="D808" s="91"/>
      <c r="E808" s="91"/>
    </row>
    <row r="809" spans="2:5" ht="12.75">
      <c r="B809" s="91"/>
      <c r="C809" s="91"/>
      <c r="D809" s="91"/>
      <c r="E809" s="91"/>
    </row>
    <row r="810" spans="2:5" ht="12.75">
      <c r="B810" s="91"/>
      <c r="C810" s="91"/>
      <c r="D810" s="91"/>
      <c r="E810" s="91"/>
    </row>
    <row r="811" spans="2:5" ht="12.75">
      <c r="B811" s="91"/>
      <c r="C811" s="91"/>
      <c r="D811" s="91"/>
      <c r="E811" s="91"/>
    </row>
    <row r="812" spans="2:5" ht="12.75">
      <c r="B812" s="91"/>
      <c r="C812" s="91"/>
      <c r="D812" s="91"/>
      <c r="E812" s="91"/>
    </row>
    <row r="813" spans="2:5" ht="12.75">
      <c r="B813" s="91"/>
      <c r="C813" s="91"/>
      <c r="D813" s="91"/>
      <c r="E813" s="91"/>
    </row>
    <row r="814" spans="2:5" ht="12.75">
      <c r="B814" s="91"/>
      <c r="C814" s="91"/>
      <c r="D814" s="91"/>
      <c r="E814" s="91"/>
    </row>
    <row r="815" spans="2:5" ht="12.75">
      <c r="B815" s="91"/>
      <c r="C815" s="91"/>
      <c r="D815" s="91"/>
      <c r="E815" s="91"/>
    </row>
    <row r="816" spans="2:5" ht="12.75">
      <c r="B816" s="91"/>
      <c r="C816" s="91"/>
      <c r="D816" s="91"/>
      <c r="E816" s="91"/>
    </row>
    <row r="817" spans="2:5" ht="12.75">
      <c r="B817" s="91"/>
      <c r="C817" s="91"/>
      <c r="D817" s="91"/>
      <c r="E817" s="91"/>
    </row>
    <row r="818" spans="2:5" ht="12.75">
      <c r="B818" s="91"/>
      <c r="C818" s="91"/>
      <c r="D818" s="91"/>
      <c r="E818" s="91"/>
    </row>
    <row r="819" spans="2:5" ht="12.75">
      <c r="B819" s="91"/>
      <c r="C819" s="91"/>
      <c r="D819" s="91"/>
      <c r="E819" s="91"/>
    </row>
    <row r="820" spans="2:5" ht="12.75">
      <c r="B820" s="91"/>
      <c r="C820" s="91"/>
      <c r="D820" s="91"/>
      <c r="E820" s="91"/>
    </row>
    <row r="821" spans="2:5" ht="12.75">
      <c r="B821" s="91"/>
      <c r="C821" s="91"/>
      <c r="D821" s="91"/>
      <c r="E821" s="91"/>
    </row>
    <row r="822" spans="2:5" ht="12.75">
      <c r="B822" s="91"/>
      <c r="C822" s="91"/>
      <c r="D822" s="91"/>
      <c r="E822" s="91"/>
    </row>
    <row r="823" spans="2:5" ht="12.75">
      <c r="B823" s="91"/>
      <c r="C823" s="91"/>
      <c r="D823" s="91"/>
      <c r="E823" s="91"/>
    </row>
    <row r="824" spans="2:5" ht="12.75">
      <c r="B824" s="91"/>
      <c r="C824" s="91"/>
      <c r="D824" s="91"/>
      <c r="E824" s="91"/>
    </row>
    <row r="825" spans="2:5" ht="12.75">
      <c r="B825" s="91"/>
      <c r="C825" s="91"/>
      <c r="D825" s="91"/>
      <c r="E825" s="91"/>
    </row>
    <row r="826" spans="2:5" ht="12.75">
      <c r="B826" s="91"/>
      <c r="C826" s="91"/>
      <c r="D826" s="91"/>
      <c r="E826" s="91"/>
    </row>
    <row r="827" spans="2:5" ht="12.75">
      <c r="B827" s="91"/>
      <c r="C827" s="91"/>
      <c r="D827" s="91"/>
      <c r="E827" s="91"/>
    </row>
    <row r="828" spans="2:5" ht="12.75">
      <c r="B828" s="91"/>
      <c r="C828" s="91"/>
      <c r="D828" s="91"/>
      <c r="E828" s="91"/>
    </row>
    <row r="829" spans="2:5" ht="12.75">
      <c r="B829" s="91"/>
      <c r="C829" s="91"/>
      <c r="D829" s="91"/>
      <c r="E829" s="91"/>
    </row>
    <row r="830" spans="2:5" ht="12.75">
      <c r="B830" s="91"/>
      <c r="C830" s="91"/>
      <c r="D830" s="91"/>
      <c r="E830" s="91"/>
    </row>
    <row r="831" spans="2:5" ht="12.75">
      <c r="B831" s="91"/>
      <c r="C831" s="91"/>
      <c r="D831" s="91"/>
      <c r="E831" s="91"/>
    </row>
    <row r="832" spans="2:5" ht="12.75">
      <c r="B832" s="91"/>
      <c r="C832" s="91"/>
      <c r="D832" s="91"/>
      <c r="E832" s="91"/>
    </row>
    <row r="833" spans="2:5" ht="12.75">
      <c r="B833" s="91"/>
      <c r="C833" s="91"/>
      <c r="D833" s="91"/>
      <c r="E833" s="91"/>
    </row>
    <row r="834" spans="2:5" ht="12.75">
      <c r="B834" s="91"/>
      <c r="C834" s="91"/>
      <c r="D834" s="91"/>
      <c r="E834" s="91"/>
    </row>
    <row r="835" spans="2:5" ht="12.75">
      <c r="B835" s="91"/>
      <c r="C835" s="91"/>
      <c r="D835" s="91"/>
      <c r="E835" s="91"/>
    </row>
    <row r="836" spans="2:5" ht="12.75">
      <c r="B836" s="91"/>
      <c r="C836" s="91"/>
      <c r="D836" s="91"/>
      <c r="E836" s="91"/>
    </row>
    <row r="837" spans="2:5" ht="12.75">
      <c r="B837" s="91"/>
      <c r="C837" s="91"/>
      <c r="D837" s="91"/>
      <c r="E837" s="91"/>
    </row>
    <row r="838" spans="2:5" ht="12.75">
      <c r="B838" s="91"/>
      <c r="C838" s="91"/>
      <c r="D838" s="91"/>
      <c r="E838" s="91"/>
    </row>
    <row r="839" spans="2:5" ht="12.75">
      <c r="B839" s="91"/>
      <c r="C839" s="91"/>
      <c r="D839" s="91"/>
      <c r="E839" s="91"/>
    </row>
    <row r="840" spans="2:5" ht="12.75">
      <c r="B840" s="91"/>
      <c r="C840" s="91"/>
      <c r="D840" s="91"/>
      <c r="E840" s="91"/>
    </row>
    <row r="841" spans="2:5" ht="12.75">
      <c r="B841" s="91"/>
      <c r="C841" s="91"/>
      <c r="D841" s="91"/>
      <c r="E841" s="91"/>
    </row>
    <row r="842" spans="2:5" ht="12.75">
      <c r="B842" s="91"/>
      <c r="C842" s="91"/>
      <c r="D842" s="91"/>
      <c r="E842" s="91"/>
    </row>
    <row r="843" spans="2:5" ht="12.75">
      <c r="B843" s="91"/>
      <c r="C843" s="91"/>
      <c r="D843" s="91"/>
      <c r="E843" s="91"/>
    </row>
    <row r="844" spans="2:5" ht="12.75">
      <c r="B844" s="91"/>
      <c r="C844" s="91"/>
      <c r="D844" s="91"/>
      <c r="E844" s="91"/>
    </row>
    <row r="845" spans="2:5" ht="12.75">
      <c r="B845" s="91"/>
      <c r="C845" s="91"/>
      <c r="D845" s="91"/>
      <c r="E845" s="91"/>
    </row>
    <row r="846" spans="2:5" ht="12.75">
      <c r="B846" s="91"/>
      <c r="C846" s="91"/>
      <c r="D846" s="91"/>
      <c r="E846" s="91"/>
    </row>
    <row r="847" spans="2:5" ht="12.75">
      <c r="B847" s="91"/>
      <c r="C847" s="91"/>
      <c r="D847" s="91"/>
      <c r="E847" s="91"/>
    </row>
    <row r="848" spans="2:5" ht="12.75">
      <c r="B848" s="91"/>
      <c r="C848" s="91"/>
      <c r="D848" s="91"/>
      <c r="E848" s="91"/>
    </row>
    <row r="849" spans="2:5" ht="12.75">
      <c r="B849" s="91"/>
      <c r="C849" s="91"/>
      <c r="D849" s="91"/>
      <c r="E849" s="91"/>
    </row>
    <row r="850" spans="2:5" ht="12.75">
      <c r="B850" s="91"/>
      <c r="C850" s="91"/>
      <c r="D850" s="91"/>
      <c r="E850" s="91"/>
    </row>
    <row r="851" spans="2:5" ht="12.75">
      <c r="B851" s="91"/>
      <c r="C851" s="91"/>
      <c r="D851" s="91"/>
      <c r="E851" s="91"/>
    </row>
    <row r="852" spans="2:5" ht="12.75">
      <c r="B852" s="91"/>
      <c r="C852" s="91"/>
      <c r="D852" s="91"/>
      <c r="E852" s="91"/>
    </row>
    <row r="853" spans="2:5" ht="12.75">
      <c r="B853" s="91"/>
      <c r="C853" s="91"/>
      <c r="D853" s="91"/>
      <c r="E853" s="91"/>
    </row>
    <row r="854" spans="2:5" ht="12.75">
      <c r="B854" s="91"/>
      <c r="C854" s="91"/>
      <c r="D854" s="91"/>
      <c r="E854" s="91"/>
    </row>
    <row r="855" spans="2:5" ht="12.75">
      <c r="B855" s="91"/>
      <c r="C855" s="91"/>
      <c r="D855" s="91"/>
      <c r="E855" s="91"/>
    </row>
    <row r="856" spans="2:5" ht="12.75">
      <c r="B856" s="91"/>
      <c r="C856" s="91"/>
      <c r="D856" s="91"/>
      <c r="E856" s="91"/>
    </row>
    <row r="857" spans="2:5" ht="12.75">
      <c r="B857" s="91"/>
      <c r="C857" s="91"/>
      <c r="D857" s="91"/>
      <c r="E857" s="91"/>
    </row>
    <row r="858" spans="2:5" ht="12.75">
      <c r="B858" s="91"/>
      <c r="C858" s="91"/>
      <c r="D858" s="91"/>
      <c r="E858" s="91"/>
    </row>
    <row r="859" spans="2:5" ht="12.75">
      <c r="B859" s="91"/>
      <c r="C859" s="91"/>
      <c r="D859" s="91"/>
      <c r="E859" s="91"/>
    </row>
    <row r="860" spans="2:5" ht="12.75">
      <c r="B860" s="91"/>
      <c r="C860" s="91"/>
      <c r="D860" s="91"/>
      <c r="E860" s="91"/>
    </row>
    <row r="861" spans="2:5" ht="12.75">
      <c r="B861" s="91"/>
      <c r="C861" s="91"/>
      <c r="D861" s="91"/>
      <c r="E861" s="91"/>
    </row>
    <row r="862" spans="2:5" ht="12.75">
      <c r="B862" s="91"/>
      <c r="C862" s="91"/>
      <c r="D862" s="91"/>
      <c r="E862" s="91"/>
    </row>
    <row r="863" spans="2:5" ht="12.75">
      <c r="B863" s="91"/>
      <c r="C863" s="91"/>
      <c r="D863" s="91"/>
      <c r="E863" s="91"/>
    </row>
    <row r="864" spans="2:5" ht="12.75">
      <c r="B864" s="91"/>
      <c r="C864" s="91"/>
      <c r="D864" s="91"/>
      <c r="E864" s="91"/>
    </row>
    <row r="865" spans="2:5" ht="12.75">
      <c r="B865" s="91"/>
      <c r="C865" s="91"/>
      <c r="D865" s="91"/>
      <c r="E865" s="91"/>
    </row>
    <row r="866" spans="2:5" ht="12.75">
      <c r="B866" s="91"/>
      <c r="C866" s="91"/>
      <c r="D866" s="91"/>
      <c r="E866" s="91"/>
    </row>
    <row r="867" spans="2:5" ht="12.75">
      <c r="B867" s="91"/>
      <c r="C867" s="91"/>
      <c r="D867" s="91"/>
      <c r="E867" s="91"/>
    </row>
    <row r="868" spans="2:5" ht="12.75">
      <c r="B868" s="91"/>
      <c r="C868" s="91"/>
      <c r="D868" s="91"/>
      <c r="E868" s="91"/>
    </row>
    <row r="869" spans="2:5" ht="12.75">
      <c r="B869" s="91"/>
      <c r="C869" s="91"/>
      <c r="D869" s="91"/>
      <c r="E869" s="91"/>
    </row>
    <row r="870" spans="2:5" ht="12.75">
      <c r="B870" s="91"/>
      <c r="C870" s="91"/>
      <c r="D870" s="91"/>
      <c r="E870" s="91"/>
    </row>
    <row r="871" spans="2:5" ht="12.75">
      <c r="B871" s="91"/>
      <c r="C871" s="91"/>
      <c r="D871" s="91"/>
      <c r="E871" s="91"/>
    </row>
    <row r="872" spans="2:5" ht="12.75">
      <c r="B872" s="91"/>
      <c r="C872" s="91"/>
      <c r="D872" s="91"/>
      <c r="E872" s="91"/>
    </row>
    <row r="873" spans="2:5" ht="12.75">
      <c r="B873" s="91"/>
      <c r="C873" s="91"/>
      <c r="D873" s="91"/>
      <c r="E873" s="91"/>
    </row>
    <row r="874" spans="2:5" ht="12.75">
      <c r="B874" s="91"/>
      <c r="C874" s="91"/>
      <c r="D874" s="91"/>
      <c r="E874" s="91"/>
    </row>
    <row r="875" spans="2:5" ht="12.75">
      <c r="B875" s="91"/>
      <c r="C875" s="91"/>
      <c r="D875" s="91"/>
      <c r="E875" s="91"/>
    </row>
    <row r="876" spans="2:5" ht="12.75">
      <c r="B876" s="91"/>
      <c r="C876" s="91"/>
      <c r="D876" s="91"/>
      <c r="E876" s="91"/>
    </row>
    <row r="877" spans="2:5" ht="12.75">
      <c r="B877" s="91"/>
      <c r="C877" s="91"/>
      <c r="D877" s="91"/>
      <c r="E877" s="91"/>
    </row>
    <row r="878" spans="2:5" ht="12.75">
      <c r="B878" s="91"/>
      <c r="C878" s="91"/>
      <c r="D878" s="91"/>
      <c r="E878" s="91"/>
    </row>
    <row r="879" spans="2:5" ht="12.75">
      <c r="B879" s="91"/>
      <c r="C879" s="91"/>
      <c r="D879" s="91"/>
      <c r="E879" s="91"/>
    </row>
    <row r="880" spans="2:5" ht="12.75">
      <c r="B880" s="91"/>
      <c r="C880" s="91"/>
      <c r="D880" s="91"/>
      <c r="E880" s="91"/>
    </row>
    <row r="881" spans="2:5" ht="12.75">
      <c r="B881" s="91"/>
      <c r="C881" s="91"/>
      <c r="D881" s="91"/>
      <c r="E881" s="91"/>
    </row>
    <row r="882" spans="2:5" ht="12.75">
      <c r="B882" s="91"/>
      <c r="C882" s="91"/>
      <c r="D882" s="91"/>
      <c r="E882" s="91"/>
    </row>
    <row r="883" spans="2:5" ht="12.75">
      <c r="B883" s="91"/>
      <c r="C883" s="91"/>
      <c r="D883" s="91"/>
      <c r="E883" s="91"/>
    </row>
    <row r="884" spans="2:5" ht="12.75">
      <c r="B884" s="91"/>
      <c r="C884" s="91"/>
      <c r="D884" s="91"/>
      <c r="E884" s="91"/>
    </row>
    <row r="885" spans="2:5" ht="12.75">
      <c r="B885" s="91"/>
      <c r="C885" s="91"/>
      <c r="D885" s="91"/>
      <c r="E885" s="91"/>
    </row>
    <row r="886" spans="2:5" ht="12.75">
      <c r="B886" s="91"/>
      <c r="C886" s="91"/>
      <c r="D886" s="91"/>
      <c r="E886" s="91"/>
    </row>
    <row r="887" spans="2:5" ht="12.75">
      <c r="B887" s="91"/>
      <c r="C887" s="91"/>
      <c r="D887" s="91"/>
      <c r="E887" s="91"/>
    </row>
    <row r="888" spans="2:5" ht="12.75">
      <c r="B888" s="91"/>
      <c r="C888" s="91"/>
      <c r="D888" s="91"/>
      <c r="E888" s="91"/>
    </row>
    <row r="889" spans="2:5" ht="12.75">
      <c r="B889" s="91"/>
      <c r="C889" s="91"/>
      <c r="D889" s="91"/>
      <c r="E889" s="91"/>
    </row>
    <row r="890" spans="2:5" ht="12.75">
      <c r="B890" s="91"/>
      <c r="C890" s="91"/>
      <c r="D890" s="91"/>
      <c r="E890" s="91"/>
    </row>
    <row r="891" spans="2:5" ht="12.75">
      <c r="B891" s="91"/>
      <c r="C891" s="91"/>
      <c r="D891" s="91"/>
      <c r="E891" s="91"/>
    </row>
    <row r="892" spans="2:5" ht="12.75">
      <c r="B892" s="91"/>
      <c r="C892" s="91"/>
      <c r="D892" s="91"/>
      <c r="E892" s="91"/>
    </row>
    <row r="893" spans="2:5" ht="12.75">
      <c r="B893" s="91"/>
      <c r="C893" s="91"/>
      <c r="D893" s="91"/>
      <c r="E893" s="91"/>
    </row>
    <row r="894" spans="2:5" ht="12.75">
      <c r="B894" s="91"/>
      <c r="C894" s="91"/>
      <c r="D894" s="91"/>
      <c r="E894" s="91"/>
    </row>
    <row r="895" spans="2:5" ht="12.75">
      <c r="B895" s="91"/>
      <c r="C895" s="91"/>
      <c r="D895" s="91"/>
      <c r="E895" s="91"/>
    </row>
    <row r="896" spans="2:5" ht="12.75">
      <c r="B896" s="91"/>
      <c r="C896" s="91"/>
      <c r="D896" s="91"/>
      <c r="E896" s="91"/>
    </row>
    <row r="897" spans="2:5" ht="12.75">
      <c r="B897" s="91"/>
      <c r="C897" s="91"/>
      <c r="D897" s="91"/>
      <c r="E897" s="91"/>
    </row>
    <row r="898" spans="2:5" ht="12.75">
      <c r="B898" s="91"/>
      <c r="C898" s="91"/>
      <c r="D898" s="91"/>
      <c r="E898" s="91"/>
    </row>
    <row r="899" spans="2:5" ht="12.75">
      <c r="B899" s="91"/>
      <c r="C899" s="91"/>
      <c r="D899" s="91"/>
      <c r="E899" s="91"/>
    </row>
    <row r="900" spans="2:5" ht="12.75">
      <c r="B900" s="91"/>
      <c r="C900" s="91"/>
      <c r="D900" s="91"/>
      <c r="E900" s="91"/>
    </row>
    <row r="901" spans="2:5" ht="12.75">
      <c r="B901" s="91"/>
      <c r="C901" s="91"/>
      <c r="D901" s="91"/>
      <c r="E901" s="91"/>
    </row>
    <row r="902" spans="2:5" ht="12.75">
      <c r="B902" s="91"/>
      <c r="C902" s="91"/>
      <c r="D902" s="91"/>
      <c r="E902" s="91"/>
    </row>
    <row r="903" spans="2:5" ht="12.75">
      <c r="B903" s="91"/>
      <c r="C903" s="91"/>
      <c r="D903" s="91"/>
      <c r="E903" s="91"/>
    </row>
    <row r="904" spans="2:5" ht="12.75">
      <c r="B904" s="91"/>
      <c r="C904" s="91"/>
      <c r="D904" s="91"/>
      <c r="E904" s="91"/>
    </row>
    <row r="905" spans="2:5" ht="12.75">
      <c r="B905" s="91"/>
      <c r="C905" s="91"/>
      <c r="D905" s="91"/>
      <c r="E905" s="91"/>
    </row>
    <row r="906" spans="2:5" ht="12.75">
      <c r="B906" s="91"/>
      <c r="C906" s="91"/>
      <c r="D906" s="91"/>
      <c r="E906" s="91"/>
    </row>
    <row r="907" spans="2:5" ht="12.75">
      <c r="B907" s="91"/>
      <c r="C907" s="91"/>
      <c r="D907" s="91"/>
      <c r="E907" s="91"/>
    </row>
    <row r="908" spans="2:5" ht="12.75">
      <c r="B908" s="91"/>
      <c r="C908" s="91"/>
      <c r="D908" s="91"/>
      <c r="E908" s="91"/>
    </row>
    <row r="909" spans="2:5" ht="12.75">
      <c r="B909" s="91"/>
      <c r="C909" s="91"/>
      <c r="D909" s="91"/>
      <c r="E909" s="91"/>
    </row>
    <row r="910" spans="2:5" ht="12.75">
      <c r="B910" s="91"/>
      <c r="C910" s="91"/>
      <c r="D910" s="91"/>
      <c r="E910" s="91"/>
    </row>
    <row r="911" spans="2:5" ht="12.75">
      <c r="B911" s="91"/>
      <c r="C911" s="91"/>
      <c r="D911" s="91"/>
      <c r="E911" s="91"/>
    </row>
    <row r="912" spans="2:5" ht="12.75">
      <c r="B912" s="91"/>
      <c r="C912" s="91"/>
      <c r="D912" s="91"/>
      <c r="E912" s="91"/>
    </row>
    <row r="913" spans="2:5" ht="12.75">
      <c r="B913" s="91"/>
      <c r="C913" s="91"/>
      <c r="D913" s="91"/>
      <c r="E913" s="91"/>
    </row>
    <row r="914" spans="2:5" ht="12.75">
      <c r="B914" s="91"/>
      <c r="C914" s="91"/>
      <c r="D914" s="91"/>
      <c r="E914" s="91"/>
    </row>
    <row r="915" spans="2:5" ht="12.75">
      <c r="B915" s="91"/>
      <c r="C915" s="91"/>
      <c r="D915" s="91"/>
      <c r="E915" s="91"/>
    </row>
    <row r="916" spans="2:5" ht="12.75">
      <c r="B916" s="91"/>
      <c r="C916" s="91"/>
      <c r="D916" s="91"/>
      <c r="E916" s="91"/>
    </row>
    <row r="917" spans="2:5" ht="12.75">
      <c r="B917" s="91"/>
      <c r="C917" s="91"/>
      <c r="D917" s="91"/>
      <c r="E917" s="91"/>
    </row>
    <row r="918" spans="2:5" ht="12.75">
      <c r="B918" s="91"/>
      <c r="C918" s="91"/>
      <c r="D918" s="91"/>
      <c r="E918" s="91"/>
    </row>
    <row r="919" spans="2:5" ht="12.75">
      <c r="B919" s="91"/>
      <c r="C919" s="91"/>
      <c r="D919" s="91"/>
      <c r="E919" s="91"/>
    </row>
    <row r="920" spans="2:5" ht="12.75">
      <c r="B920" s="91"/>
      <c r="C920" s="91"/>
      <c r="D920" s="91"/>
      <c r="E920" s="91"/>
    </row>
    <row r="921" spans="2:5" ht="12.75">
      <c r="B921" s="91"/>
      <c r="C921" s="91"/>
      <c r="D921" s="91"/>
      <c r="E921" s="91"/>
    </row>
    <row r="922" spans="2:5" ht="12.75">
      <c r="B922" s="91"/>
      <c r="C922" s="91"/>
      <c r="D922" s="91"/>
      <c r="E922" s="91"/>
    </row>
    <row r="923" spans="2:5" ht="12.75">
      <c r="B923" s="91"/>
      <c r="C923" s="91"/>
      <c r="D923" s="91"/>
      <c r="E923" s="91"/>
    </row>
    <row r="924" spans="2:5" ht="12.75">
      <c r="B924" s="91"/>
      <c r="C924" s="91"/>
      <c r="D924" s="91"/>
      <c r="E924" s="91"/>
    </row>
    <row r="925" spans="2:5" ht="12.75">
      <c r="B925" s="91"/>
      <c r="C925" s="91"/>
      <c r="D925" s="91"/>
      <c r="E925" s="91"/>
    </row>
    <row r="926" spans="2:5" ht="12.75">
      <c r="B926" s="91"/>
      <c r="C926" s="91"/>
      <c r="D926" s="91"/>
      <c r="E926" s="91"/>
    </row>
    <row r="927" spans="2:5" ht="12.75">
      <c r="B927" s="91"/>
      <c r="C927" s="91"/>
      <c r="D927" s="91"/>
      <c r="E927" s="91"/>
    </row>
    <row r="928" spans="2:5" ht="12.75">
      <c r="B928" s="91"/>
      <c r="C928" s="91"/>
      <c r="D928" s="91"/>
      <c r="E928" s="91"/>
    </row>
    <row r="929" spans="2:5" ht="12.75">
      <c r="B929" s="91"/>
      <c r="C929" s="91"/>
      <c r="D929" s="91"/>
      <c r="E929" s="91"/>
    </row>
    <row r="930" spans="2:5" ht="12.75">
      <c r="B930" s="91"/>
      <c r="C930" s="91"/>
      <c r="D930" s="91"/>
      <c r="E930" s="91"/>
    </row>
    <row r="931" spans="2:5" ht="12.75">
      <c r="B931" s="91"/>
      <c r="C931" s="91"/>
      <c r="D931" s="91"/>
      <c r="E931" s="91"/>
    </row>
    <row r="932" spans="2:5" ht="12.75">
      <c r="B932" s="91"/>
      <c r="C932" s="91"/>
      <c r="D932" s="91"/>
      <c r="E932" s="91"/>
    </row>
    <row r="933" spans="2:5" ht="12.75">
      <c r="B933" s="91"/>
      <c r="C933" s="91"/>
      <c r="D933" s="91"/>
      <c r="E933" s="91"/>
    </row>
    <row r="934" spans="2:5" ht="12.75">
      <c r="B934" s="91"/>
      <c r="C934" s="91"/>
      <c r="D934" s="91"/>
      <c r="E934" s="91"/>
    </row>
    <row r="935" spans="2:5" ht="12.75">
      <c r="B935" s="91"/>
      <c r="C935" s="91"/>
      <c r="D935" s="91"/>
      <c r="E935" s="91"/>
    </row>
    <row r="936" spans="2:5" ht="12.75">
      <c r="B936" s="91"/>
      <c r="C936" s="91"/>
      <c r="D936" s="91"/>
      <c r="E936" s="91"/>
    </row>
    <row r="937" spans="2:5" ht="12.75">
      <c r="B937" s="91"/>
      <c r="C937" s="91"/>
      <c r="D937" s="91"/>
      <c r="E937" s="91"/>
    </row>
    <row r="938" spans="2:5" ht="12.75">
      <c r="B938" s="91"/>
      <c r="C938" s="91"/>
      <c r="D938" s="91"/>
      <c r="E938" s="91"/>
    </row>
    <row r="939" spans="2:5" ht="12.75">
      <c r="B939" s="91"/>
      <c r="C939" s="91"/>
      <c r="D939" s="91"/>
      <c r="E939" s="91"/>
    </row>
    <row r="940" spans="2:5" ht="12.75">
      <c r="B940" s="91"/>
      <c r="C940" s="91"/>
      <c r="D940" s="91"/>
      <c r="E940" s="91"/>
    </row>
    <row r="941" spans="2:5" ht="12.75">
      <c r="B941" s="91"/>
      <c r="C941" s="91"/>
      <c r="D941" s="91"/>
      <c r="E941" s="91"/>
    </row>
    <row r="942" spans="2:5" ht="12.75">
      <c r="B942" s="91"/>
      <c r="C942" s="91"/>
      <c r="D942" s="91"/>
      <c r="E942" s="91"/>
    </row>
    <row r="943" spans="2:5" ht="12.75">
      <c r="B943" s="91"/>
      <c r="C943" s="91"/>
      <c r="D943" s="91"/>
      <c r="E943" s="91"/>
    </row>
    <row r="944" spans="2:5" ht="12.75">
      <c r="B944" s="91"/>
      <c r="C944" s="91"/>
      <c r="D944" s="91"/>
      <c r="E944" s="91"/>
    </row>
    <row r="945" spans="2:5" ht="12.75">
      <c r="B945" s="91"/>
      <c r="C945" s="91"/>
      <c r="D945" s="91"/>
      <c r="E945" s="91"/>
    </row>
    <row r="946" spans="2:5" ht="12.75">
      <c r="B946" s="91"/>
      <c r="C946" s="91"/>
      <c r="D946" s="91"/>
      <c r="E946" s="91"/>
    </row>
    <row r="947" spans="2:5" ht="12.75">
      <c r="B947" s="91"/>
      <c r="C947" s="91"/>
      <c r="D947" s="91"/>
      <c r="E947" s="91"/>
    </row>
    <row r="948" spans="2:5" ht="12.75">
      <c r="B948" s="91"/>
      <c r="C948" s="91"/>
      <c r="D948" s="91"/>
      <c r="E948" s="91"/>
    </row>
    <row r="949" spans="2:5" ht="12.75">
      <c r="B949" s="91"/>
      <c r="C949" s="91"/>
      <c r="D949" s="91"/>
      <c r="E949" s="91"/>
    </row>
    <row r="950" spans="2:5" ht="12.75">
      <c r="B950" s="91"/>
      <c r="C950" s="91"/>
      <c r="D950" s="91"/>
      <c r="E950" s="91"/>
    </row>
    <row r="951" spans="2:5" ht="12.75">
      <c r="B951" s="91"/>
      <c r="C951" s="91"/>
      <c r="D951" s="91"/>
      <c r="E951" s="91"/>
    </row>
    <row r="952" spans="2:5" ht="12.75">
      <c r="B952" s="91"/>
      <c r="C952" s="91"/>
      <c r="D952" s="91"/>
      <c r="E952" s="91"/>
    </row>
    <row r="953" spans="2:5" ht="12.75">
      <c r="B953" s="91"/>
      <c r="C953" s="91"/>
      <c r="D953" s="91"/>
      <c r="E953" s="91"/>
    </row>
    <row r="954" spans="2:5" ht="12.75">
      <c r="B954" s="91"/>
      <c r="C954" s="91"/>
      <c r="D954" s="91"/>
      <c r="E954" s="91"/>
    </row>
    <row r="955" spans="2:5" ht="12.75">
      <c r="B955" s="91"/>
      <c r="C955" s="91"/>
      <c r="D955" s="91"/>
      <c r="E955" s="91"/>
    </row>
    <row r="956" spans="2:5" ht="12.75">
      <c r="B956" s="91"/>
      <c r="C956" s="91"/>
      <c r="D956" s="91"/>
      <c r="E956" s="91"/>
    </row>
    <row r="957" spans="2:5" ht="12.75">
      <c r="B957" s="91"/>
      <c r="C957" s="91"/>
      <c r="D957" s="91"/>
      <c r="E957" s="91"/>
    </row>
    <row r="958" spans="2:5" ht="12.75">
      <c r="B958" s="91"/>
      <c r="C958" s="91"/>
      <c r="D958" s="91"/>
      <c r="E958" s="91"/>
    </row>
    <row r="959" spans="2:5" ht="12.75">
      <c r="B959" s="91"/>
      <c r="C959" s="91"/>
      <c r="D959" s="91"/>
      <c r="E959" s="91"/>
    </row>
    <row r="960" spans="2:5" ht="12.75">
      <c r="B960" s="91"/>
      <c r="C960" s="91"/>
      <c r="D960" s="91"/>
      <c r="E960" s="91"/>
    </row>
    <row r="961" spans="2:5" ht="12.75">
      <c r="B961" s="91"/>
      <c r="C961" s="91"/>
      <c r="D961" s="91"/>
      <c r="E961" s="91"/>
    </row>
    <row r="962" spans="2:5" ht="12.75">
      <c r="B962" s="91"/>
      <c r="C962" s="91"/>
      <c r="D962" s="91"/>
      <c r="E962" s="91"/>
    </row>
    <row r="963" spans="2:5" ht="12.75">
      <c r="B963" s="91"/>
      <c r="C963" s="91"/>
      <c r="D963" s="91"/>
      <c r="E963" s="91"/>
    </row>
    <row r="964" spans="2:5" ht="12.75">
      <c r="B964" s="91"/>
      <c r="C964" s="91"/>
      <c r="D964" s="91"/>
      <c r="E964" s="91"/>
    </row>
    <row r="965" spans="2:5" ht="12.75">
      <c r="B965" s="91"/>
      <c r="C965" s="91"/>
      <c r="D965" s="91"/>
      <c r="E965" s="91"/>
    </row>
    <row r="966" spans="2:5" ht="12.75">
      <c r="B966" s="91"/>
      <c r="C966" s="91"/>
      <c r="D966" s="91"/>
      <c r="E966" s="91"/>
    </row>
    <row r="967" spans="2:5" ht="12.75">
      <c r="B967" s="91"/>
      <c r="C967" s="91"/>
      <c r="D967" s="91"/>
      <c r="E967" s="91"/>
    </row>
    <row r="968" spans="2:5" ht="12.75">
      <c r="B968" s="91"/>
      <c r="C968" s="91"/>
      <c r="D968" s="91"/>
      <c r="E968" s="91"/>
    </row>
    <row r="969" spans="2:5" ht="12.75">
      <c r="B969" s="91"/>
      <c r="C969" s="91"/>
      <c r="D969" s="91"/>
      <c r="E969" s="91"/>
    </row>
    <row r="970" spans="2:5" ht="12.75">
      <c r="B970" s="91"/>
      <c r="C970" s="91"/>
      <c r="D970" s="91"/>
      <c r="E970" s="91"/>
    </row>
    <row r="971" spans="2:5" ht="12.75">
      <c r="B971" s="91"/>
      <c r="C971" s="91"/>
      <c r="D971" s="91"/>
      <c r="E971" s="91"/>
    </row>
    <row r="972" spans="2:5" ht="12.75">
      <c r="B972" s="91"/>
      <c r="C972" s="91"/>
      <c r="D972" s="91"/>
      <c r="E972" s="91"/>
    </row>
    <row r="973" spans="2:5" ht="12.75">
      <c r="B973" s="91"/>
      <c r="C973" s="91"/>
      <c r="D973" s="91"/>
      <c r="E973" s="91"/>
    </row>
    <row r="974" spans="2:5" ht="12.75">
      <c r="B974" s="91"/>
      <c r="C974" s="91"/>
      <c r="D974" s="91"/>
      <c r="E974" s="91"/>
    </row>
    <row r="975" spans="2:5" ht="12.75">
      <c r="B975" s="91"/>
      <c r="C975" s="91"/>
      <c r="D975" s="91"/>
      <c r="E975" s="91"/>
    </row>
    <row r="976" spans="2:5" ht="12.75">
      <c r="B976" s="91"/>
      <c r="C976" s="91"/>
      <c r="D976" s="91"/>
      <c r="E976" s="91"/>
    </row>
    <row r="977" spans="2:5" ht="12.75">
      <c r="B977" s="91"/>
      <c r="C977" s="91"/>
      <c r="D977" s="91"/>
      <c r="E977" s="91"/>
    </row>
    <row r="978" spans="2:5" ht="12.75">
      <c r="B978" s="91"/>
      <c r="C978" s="91"/>
      <c r="D978" s="91"/>
      <c r="E978" s="91"/>
    </row>
    <row r="979" spans="2:5" ht="12.75">
      <c r="B979" s="91"/>
      <c r="C979" s="91"/>
      <c r="D979" s="91"/>
      <c r="E979" s="91"/>
    </row>
    <row r="980" spans="2:5" ht="12.75">
      <c r="B980" s="91"/>
      <c r="C980" s="91"/>
      <c r="D980" s="91"/>
      <c r="E980" s="91"/>
    </row>
    <row r="981" spans="2:5" ht="12.75">
      <c r="B981" s="91"/>
      <c r="C981" s="91"/>
      <c r="D981" s="91"/>
      <c r="E981" s="91"/>
    </row>
    <row r="982" spans="2:5" ht="12.75">
      <c r="B982" s="91"/>
      <c r="C982" s="91"/>
      <c r="D982" s="91"/>
      <c r="E982" s="91"/>
    </row>
    <row r="983" spans="2:5" ht="12.75">
      <c r="B983" s="91"/>
      <c r="C983" s="91"/>
      <c r="D983" s="91"/>
      <c r="E983" s="91"/>
    </row>
    <row r="984" spans="2:5" ht="12.75">
      <c r="B984" s="91"/>
      <c r="C984" s="91"/>
      <c r="D984" s="91"/>
      <c r="E984" s="91"/>
    </row>
    <row r="985" spans="2:5" ht="12.75">
      <c r="B985" s="91"/>
      <c r="C985" s="91"/>
      <c r="D985" s="91"/>
      <c r="E985" s="91"/>
    </row>
    <row r="986" spans="2:5" ht="12.75">
      <c r="B986" s="91"/>
      <c r="C986" s="91"/>
      <c r="D986" s="91"/>
      <c r="E986" s="91"/>
    </row>
    <row r="987" spans="2:5" ht="12.75">
      <c r="B987" s="91"/>
      <c r="C987" s="91"/>
      <c r="D987" s="91"/>
      <c r="E987" s="91"/>
    </row>
    <row r="988" spans="2:5" ht="12.75">
      <c r="B988" s="91"/>
      <c r="C988" s="91"/>
      <c r="D988" s="91"/>
      <c r="E988" s="91"/>
    </row>
    <row r="989" spans="2:5" ht="12.75">
      <c r="B989" s="91"/>
      <c r="C989" s="91"/>
      <c r="D989" s="91"/>
      <c r="E989" s="91"/>
    </row>
    <row r="990" spans="2:5" ht="12.75">
      <c r="B990" s="91"/>
      <c r="C990" s="91"/>
      <c r="D990" s="91"/>
      <c r="E990" s="91"/>
    </row>
    <row r="991" spans="2:5" ht="12.75">
      <c r="B991" s="91"/>
      <c r="C991" s="91"/>
      <c r="D991" s="91"/>
      <c r="E991" s="91"/>
    </row>
    <row r="992" spans="2:5" ht="12.75">
      <c r="B992" s="91"/>
      <c r="C992" s="91"/>
      <c r="D992" s="91"/>
      <c r="E992" s="91"/>
    </row>
    <row r="993" spans="2:5" ht="12.75">
      <c r="B993" s="91"/>
      <c r="C993" s="91"/>
      <c r="D993" s="91"/>
      <c r="E993" s="91"/>
    </row>
    <row r="994" spans="2:5" ht="12.75">
      <c r="B994" s="91"/>
      <c r="C994" s="91"/>
      <c r="D994" s="91"/>
      <c r="E994" s="91"/>
    </row>
    <row r="995" spans="2:5" ht="12.75">
      <c r="B995" s="91"/>
      <c r="C995" s="91"/>
      <c r="D995" s="91"/>
      <c r="E995" s="91"/>
    </row>
    <row r="996" spans="2:5" ht="12.75">
      <c r="B996" s="91"/>
      <c r="C996" s="91"/>
      <c r="D996" s="91"/>
      <c r="E996" s="91"/>
    </row>
    <row r="997" spans="2:5" ht="12.75">
      <c r="B997" s="91"/>
      <c r="C997" s="91"/>
      <c r="D997" s="91"/>
      <c r="E997" s="91"/>
    </row>
    <row r="998" spans="2:5" ht="12.75">
      <c r="B998" s="91"/>
      <c r="C998" s="91"/>
      <c r="D998" s="91"/>
      <c r="E998" s="91"/>
    </row>
    <row r="999" spans="2:5" ht="12.75">
      <c r="B999" s="91"/>
      <c r="C999" s="91"/>
      <c r="D999" s="91"/>
      <c r="E999" s="91"/>
    </row>
    <row r="1000" spans="2:5" ht="12.75">
      <c r="B1000" s="91"/>
      <c r="C1000" s="91"/>
      <c r="D1000" s="91"/>
      <c r="E1000" s="91"/>
    </row>
    <row r="1001" spans="2:5" ht="12.75">
      <c r="B1001" s="91"/>
      <c r="C1001" s="91"/>
      <c r="D1001" s="91"/>
      <c r="E1001" s="91"/>
    </row>
    <row r="1002" spans="2:5" ht="12.75">
      <c r="B1002" s="91"/>
      <c r="C1002" s="91"/>
      <c r="D1002" s="91"/>
      <c r="E1002" s="91"/>
    </row>
    <row r="1003" spans="2:5" ht="12.75">
      <c r="B1003" s="91"/>
      <c r="C1003" s="91"/>
      <c r="D1003" s="91"/>
      <c r="E1003" s="9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F9A3-BED2-45B2-A872-74CF7E5B15B5}">
  <sheetPr>
    <outlinePr summaryBelow="0" summaryRight="0"/>
  </sheetPr>
  <dimension ref="A1:AF1006"/>
  <sheetViews>
    <sheetView topLeftCell="D1" workbookViewId="0">
      <pane ySplit="1" topLeftCell="A96" activePane="bottomLeft" state="frozen"/>
      <selection pane="bottomLeft" activeCell="K129" sqref="K129"/>
    </sheetView>
  </sheetViews>
  <sheetFormatPr defaultColWidth="12.5703125" defaultRowHeight="15.75" customHeight="1"/>
  <cols>
    <col min="1" max="3" width="20.42578125" style="90" customWidth="1"/>
    <col min="4" max="21" width="12.5703125" style="90"/>
    <col min="22" max="22" width="13.7109375" style="90" customWidth="1"/>
    <col min="23" max="23" width="16.140625" style="90" customWidth="1"/>
    <col min="24" max="16384" width="12.5703125" style="90"/>
  </cols>
  <sheetData>
    <row r="1" spans="1:28" ht="15.75" customHeight="1">
      <c r="A1" s="93"/>
      <c r="B1" s="93"/>
      <c r="C1" s="93" t="s">
        <v>67</v>
      </c>
      <c r="D1" s="94" t="s">
        <v>156</v>
      </c>
      <c r="E1" s="94" t="s">
        <v>155</v>
      </c>
      <c r="F1" s="94" t="s">
        <v>14</v>
      </c>
      <c r="G1" s="94" t="s">
        <v>10</v>
      </c>
      <c r="H1" s="93" t="s">
        <v>154</v>
      </c>
      <c r="I1" s="93" t="s">
        <v>153</v>
      </c>
      <c r="J1" s="93" t="s">
        <v>152</v>
      </c>
      <c r="K1" s="93" t="s">
        <v>151</v>
      </c>
      <c r="L1" s="93" t="s">
        <v>178</v>
      </c>
      <c r="M1" s="93" t="s">
        <v>179</v>
      </c>
      <c r="N1" s="93" t="s">
        <v>150</v>
      </c>
      <c r="O1" s="93" t="s">
        <v>149</v>
      </c>
      <c r="P1" s="93" t="s">
        <v>148</v>
      </c>
      <c r="Q1" s="93" t="s">
        <v>147</v>
      </c>
      <c r="R1" s="93" t="s">
        <v>146</v>
      </c>
      <c r="S1" s="93"/>
      <c r="T1" s="93"/>
      <c r="U1" s="93"/>
      <c r="V1" s="93"/>
      <c r="W1" s="93"/>
      <c r="X1" s="93"/>
      <c r="Y1" s="93"/>
      <c r="Z1" s="93"/>
      <c r="AA1" s="93"/>
      <c r="AB1" s="93"/>
    </row>
    <row r="2" spans="1:28" ht="15.75" customHeight="1" thickBot="1">
      <c r="A2" s="93"/>
      <c r="B2" s="93"/>
      <c r="C2" s="121" t="s">
        <v>177</v>
      </c>
      <c r="D2" s="122" t="s">
        <v>176</v>
      </c>
      <c r="E2" s="122" t="s">
        <v>175</v>
      </c>
      <c r="F2" s="122" t="s">
        <v>174</v>
      </c>
      <c r="G2" s="122" t="s">
        <v>173</v>
      </c>
      <c r="H2" s="121" t="s">
        <v>172</v>
      </c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93"/>
      <c r="T2" s="93"/>
      <c r="U2" s="93"/>
      <c r="V2" s="93"/>
      <c r="W2" s="93"/>
      <c r="X2" s="93">
        <f>COUNTIF(B8:B122,"&lt;=0.5")</f>
        <v>23</v>
      </c>
      <c r="Y2" s="93">
        <f>COUNTIF(B8:B122,"1")</f>
        <v>41</v>
      </c>
      <c r="Z2" s="93"/>
      <c r="AA2" s="93"/>
      <c r="AB2" s="93"/>
    </row>
    <row r="3" spans="1:28" ht="15.75" customHeight="1" thickBot="1">
      <c r="A3" s="95"/>
      <c r="B3" s="95"/>
      <c r="C3" s="123" t="s">
        <v>171</v>
      </c>
      <c r="D3" s="124" t="s">
        <v>170</v>
      </c>
      <c r="E3" s="124" t="s">
        <v>169</v>
      </c>
      <c r="F3" s="124" t="s">
        <v>168</v>
      </c>
      <c r="G3" s="124" t="s">
        <v>167</v>
      </c>
      <c r="H3" s="125" t="s">
        <v>166</v>
      </c>
      <c r="I3" s="125" t="s">
        <v>165</v>
      </c>
      <c r="J3" s="125" t="s">
        <v>164</v>
      </c>
      <c r="K3" s="125" t="s">
        <v>163</v>
      </c>
      <c r="L3" s="125" t="s">
        <v>180</v>
      </c>
      <c r="M3" s="125" t="s">
        <v>181</v>
      </c>
      <c r="N3" s="125" t="s">
        <v>162</v>
      </c>
      <c r="O3" s="125" t="s">
        <v>161</v>
      </c>
      <c r="P3" s="125" t="s">
        <v>160</v>
      </c>
      <c r="Q3" s="125" t="s">
        <v>159</v>
      </c>
      <c r="R3" s="125" t="s">
        <v>158</v>
      </c>
      <c r="S3" s="95"/>
      <c r="T3" s="146" t="s">
        <v>177</v>
      </c>
      <c r="U3" s="147" t="s">
        <v>182</v>
      </c>
      <c r="V3" s="147" t="s">
        <v>183</v>
      </c>
      <c r="W3" s="147" t="s">
        <v>51</v>
      </c>
      <c r="X3" s="147" t="s">
        <v>184</v>
      </c>
      <c r="Y3" s="147" t="s">
        <v>53</v>
      </c>
      <c r="Z3" s="148" t="s">
        <v>185</v>
      </c>
      <c r="AA3" s="95"/>
      <c r="AB3" s="95"/>
    </row>
    <row r="4" spans="1:28" ht="15.75" customHeight="1">
      <c r="A4" s="93"/>
      <c r="B4" s="93"/>
      <c r="C4" s="121" t="s">
        <v>186</v>
      </c>
      <c r="D4" s="122">
        <f t="shared" ref="D4:R4" si="0">SUM(D8:D122)</f>
        <v>36</v>
      </c>
      <c r="E4" s="122">
        <f t="shared" si="0"/>
        <v>95</v>
      </c>
      <c r="F4" s="122">
        <f t="shared" si="0"/>
        <v>44</v>
      </c>
      <c r="G4" s="122">
        <f t="shared" si="0"/>
        <v>45</v>
      </c>
      <c r="H4" s="121">
        <f t="shared" si="0"/>
        <v>36</v>
      </c>
      <c r="I4" s="121">
        <f t="shared" si="0"/>
        <v>43</v>
      </c>
      <c r="J4" s="121">
        <f t="shared" si="0"/>
        <v>9</v>
      </c>
      <c r="K4" s="121">
        <f t="shared" si="0"/>
        <v>13</v>
      </c>
      <c r="L4" s="121">
        <f t="shared" si="0"/>
        <v>24</v>
      </c>
      <c r="M4" s="121">
        <f t="shared" si="0"/>
        <v>40</v>
      </c>
      <c r="N4" s="121">
        <f t="shared" si="0"/>
        <v>24</v>
      </c>
      <c r="O4" s="121">
        <f t="shared" si="0"/>
        <v>9</v>
      </c>
      <c r="P4" s="121">
        <f t="shared" si="0"/>
        <v>4</v>
      </c>
      <c r="Q4" s="121">
        <f t="shared" si="0"/>
        <v>13</v>
      </c>
      <c r="R4" s="121">
        <f t="shared" si="0"/>
        <v>4</v>
      </c>
      <c r="S4" s="93"/>
      <c r="T4" s="139" t="s">
        <v>156</v>
      </c>
      <c r="U4" s="140">
        <f>D4</f>
        <v>36</v>
      </c>
      <c r="V4" s="141">
        <f t="shared" ref="V4:V18" si="1">U4/115</f>
        <v>0.31304347826086959</v>
      </c>
      <c r="W4" s="142">
        <f>D5</f>
        <v>0</v>
      </c>
      <c r="X4" s="143">
        <f>W4/$X$2</f>
        <v>0</v>
      </c>
      <c r="Y4" s="140">
        <f>D6</f>
        <v>23</v>
      </c>
      <c r="Z4" s="144">
        <f>Y4/$Y$2</f>
        <v>0.56097560975609762</v>
      </c>
      <c r="AA4" s="93"/>
      <c r="AB4" s="93"/>
    </row>
    <row r="5" spans="1:28" ht="15.75" customHeight="1">
      <c r="A5" s="93"/>
      <c r="B5" s="93"/>
      <c r="C5" s="121" t="s">
        <v>187</v>
      </c>
      <c r="D5" s="122">
        <f>SUMIF($B$8:$B$122,"&lt;=0.5",D8:D122)</f>
        <v>0</v>
      </c>
      <c r="E5" s="122">
        <f t="shared" ref="E5:R5" si="2">SUMIF($B$8:$B$122,"&lt;=0.5",E8:E122)</f>
        <v>15</v>
      </c>
      <c r="F5" s="122">
        <f t="shared" si="2"/>
        <v>5</v>
      </c>
      <c r="G5" s="122">
        <f t="shared" si="2"/>
        <v>6</v>
      </c>
      <c r="H5" s="122">
        <f t="shared" si="2"/>
        <v>0</v>
      </c>
      <c r="I5" s="122">
        <f t="shared" si="2"/>
        <v>4</v>
      </c>
      <c r="J5" s="122">
        <f t="shared" si="2"/>
        <v>0</v>
      </c>
      <c r="K5" s="122">
        <f t="shared" si="2"/>
        <v>0</v>
      </c>
      <c r="L5" s="122">
        <f t="shared" si="2"/>
        <v>0</v>
      </c>
      <c r="M5" s="122">
        <f t="shared" si="2"/>
        <v>4</v>
      </c>
      <c r="N5" s="122">
        <f t="shared" si="2"/>
        <v>0</v>
      </c>
      <c r="O5" s="122">
        <f t="shared" si="2"/>
        <v>0</v>
      </c>
      <c r="P5" s="122">
        <f t="shared" si="2"/>
        <v>0</v>
      </c>
      <c r="Q5" s="122">
        <f t="shared" si="2"/>
        <v>0</v>
      </c>
      <c r="R5" s="122">
        <f t="shared" si="2"/>
        <v>0</v>
      </c>
      <c r="S5" s="93"/>
      <c r="T5" s="130" t="s">
        <v>155</v>
      </c>
      <c r="U5" s="128">
        <f>E4</f>
        <v>95</v>
      </c>
      <c r="V5" s="126">
        <f t="shared" si="1"/>
        <v>0.82608695652173914</v>
      </c>
      <c r="W5" s="121">
        <f>E5</f>
        <v>15</v>
      </c>
      <c r="X5" s="127">
        <f t="shared" ref="X5:X18" si="3">W5/$X$2</f>
        <v>0.65217391304347827</v>
      </c>
      <c r="Y5" s="121">
        <f>E6</f>
        <v>37</v>
      </c>
      <c r="Z5" s="131">
        <f t="shared" ref="Z5:Z18" si="4">Y5/$Y$2</f>
        <v>0.90243902439024393</v>
      </c>
      <c r="AA5" s="93"/>
      <c r="AB5" s="93"/>
    </row>
    <row r="6" spans="1:28" ht="15.75" customHeight="1">
      <c r="A6" s="93"/>
      <c r="B6" s="93"/>
      <c r="C6" s="121" t="s">
        <v>188</v>
      </c>
      <c r="D6" s="122">
        <f>SUMIF($B$8:$B$122,"=1",D8:D122)</f>
        <v>23</v>
      </c>
      <c r="E6" s="122">
        <f t="shared" ref="E6:R6" si="5">SUMIF($B$8:$B$122,"=1",E8:E122)</f>
        <v>37</v>
      </c>
      <c r="F6" s="122">
        <f t="shared" si="5"/>
        <v>21</v>
      </c>
      <c r="G6" s="122">
        <f t="shared" si="5"/>
        <v>15</v>
      </c>
      <c r="H6" s="122">
        <f t="shared" si="5"/>
        <v>23</v>
      </c>
      <c r="I6" s="122">
        <f t="shared" si="5"/>
        <v>21</v>
      </c>
      <c r="J6" s="122">
        <f t="shared" si="5"/>
        <v>3</v>
      </c>
      <c r="K6" s="122">
        <f t="shared" si="5"/>
        <v>8</v>
      </c>
      <c r="L6" s="122">
        <f t="shared" si="5"/>
        <v>14</v>
      </c>
      <c r="M6" s="122">
        <f t="shared" si="5"/>
        <v>14</v>
      </c>
      <c r="N6" s="122">
        <f t="shared" si="5"/>
        <v>14</v>
      </c>
      <c r="O6" s="122">
        <f t="shared" si="5"/>
        <v>3</v>
      </c>
      <c r="P6" s="122">
        <f t="shared" si="5"/>
        <v>2</v>
      </c>
      <c r="Q6" s="122">
        <f t="shared" si="5"/>
        <v>8</v>
      </c>
      <c r="R6" s="122">
        <f t="shared" si="5"/>
        <v>2</v>
      </c>
      <c r="S6" s="93"/>
      <c r="T6" s="130" t="s">
        <v>14</v>
      </c>
      <c r="U6" s="121">
        <f>F4</f>
        <v>44</v>
      </c>
      <c r="V6" s="126">
        <f t="shared" si="1"/>
        <v>0.38260869565217392</v>
      </c>
      <c r="W6" s="128">
        <f>F5</f>
        <v>5</v>
      </c>
      <c r="X6" s="127">
        <f t="shared" si="3"/>
        <v>0.21739130434782608</v>
      </c>
      <c r="Y6" s="121">
        <f>F6</f>
        <v>21</v>
      </c>
      <c r="Z6" s="131">
        <f t="shared" si="4"/>
        <v>0.51219512195121952</v>
      </c>
      <c r="AA6" s="93"/>
      <c r="AB6" s="93"/>
    </row>
    <row r="7" spans="1:28" ht="15.75" customHeight="1">
      <c r="A7" s="93" t="s">
        <v>189</v>
      </c>
      <c r="B7" s="93" t="s">
        <v>190</v>
      </c>
      <c r="C7" s="93" t="s">
        <v>191</v>
      </c>
      <c r="D7" s="94"/>
      <c r="E7" s="94"/>
      <c r="F7" s="94"/>
      <c r="G7" s="94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130" t="s">
        <v>10</v>
      </c>
      <c r="U7" s="121">
        <f>G4</f>
        <v>45</v>
      </c>
      <c r="V7" s="126">
        <f t="shared" si="1"/>
        <v>0.39130434782608697</v>
      </c>
      <c r="W7" s="121">
        <f>G5</f>
        <v>6</v>
      </c>
      <c r="X7" s="127">
        <f t="shared" si="3"/>
        <v>0.2608695652173913</v>
      </c>
      <c r="Y7" s="128">
        <f>G6</f>
        <v>15</v>
      </c>
      <c r="Z7" s="131">
        <f t="shared" si="4"/>
        <v>0.36585365853658536</v>
      </c>
    </row>
    <row r="8" spans="1:28" ht="15.75" customHeight="1">
      <c r="A8" s="97">
        <f>'Screw Characteristics'!D23</f>
        <v>0.75</v>
      </c>
      <c r="B8" s="100">
        <f t="shared" ref="B8:B122" si="6">A8/1</f>
        <v>0.75</v>
      </c>
      <c r="C8" s="92">
        <v>1</v>
      </c>
      <c r="D8" s="91">
        <f>'Venn Diagram'!B5</f>
        <v>0</v>
      </c>
      <c r="E8" s="91">
        <f>'Venn Diagram'!C5</f>
        <v>0</v>
      </c>
      <c r="F8" s="91">
        <f>'Venn Diagram'!D5</f>
        <v>0</v>
      </c>
      <c r="G8" s="91">
        <f>'Venn Diagram'!E5</f>
        <v>0</v>
      </c>
      <c r="H8" s="92">
        <f t="shared" ref="H8:H39" si="7">D8*E8</f>
        <v>0</v>
      </c>
      <c r="I8" s="92">
        <f>E8*F8</f>
        <v>0</v>
      </c>
      <c r="J8" s="92">
        <f>F8*G8</f>
        <v>0</v>
      </c>
      <c r="K8" s="92">
        <f t="shared" ref="K8:K122" si="8">D8*G8</f>
        <v>0</v>
      </c>
      <c r="L8" s="92">
        <f t="shared" ref="L8:M39" si="9">D8*F8</f>
        <v>0</v>
      </c>
      <c r="M8" s="92">
        <f t="shared" si="9"/>
        <v>0</v>
      </c>
      <c r="N8" s="92">
        <f t="shared" ref="N8:O39" si="10">D8*E8*F8</f>
        <v>0</v>
      </c>
      <c r="O8" s="91">
        <f>'Venn Diagram'!M5</f>
        <v>0</v>
      </c>
      <c r="P8" s="91">
        <f>'Venn Diagram'!N5</f>
        <v>0</v>
      </c>
      <c r="Q8" s="91">
        <f>'Venn Diagram'!O5</f>
        <v>0</v>
      </c>
      <c r="R8" s="91">
        <f>'Venn Diagram'!P5</f>
        <v>0</v>
      </c>
      <c r="T8" s="130" t="s">
        <v>154</v>
      </c>
      <c r="U8" s="128">
        <f>H4</f>
        <v>36</v>
      </c>
      <c r="V8" s="126">
        <f t="shared" si="1"/>
        <v>0.31304347826086959</v>
      </c>
      <c r="W8" s="121">
        <f>H5</f>
        <v>0</v>
      </c>
      <c r="X8" s="127">
        <f t="shared" si="3"/>
        <v>0</v>
      </c>
      <c r="Y8" s="128">
        <f>H6</f>
        <v>23</v>
      </c>
      <c r="Z8" s="131">
        <f t="shared" si="4"/>
        <v>0.56097560975609762</v>
      </c>
    </row>
    <row r="9" spans="1:28" ht="15.75" customHeight="1">
      <c r="A9" s="97">
        <f>'Screw Characteristics'!D24</f>
        <v>0.6875</v>
      </c>
      <c r="B9" s="100">
        <f t="shared" si="6"/>
        <v>0.6875</v>
      </c>
      <c r="C9" s="92">
        <v>2</v>
      </c>
      <c r="D9" s="91">
        <f>'Venn Diagram'!B6</f>
        <v>0</v>
      </c>
      <c r="E9" s="91">
        <f>'Venn Diagram'!C6</f>
        <v>1</v>
      </c>
      <c r="F9" s="91">
        <f>'Venn Diagram'!D6</f>
        <v>0</v>
      </c>
      <c r="G9" s="91">
        <f>'Venn Diagram'!E6</f>
        <v>1</v>
      </c>
      <c r="H9" s="92">
        <f t="shared" si="7"/>
        <v>0</v>
      </c>
      <c r="I9" s="92">
        <f>E9*F9</f>
        <v>0</v>
      </c>
      <c r="J9" s="92">
        <f t="shared" ref="J9:J72" si="11">F9*G9</f>
        <v>0</v>
      </c>
      <c r="K9" s="92">
        <f t="shared" si="8"/>
        <v>0</v>
      </c>
      <c r="L9" s="92">
        <f t="shared" si="9"/>
        <v>0</v>
      </c>
      <c r="M9" s="92">
        <f t="shared" si="9"/>
        <v>1</v>
      </c>
      <c r="N9" s="92">
        <f t="shared" si="10"/>
        <v>0</v>
      </c>
      <c r="O9" s="92">
        <f t="shared" si="10"/>
        <v>0</v>
      </c>
      <c r="P9" s="92">
        <f t="shared" ref="P9:P122" si="12">D9*F9*G9</f>
        <v>0</v>
      </c>
      <c r="Q9" s="92">
        <f t="shared" ref="Q9:Q122" si="13">D9*E9*G9</f>
        <v>0</v>
      </c>
      <c r="R9" s="92">
        <f t="shared" ref="R9:R49" si="14">D9*E9*F9*G9</f>
        <v>0</v>
      </c>
      <c r="T9" s="130" t="s">
        <v>153</v>
      </c>
      <c r="U9" s="121">
        <f>I4</f>
        <v>43</v>
      </c>
      <c r="V9" s="126">
        <f t="shared" si="1"/>
        <v>0.37391304347826088</v>
      </c>
      <c r="W9" s="128">
        <f>I5</f>
        <v>4</v>
      </c>
      <c r="X9" s="127">
        <f t="shared" si="3"/>
        <v>0.17391304347826086</v>
      </c>
      <c r="Y9" s="128">
        <f>I6</f>
        <v>21</v>
      </c>
      <c r="Z9" s="131">
        <f t="shared" si="4"/>
        <v>0.51219512195121952</v>
      </c>
    </row>
    <row r="10" spans="1:28" ht="15.75" customHeight="1">
      <c r="A10" s="97">
        <f>'Screw Characteristics'!D25</f>
        <v>1</v>
      </c>
      <c r="B10" s="100">
        <f t="shared" si="6"/>
        <v>1</v>
      </c>
      <c r="C10" s="92">
        <v>3</v>
      </c>
      <c r="D10" s="91">
        <f>'Venn Diagram'!B7</f>
        <v>0</v>
      </c>
      <c r="E10" s="91">
        <f>'Venn Diagram'!C7</f>
        <v>1</v>
      </c>
      <c r="F10" s="91">
        <f>'Venn Diagram'!D7</f>
        <v>0</v>
      </c>
      <c r="G10" s="91">
        <f>'Venn Diagram'!E7</f>
        <v>1</v>
      </c>
      <c r="H10" s="92">
        <f t="shared" si="7"/>
        <v>0</v>
      </c>
      <c r="I10" s="92">
        <f t="shared" ref="I10:I73" si="15">E10*F10</f>
        <v>0</v>
      </c>
      <c r="J10" s="92">
        <f t="shared" si="11"/>
        <v>0</v>
      </c>
      <c r="K10" s="92">
        <f t="shared" si="8"/>
        <v>0</v>
      </c>
      <c r="L10" s="92">
        <f t="shared" si="9"/>
        <v>0</v>
      </c>
      <c r="M10" s="92">
        <f t="shared" si="9"/>
        <v>1</v>
      </c>
      <c r="N10" s="92">
        <f t="shared" si="10"/>
        <v>0</v>
      </c>
      <c r="O10" s="92">
        <f t="shared" si="10"/>
        <v>0</v>
      </c>
      <c r="P10" s="92">
        <f t="shared" si="12"/>
        <v>0</v>
      </c>
      <c r="Q10" s="92">
        <f t="shared" si="13"/>
        <v>0</v>
      </c>
      <c r="R10" s="92">
        <f t="shared" si="14"/>
        <v>0</v>
      </c>
      <c r="T10" s="130" t="s">
        <v>152</v>
      </c>
      <c r="U10" s="121">
        <f>J4</f>
        <v>9</v>
      </c>
      <c r="V10" s="126">
        <f t="shared" si="1"/>
        <v>7.8260869565217397E-2</v>
      </c>
      <c r="W10" s="121">
        <f>J5</f>
        <v>0</v>
      </c>
      <c r="X10" s="127">
        <f t="shared" si="3"/>
        <v>0</v>
      </c>
      <c r="Y10" s="128">
        <f>J6</f>
        <v>3</v>
      </c>
      <c r="Z10" s="131">
        <f t="shared" si="4"/>
        <v>7.3170731707317069E-2</v>
      </c>
    </row>
    <row r="11" spans="1:28" ht="15.75" customHeight="1">
      <c r="A11" s="97">
        <f>'Screw Characteristics'!D26</f>
        <v>0.8125</v>
      </c>
      <c r="B11" s="100">
        <f t="shared" si="6"/>
        <v>0.8125</v>
      </c>
      <c r="C11" s="92">
        <v>4</v>
      </c>
      <c r="D11" s="91">
        <f>'Venn Diagram'!B8</f>
        <v>0</v>
      </c>
      <c r="E11" s="91">
        <f>'Venn Diagram'!C8</f>
        <v>1</v>
      </c>
      <c r="F11" s="91">
        <f>'Venn Diagram'!D8</f>
        <v>0</v>
      </c>
      <c r="G11" s="91">
        <f>'Venn Diagram'!E8</f>
        <v>0</v>
      </c>
      <c r="H11" s="92">
        <f t="shared" si="7"/>
        <v>0</v>
      </c>
      <c r="I11" s="92">
        <f t="shared" si="15"/>
        <v>0</v>
      </c>
      <c r="J11" s="92">
        <f t="shared" si="11"/>
        <v>0</v>
      </c>
      <c r="K11" s="92">
        <f t="shared" si="8"/>
        <v>0</v>
      </c>
      <c r="L11" s="92">
        <f t="shared" si="9"/>
        <v>0</v>
      </c>
      <c r="M11" s="92">
        <f t="shared" si="9"/>
        <v>0</v>
      </c>
      <c r="N11" s="92">
        <f t="shared" si="10"/>
        <v>0</v>
      </c>
      <c r="O11" s="92">
        <f t="shared" si="10"/>
        <v>0</v>
      </c>
      <c r="P11" s="92">
        <f t="shared" si="12"/>
        <v>0</v>
      </c>
      <c r="Q11" s="92">
        <f t="shared" si="13"/>
        <v>0</v>
      </c>
      <c r="R11" s="92">
        <f t="shared" si="14"/>
        <v>0</v>
      </c>
      <c r="T11" s="130" t="s">
        <v>151</v>
      </c>
      <c r="U11" s="128">
        <f>K4</f>
        <v>13</v>
      </c>
      <c r="V11" s="126">
        <f t="shared" si="1"/>
        <v>0.11304347826086956</v>
      </c>
      <c r="W11" s="121">
        <f>K5</f>
        <v>0</v>
      </c>
      <c r="X11" s="127">
        <f t="shared" si="3"/>
        <v>0</v>
      </c>
      <c r="Y11" s="128">
        <f>K6</f>
        <v>8</v>
      </c>
      <c r="Z11" s="131">
        <f t="shared" si="4"/>
        <v>0.1951219512195122</v>
      </c>
    </row>
    <row r="12" spans="1:28" ht="15.75" customHeight="1">
      <c r="A12" s="97">
        <f>'Screw Characteristics'!D27</f>
        <v>0.6875</v>
      </c>
      <c r="B12" s="100">
        <f t="shared" si="6"/>
        <v>0.6875</v>
      </c>
      <c r="C12" s="92">
        <v>5</v>
      </c>
      <c r="D12" s="91">
        <f>'Venn Diagram'!B9</f>
        <v>0</v>
      </c>
      <c r="E12" s="91">
        <f>'Venn Diagram'!C9</f>
        <v>1</v>
      </c>
      <c r="F12" s="91">
        <f>'Venn Diagram'!D9</f>
        <v>1</v>
      </c>
      <c r="G12" s="91">
        <f>'Venn Diagram'!E9</f>
        <v>1</v>
      </c>
      <c r="H12" s="92">
        <f t="shared" si="7"/>
        <v>0</v>
      </c>
      <c r="I12" s="92">
        <f t="shared" si="15"/>
        <v>1</v>
      </c>
      <c r="J12" s="92">
        <f t="shared" si="11"/>
        <v>1</v>
      </c>
      <c r="K12" s="92">
        <f t="shared" si="8"/>
        <v>0</v>
      </c>
      <c r="L12" s="92">
        <f t="shared" si="9"/>
        <v>0</v>
      </c>
      <c r="M12" s="92">
        <f t="shared" si="9"/>
        <v>1</v>
      </c>
      <c r="N12" s="92">
        <f t="shared" si="10"/>
        <v>0</v>
      </c>
      <c r="O12" s="92">
        <f t="shared" si="10"/>
        <v>1</v>
      </c>
      <c r="P12" s="92">
        <f t="shared" si="12"/>
        <v>0</v>
      </c>
      <c r="Q12" s="92">
        <f t="shared" si="13"/>
        <v>0</v>
      </c>
      <c r="R12" s="92">
        <f t="shared" si="14"/>
        <v>0</v>
      </c>
      <c r="T12" s="130" t="s">
        <v>178</v>
      </c>
      <c r="U12" s="121">
        <f>L4</f>
        <v>24</v>
      </c>
      <c r="V12" s="126">
        <f t="shared" si="1"/>
        <v>0.20869565217391303</v>
      </c>
      <c r="W12" s="128">
        <f>L5</f>
        <v>0</v>
      </c>
      <c r="X12" s="127">
        <f t="shared" si="3"/>
        <v>0</v>
      </c>
      <c r="Y12" s="128">
        <f>L6</f>
        <v>14</v>
      </c>
      <c r="Z12" s="131">
        <f t="shared" si="4"/>
        <v>0.34146341463414637</v>
      </c>
    </row>
    <row r="13" spans="1:28" ht="15.75" customHeight="1">
      <c r="A13" s="97">
        <f>'Screw Characteristics'!D28</f>
        <v>0.6875</v>
      </c>
      <c r="B13" s="100">
        <f t="shared" si="6"/>
        <v>0.6875</v>
      </c>
      <c r="C13" s="92">
        <v>6</v>
      </c>
      <c r="D13" s="91">
        <f>'Venn Diagram'!B10</f>
        <v>0</v>
      </c>
      <c r="E13" s="91">
        <f>'Venn Diagram'!C10</f>
        <v>1</v>
      </c>
      <c r="F13" s="91">
        <f>'Venn Diagram'!D10</f>
        <v>1</v>
      </c>
      <c r="G13" s="91">
        <f>'Venn Diagram'!E10</f>
        <v>0</v>
      </c>
      <c r="H13" s="92">
        <f t="shared" si="7"/>
        <v>0</v>
      </c>
      <c r="I13" s="92">
        <f t="shared" si="15"/>
        <v>1</v>
      </c>
      <c r="J13" s="92">
        <f t="shared" si="11"/>
        <v>0</v>
      </c>
      <c r="K13" s="92">
        <f t="shared" si="8"/>
        <v>0</v>
      </c>
      <c r="L13" s="92">
        <f t="shared" si="9"/>
        <v>0</v>
      </c>
      <c r="M13" s="92">
        <f t="shared" si="9"/>
        <v>0</v>
      </c>
      <c r="N13" s="92">
        <f t="shared" si="10"/>
        <v>0</v>
      </c>
      <c r="O13" s="92">
        <f t="shared" si="10"/>
        <v>0</v>
      </c>
      <c r="P13" s="92">
        <f t="shared" si="12"/>
        <v>0</v>
      </c>
      <c r="Q13" s="92">
        <f t="shared" si="13"/>
        <v>0</v>
      </c>
      <c r="R13" s="92">
        <f t="shared" si="14"/>
        <v>0</v>
      </c>
      <c r="T13" s="130" t="s">
        <v>179</v>
      </c>
      <c r="U13" s="121">
        <f>M4</f>
        <v>40</v>
      </c>
      <c r="V13" s="126">
        <f t="shared" si="1"/>
        <v>0.34782608695652173</v>
      </c>
      <c r="W13" s="121">
        <f>M5</f>
        <v>4</v>
      </c>
      <c r="X13" s="127">
        <f t="shared" si="3"/>
        <v>0.17391304347826086</v>
      </c>
      <c r="Y13" s="128">
        <f>M6</f>
        <v>14</v>
      </c>
      <c r="Z13" s="131">
        <f t="shared" si="4"/>
        <v>0.34146341463414637</v>
      </c>
    </row>
    <row r="14" spans="1:28" ht="15.75" customHeight="1">
      <c r="A14" s="97">
        <f>'Screw Characteristics'!D29</f>
        <v>0.9375</v>
      </c>
      <c r="B14" s="100">
        <f t="shared" si="6"/>
        <v>0.9375</v>
      </c>
      <c r="C14" s="92">
        <v>7</v>
      </c>
      <c r="D14" s="91">
        <f>'Venn Diagram'!B11</f>
        <v>0</v>
      </c>
      <c r="E14" s="91">
        <f>'Venn Diagram'!C11</f>
        <v>1</v>
      </c>
      <c r="F14" s="91">
        <f>'Venn Diagram'!D11</f>
        <v>1</v>
      </c>
      <c r="G14" s="91">
        <f>'Venn Diagram'!E11</f>
        <v>0</v>
      </c>
      <c r="H14" s="92">
        <f t="shared" si="7"/>
        <v>0</v>
      </c>
      <c r="I14" s="92">
        <f t="shared" si="15"/>
        <v>1</v>
      </c>
      <c r="J14" s="92">
        <f t="shared" si="11"/>
        <v>0</v>
      </c>
      <c r="K14" s="92">
        <f t="shared" si="8"/>
        <v>0</v>
      </c>
      <c r="L14" s="92">
        <f t="shared" si="9"/>
        <v>0</v>
      </c>
      <c r="M14" s="92">
        <f t="shared" si="9"/>
        <v>0</v>
      </c>
      <c r="N14" s="92">
        <f t="shared" si="10"/>
        <v>0</v>
      </c>
      <c r="O14" s="92">
        <f t="shared" si="10"/>
        <v>0</v>
      </c>
      <c r="P14" s="92">
        <f t="shared" si="12"/>
        <v>0</v>
      </c>
      <c r="Q14" s="92">
        <f t="shared" si="13"/>
        <v>0</v>
      </c>
      <c r="R14" s="92">
        <f t="shared" si="14"/>
        <v>0</v>
      </c>
      <c r="T14" s="130" t="s">
        <v>150</v>
      </c>
      <c r="U14" s="128">
        <f>N4</f>
        <v>24</v>
      </c>
      <c r="V14" s="126">
        <f t="shared" si="1"/>
        <v>0.20869565217391303</v>
      </c>
      <c r="W14" s="121">
        <f>N5</f>
        <v>0</v>
      </c>
      <c r="X14" s="127">
        <f t="shared" si="3"/>
        <v>0</v>
      </c>
      <c r="Y14" s="128">
        <f>N6</f>
        <v>14</v>
      </c>
      <c r="Z14" s="131">
        <f t="shared" si="4"/>
        <v>0.34146341463414637</v>
      </c>
    </row>
    <row r="15" spans="1:28" ht="15.75" customHeight="1">
      <c r="A15" s="97">
        <f>'Screw Characteristics'!D30</f>
        <v>1</v>
      </c>
      <c r="B15" s="100">
        <f t="shared" si="6"/>
        <v>1</v>
      </c>
      <c r="C15" s="92">
        <v>8</v>
      </c>
      <c r="D15" s="91">
        <f>'Venn Diagram'!B12</f>
        <v>0</v>
      </c>
      <c r="E15" s="91">
        <f>'Venn Diagram'!C12</f>
        <v>1</v>
      </c>
      <c r="F15" s="91">
        <f>'Venn Diagram'!D12</f>
        <v>1</v>
      </c>
      <c r="G15" s="91">
        <f>'Venn Diagram'!E12</f>
        <v>0</v>
      </c>
      <c r="H15" s="92">
        <f t="shared" si="7"/>
        <v>0</v>
      </c>
      <c r="I15" s="92">
        <f t="shared" si="15"/>
        <v>1</v>
      </c>
      <c r="J15" s="92">
        <f t="shared" si="11"/>
        <v>0</v>
      </c>
      <c r="K15" s="92">
        <f t="shared" si="8"/>
        <v>0</v>
      </c>
      <c r="L15" s="92">
        <f t="shared" si="9"/>
        <v>0</v>
      </c>
      <c r="M15" s="92">
        <f t="shared" si="9"/>
        <v>0</v>
      </c>
      <c r="N15" s="92">
        <f t="shared" si="10"/>
        <v>0</v>
      </c>
      <c r="O15" s="92">
        <f t="shared" si="10"/>
        <v>0</v>
      </c>
      <c r="P15" s="92">
        <f t="shared" si="12"/>
        <v>0</v>
      </c>
      <c r="Q15" s="92">
        <f t="shared" si="13"/>
        <v>0</v>
      </c>
      <c r="R15" s="92">
        <f t="shared" si="14"/>
        <v>0</v>
      </c>
      <c r="T15" s="130" t="s">
        <v>149</v>
      </c>
      <c r="U15" s="121">
        <f>O4</f>
        <v>9</v>
      </c>
      <c r="V15" s="126">
        <f t="shared" si="1"/>
        <v>7.8260869565217397E-2</v>
      </c>
      <c r="W15" s="128">
        <f>O5</f>
        <v>0</v>
      </c>
      <c r="X15" s="127">
        <f t="shared" si="3"/>
        <v>0</v>
      </c>
      <c r="Y15" s="128">
        <f>O6</f>
        <v>3</v>
      </c>
      <c r="Z15" s="131">
        <f t="shared" si="4"/>
        <v>7.3170731707317069E-2</v>
      </c>
    </row>
    <row r="16" spans="1:28" ht="15.75" customHeight="1">
      <c r="A16" s="97">
        <f>'Screw Characteristics'!D31</f>
        <v>1</v>
      </c>
      <c r="B16" s="100">
        <f t="shared" si="6"/>
        <v>1</v>
      </c>
      <c r="C16" s="92">
        <v>9</v>
      </c>
      <c r="D16" s="91">
        <f>'Venn Diagram'!B13</f>
        <v>0</v>
      </c>
      <c r="E16" s="91">
        <f>'Venn Diagram'!C13</f>
        <v>1</v>
      </c>
      <c r="F16" s="91">
        <f>'Venn Diagram'!D13</f>
        <v>1</v>
      </c>
      <c r="G16" s="91">
        <f>'Venn Diagram'!E13</f>
        <v>0</v>
      </c>
      <c r="H16" s="92">
        <f t="shared" si="7"/>
        <v>0</v>
      </c>
      <c r="I16" s="92">
        <f t="shared" si="15"/>
        <v>1</v>
      </c>
      <c r="J16" s="92">
        <f t="shared" si="11"/>
        <v>0</v>
      </c>
      <c r="K16" s="92">
        <f t="shared" si="8"/>
        <v>0</v>
      </c>
      <c r="L16" s="92">
        <f t="shared" si="9"/>
        <v>0</v>
      </c>
      <c r="M16" s="92">
        <f t="shared" si="9"/>
        <v>0</v>
      </c>
      <c r="N16" s="92">
        <f t="shared" si="10"/>
        <v>0</v>
      </c>
      <c r="O16" s="92">
        <f t="shared" si="10"/>
        <v>0</v>
      </c>
      <c r="P16" s="92">
        <f t="shared" si="12"/>
        <v>0</v>
      </c>
      <c r="Q16" s="92">
        <f t="shared" si="13"/>
        <v>0</v>
      </c>
      <c r="R16" s="92">
        <f t="shared" si="14"/>
        <v>0</v>
      </c>
      <c r="T16" s="130" t="s">
        <v>148</v>
      </c>
      <c r="U16" s="121">
        <f>P4</f>
        <v>4</v>
      </c>
      <c r="V16" s="126">
        <f t="shared" si="1"/>
        <v>3.4782608695652174E-2</v>
      </c>
      <c r="W16" s="121">
        <f>P5</f>
        <v>0</v>
      </c>
      <c r="X16" s="127">
        <f t="shared" si="3"/>
        <v>0</v>
      </c>
      <c r="Y16" s="128">
        <f>P6</f>
        <v>2</v>
      </c>
      <c r="Z16" s="131">
        <f t="shared" si="4"/>
        <v>4.878048780487805E-2</v>
      </c>
    </row>
    <row r="17" spans="1:26" ht="15.75" customHeight="1">
      <c r="A17" s="97">
        <f>'Screw Characteristics'!D32</f>
        <v>6.25E-2</v>
      </c>
      <c r="B17" s="100">
        <f t="shared" si="6"/>
        <v>6.25E-2</v>
      </c>
      <c r="C17" s="92">
        <v>10</v>
      </c>
      <c r="D17" s="91">
        <f>'Venn Diagram'!B14</f>
        <v>0</v>
      </c>
      <c r="E17" s="91">
        <f>'Venn Diagram'!C14</f>
        <v>1</v>
      </c>
      <c r="F17" s="91">
        <f>'Venn Diagram'!D14</f>
        <v>0</v>
      </c>
      <c r="G17" s="91">
        <f>'Venn Diagram'!E14</f>
        <v>0</v>
      </c>
      <c r="H17" s="92">
        <f t="shared" si="7"/>
        <v>0</v>
      </c>
      <c r="I17" s="92">
        <f t="shared" si="15"/>
        <v>0</v>
      </c>
      <c r="J17" s="92">
        <f t="shared" si="11"/>
        <v>0</v>
      </c>
      <c r="K17" s="92">
        <f t="shared" si="8"/>
        <v>0</v>
      </c>
      <c r="L17" s="92">
        <f t="shared" si="9"/>
        <v>0</v>
      </c>
      <c r="M17" s="92">
        <f t="shared" si="9"/>
        <v>0</v>
      </c>
      <c r="N17" s="92">
        <f t="shared" si="10"/>
        <v>0</v>
      </c>
      <c r="O17" s="92">
        <f t="shared" si="10"/>
        <v>0</v>
      </c>
      <c r="P17" s="92">
        <f t="shared" si="12"/>
        <v>0</v>
      </c>
      <c r="Q17" s="92">
        <f t="shared" si="13"/>
        <v>0</v>
      </c>
      <c r="R17" s="92">
        <f t="shared" si="14"/>
        <v>0</v>
      </c>
      <c r="T17" s="130" t="s">
        <v>147</v>
      </c>
      <c r="U17" s="128">
        <f>Q4</f>
        <v>13</v>
      </c>
      <c r="V17" s="126">
        <f t="shared" si="1"/>
        <v>0.11304347826086956</v>
      </c>
      <c r="W17" s="121">
        <f>Q5</f>
        <v>0</v>
      </c>
      <c r="X17" s="127">
        <f t="shared" si="3"/>
        <v>0</v>
      </c>
      <c r="Y17" s="128">
        <f>Q6</f>
        <v>8</v>
      </c>
      <c r="Z17" s="131">
        <f t="shared" si="4"/>
        <v>0.1951219512195122</v>
      </c>
    </row>
    <row r="18" spans="1:26" ht="15.75" customHeight="1" thickBot="1">
      <c r="A18" s="97">
        <f>'Screw Characteristics'!D33</f>
        <v>1</v>
      </c>
      <c r="B18" s="100">
        <f t="shared" si="6"/>
        <v>1</v>
      </c>
      <c r="C18" s="92">
        <v>11</v>
      </c>
      <c r="D18" s="91">
        <f>'Venn Diagram'!B15</f>
        <v>0</v>
      </c>
      <c r="E18" s="91">
        <f>'Venn Diagram'!C15</f>
        <v>0</v>
      </c>
      <c r="F18" s="91">
        <f>'Venn Diagram'!D15</f>
        <v>0</v>
      </c>
      <c r="G18" s="91">
        <f>'Venn Diagram'!E15</f>
        <v>0</v>
      </c>
      <c r="H18" s="92">
        <f t="shared" si="7"/>
        <v>0</v>
      </c>
      <c r="I18" s="92">
        <f t="shared" si="15"/>
        <v>0</v>
      </c>
      <c r="J18" s="92">
        <f t="shared" si="11"/>
        <v>0</v>
      </c>
      <c r="K18" s="92">
        <f t="shared" si="8"/>
        <v>0</v>
      </c>
      <c r="L18" s="92">
        <f t="shared" si="9"/>
        <v>0</v>
      </c>
      <c r="M18" s="92">
        <f t="shared" si="9"/>
        <v>0</v>
      </c>
      <c r="N18" s="92">
        <f t="shared" si="10"/>
        <v>0</v>
      </c>
      <c r="O18" s="92">
        <f t="shared" si="10"/>
        <v>0</v>
      </c>
      <c r="P18" s="92">
        <f t="shared" si="12"/>
        <v>0</v>
      </c>
      <c r="Q18" s="92">
        <f t="shared" si="13"/>
        <v>0</v>
      </c>
      <c r="R18" s="92">
        <f t="shared" si="14"/>
        <v>0</v>
      </c>
      <c r="T18" s="132" t="s">
        <v>146</v>
      </c>
      <c r="U18" s="135">
        <f>R4</f>
        <v>4</v>
      </c>
      <c r="V18" s="136">
        <f t="shared" si="1"/>
        <v>3.4782608695652174E-2</v>
      </c>
      <c r="W18" s="137">
        <f>R5</f>
        <v>0</v>
      </c>
      <c r="X18" s="138">
        <f t="shared" si="3"/>
        <v>0</v>
      </c>
      <c r="Y18" s="137">
        <f>R6</f>
        <v>2</v>
      </c>
      <c r="Z18" s="134">
        <f t="shared" si="4"/>
        <v>4.878048780487805E-2</v>
      </c>
    </row>
    <row r="19" spans="1:26" ht="15.75" customHeight="1" thickBot="1">
      <c r="A19" s="97">
        <f>'Screw Characteristics'!D34</f>
        <v>0.125</v>
      </c>
      <c r="B19" s="100">
        <f t="shared" si="6"/>
        <v>0.125</v>
      </c>
      <c r="C19" s="92">
        <v>12</v>
      </c>
      <c r="D19" s="91">
        <f>'Venn Diagram'!B16</f>
        <v>0</v>
      </c>
      <c r="E19" s="91">
        <f>'Venn Diagram'!C16</f>
        <v>0</v>
      </c>
      <c r="F19" s="91">
        <f>'Venn Diagram'!D16</f>
        <v>0</v>
      </c>
      <c r="G19" s="91">
        <f>'Venn Diagram'!E16</f>
        <v>0</v>
      </c>
      <c r="H19" s="92">
        <f t="shared" si="7"/>
        <v>0</v>
      </c>
      <c r="I19" s="92">
        <f t="shared" si="15"/>
        <v>0</v>
      </c>
      <c r="J19" s="92">
        <f t="shared" si="11"/>
        <v>0</v>
      </c>
      <c r="K19" s="92">
        <f t="shared" si="8"/>
        <v>0</v>
      </c>
      <c r="L19" s="92">
        <f t="shared" si="9"/>
        <v>0</v>
      </c>
      <c r="M19" s="92">
        <f t="shared" si="9"/>
        <v>0</v>
      </c>
      <c r="N19" s="92">
        <f t="shared" si="10"/>
        <v>0</v>
      </c>
      <c r="O19" s="92">
        <f t="shared" si="10"/>
        <v>0</v>
      </c>
      <c r="P19" s="92">
        <f t="shared" si="12"/>
        <v>0</v>
      </c>
      <c r="Q19" s="92">
        <f t="shared" si="13"/>
        <v>0</v>
      </c>
      <c r="R19" s="92">
        <f t="shared" si="14"/>
        <v>0</v>
      </c>
      <c r="T19" s="93"/>
      <c r="W19" s="93">
        <f>S5</f>
        <v>0</v>
      </c>
      <c r="X19" s="93"/>
    </row>
    <row r="20" spans="1:26" ht="15.75" customHeight="1" thickBot="1">
      <c r="A20" s="97">
        <f>'Screw Characteristics'!D35</f>
        <v>0.75</v>
      </c>
      <c r="B20" s="100">
        <f t="shared" si="6"/>
        <v>0.75</v>
      </c>
      <c r="C20" s="92">
        <v>13</v>
      </c>
      <c r="D20" s="91">
        <f>'Venn Diagram'!B17</f>
        <v>0</v>
      </c>
      <c r="E20" s="91">
        <f>'Venn Diagram'!C17</f>
        <v>1</v>
      </c>
      <c r="F20" s="91">
        <f>'Venn Diagram'!D17</f>
        <v>0</v>
      </c>
      <c r="G20" s="91">
        <f>'Venn Diagram'!E17</f>
        <v>1</v>
      </c>
      <c r="H20" s="92">
        <f t="shared" si="7"/>
        <v>0</v>
      </c>
      <c r="I20" s="92">
        <f t="shared" si="15"/>
        <v>0</v>
      </c>
      <c r="J20" s="92">
        <f t="shared" si="11"/>
        <v>0</v>
      </c>
      <c r="K20" s="92">
        <f t="shared" si="8"/>
        <v>0</v>
      </c>
      <c r="L20" s="92">
        <f t="shared" si="9"/>
        <v>0</v>
      </c>
      <c r="M20" s="92">
        <f t="shared" si="9"/>
        <v>1</v>
      </c>
      <c r="N20" s="92">
        <f t="shared" si="10"/>
        <v>0</v>
      </c>
      <c r="O20" s="92">
        <f t="shared" si="10"/>
        <v>0</v>
      </c>
      <c r="P20" s="92">
        <f t="shared" si="12"/>
        <v>0</v>
      </c>
      <c r="Q20" s="92">
        <f t="shared" si="13"/>
        <v>0</v>
      </c>
      <c r="R20" s="92">
        <f t="shared" si="14"/>
        <v>0</v>
      </c>
      <c r="T20" s="146" t="s">
        <v>177</v>
      </c>
      <c r="U20" s="149" t="s">
        <v>192</v>
      </c>
      <c r="V20" s="149" t="s">
        <v>193</v>
      </c>
      <c r="W20" s="149" t="s">
        <v>194</v>
      </c>
      <c r="X20" s="150" t="s">
        <v>195</v>
      </c>
    </row>
    <row r="21" spans="1:26" ht="15.75" customHeight="1">
      <c r="A21" s="97">
        <f>'Screw Characteristics'!D36</f>
        <v>1</v>
      </c>
      <c r="B21" s="100">
        <f t="shared" si="6"/>
        <v>1</v>
      </c>
      <c r="C21" s="92">
        <v>14</v>
      </c>
      <c r="D21" s="91">
        <f>'Venn Diagram'!B18</f>
        <v>0</v>
      </c>
      <c r="E21" s="91">
        <f>'Venn Diagram'!C18</f>
        <v>1</v>
      </c>
      <c r="F21" s="91">
        <f>'Venn Diagram'!D18</f>
        <v>0</v>
      </c>
      <c r="G21" s="91">
        <f>'Venn Diagram'!E18</f>
        <v>1</v>
      </c>
      <c r="H21" s="92">
        <f t="shared" si="7"/>
        <v>0</v>
      </c>
      <c r="I21" s="92">
        <f t="shared" si="15"/>
        <v>0</v>
      </c>
      <c r="J21" s="92">
        <f t="shared" si="11"/>
        <v>0</v>
      </c>
      <c r="K21" s="92">
        <f t="shared" si="8"/>
        <v>0</v>
      </c>
      <c r="L21" s="92">
        <f t="shared" si="9"/>
        <v>0</v>
      </c>
      <c r="M21" s="92">
        <f t="shared" si="9"/>
        <v>1</v>
      </c>
      <c r="N21" s="92">
        <f t="shared" si="10"/>
        <v>0</v>
      </c>
      <c r="O21" s="92">
        <f t="shared" si="10"/>
        <v>0</v>
      </c>
      <c r="P21" s="92">
        <f t="shared" si="12"/>
        <v>0</v>
      </c>
      <c r="Q21" s="92">
        <f t="shared" si="13"/>
        <v>0</v>
      </c>
      <c r="R21" s="92">
        <f t="shared" si="14"/>
        <v>0</v>
      </c>
      <c r="T21" s="139" t="s">
        <v>156</v>
      </c>
      <c r="U21" s="145">
        <f>V4</f>
        <v>0.31304347826086959</v>
      </c>
      <c r="V21" s="145">
        <f>X4</f>
        <v>0</v>
      </c>
      <c r="W21" s="145">
        <f>Z4</f>
        <v>0.56097560975609762</v>
      </c>
      <c r="X21" s="144">
        <f>D125</f>
        <v>0.94097222222222221</v>
      </c>
    </row>
    <row r="22" spans="1:26" ht="15.75" customHeight="1">
      <c r="A22" s="97">
        <f>'Screw Characteristics'!D37</f>
        <v>0.75</v>
      </c>
      <c r="B22" s="100">
        <f t="shared" si="6"/>
        <v>0.75</v>
      </c>
      <c r="C22" s="92">
        <v>15</v>
      </c>
      <c r="D22" s="91">
        <f>'Venn Diagram'!B19</f>
        <v>1</v>
      </c>
      <c r="E22" s="91">
        <f>'Venn Diagram'!C19</f>
        <v>1</v>
      </c>
      <c r="F22" s="91">
        <f>'Venn Diagram'!D19</f>
        <v>0</v>
      </c>
      <c r="G22" s="91">
        <f>'Venn Diagram'!E19</f>
        <v>1</v>
      </c>
      <c r="H22" s="92">
        <f t="shared" si="7"/>
        <v>1</v>
      </c>
      <c r="I22" s="92">
        <f t="shared" si="15"/>
        <v>0</v>
      </c>
      <c r="J22" s="92">
        <f t="shared" si="11"/>
        <v>0</v>
      </c>
      <c r="K22" s="92">
        <f t="shared" si="8"/>
        <v>1</v>
      </c>
      <c r="L22" s="92">
        <f t="shared" si="9"/>
        <v>0</v>
      </c>
      <c r="M22" s="92">
        <f t="shared" si="9"/>
        <v>1</v>
      </c>
      <c r="N22" s="92">
        <f t="shared" si="10"/>
        <v>0</v>
      </c>
      <c r="O22" s="92">
        <f t="shared" si="10"/>
        <v>0</v>
      </c>
      <c r="P22" s="92">
        <f t="shared" si="12"/>
        <v>0</v>
      </c>
      <c r="Q22" s="92">
        <f t="shared" si="13"/>
        <v>1</v>
      </c>
      <c r="R22" s="92">
        <f t="shared" si="14"/>
        <v>0</v>
      </c>
      <c r="T22" s="130" t="s">
        <v>155</v>
      </c>
      <c r="U22" s="129">
        <f t="shared" ref="U22:U35" si="16">V5</f>
        <v>0.82608695652173914</v>
      </c>
      <c r="V22" s="129">
        <f t="shared" ref="V22:V35" si="17">X5</f>
        <v>0.65217391304347827</v>
      </c>
      <c r="W22" s="129">
        <f t="shared" ref="W22:W35" si="18">Z5</f>
        <v>0.90243902439024393</v>
      </c>
      <c r="X22" s="131">
        <f>E125</f>
        <v>0.80855263157894741</v>
      </c>
    </row>
    <row r="23" spans="1:26" ht="15.75" customHeight="1">
      <c r="A23" s="97">
        <f>'Screw Characteristics'!D38</f>
        <v>0.375</v>
      </c>
      <c r="B23" s="100">
        <f t="shared" si="6"/>
        <v>0.375</v>
      </c>
      <c r="C23" s="92">
        <v>16</v>
      </c>
      <c r="D23" s="91">
        <f>'Venn Diagram'!B20</f>
        <v>0</v>
      </c>
      <c r="E23" s="91">
        <f>'Venn Diagram'!C20</f>
        <v>0</v>
      </c>
      <c r="F23" s="91">
        <f>'Venn Diagram'!D20</f>
        <v>0</v>
      </c>
      <c r="G23" s="91">
        <f>'Venn Diagram'!E20</f>
        <v>1</v>
      </c>
      <c r="H23" s="92">
        <f t="shared" si="7"/>
        <v>0</v>
      </c>
      <c r="I23" s="92">
        <f t="shared" si="15"/>
        <v>0</v>
      </c>
      <c r="J23" s="92">
        <f t="shared" si="11"/>
        <v>0</v>
      </c>
      <c r="K23" s="92">
        <f t="shared" si="8"/>
        <v>0</v>
      </c>
      <c r="L23" s="92">
        <f t="shared" si="9"/>
        <v>0</v>
      </c>
      <c r="M23" s="92">
        <f t="shared" si="9"/>
        <v>0</v>
      </c>
      <c r="N23" s="92">
        <f t="shared" si="10"/>
        <v>0</v>
      </c>
      <c r="O23" s="92">
        <f t="shared" si="10"/>
        <v>0</v>
      </c>
      <c r="P23" s="92">
        <f t="shared" si="12"/>
        <v>0</v>
      </c>
      <c r="Q23" s="92">
        <f t="shared" si="13"/>
        <v>0</v>
      </c>
      <c r="R23" s="92">
        <f t="shared" si="14"/>
        <v>0</v>
      </c>
      <c r="T23" s="130" t="s">
        <v>14</v>
      </c>
      <c r="U23" s="129">
        <f t="shared" si="16"/>
        <v>0.38260869565217392</v>
      </c>
      <c r="V23" s="129">
        <f t="shared" si="17"/>
        <v>0.21739130434782608</v>
      </c>
      <c r="W23" s="129">
        <f t="shared" si="18"/>
        <v>0.51219512195121952</v>
      </c>
      <c r="X23" s="131">
        <f>F125</f>
        <v>0.85227272727272729</v>
      </c>
    </row>
    <row r="24" spans="1:26" ht="15.75" customHeight="1">
      <c r="A24" s="97">
        <f>'Screw Characteristics'!D39</f>
        <v>0.8125</v>
      </c>
      <c r="B24" s="100">
        <f t="shared" si="6"/>
        <v>0.8125</v>
      </c>
      <c r="C24" s="92">
        <v>17</v>
      </c>
      <c r="D24" s="91">
        <f>'Venn Diagram'!B21</f>
        <v>1</v>
      </c>
      <c r="E24" s="91">
        <f>'Venn Diagram'!C21</f>
        <v>1</v>
      </c>
      <c r="F24" s="91">
        <f>'Venn Diagram'!D21</f>
        <v>0</v>
      </c>
      <c r="G24" s="91">
        <f>'Venn Diagram'!E21</f>
        <v>1</v>
      </c>
      <c r="H24" s="92">
        <f t="shared" si="7"/>
        <v>1</v>
      </c>
      <c r="I24" s="92">
        <f t="shared" si="15"/>
        <v>0</v>
      </c>
      <c r="J24" s="92">
        <f t="shared" si="11"/>
        <v>0</v>
      </c>
      <c r="K24" s="92">
        <f t="shared" si="8"/>
        <v>1</v>
      </c>
      <c r="L24" s="92">
        <f t="shared" si="9"/>
        <v>0</v>
      </c>
      <c r="M24" s="92">
        <f t="shared" si="9"/>
        <v>1</v>
      </c>
      <c r="N24" s="92">
        <f t="shared" si="10"/>
        <v>0</v>
      </c>
      <c r="O24" s="92">
        <f t="shared" si="10"/>
        <v>0</v>
      </c>
      <c r="P24" s="92">
        <f t="shared" si="12"/>
        <v>0</v>
      </c>
      <c r="Q24" s="92">
        <f t="shared" si="13"/>
        <v>1</v>
      </c>
      <c r="R24" s="92">
        <f t="shared" si="14"/>
        <v>0</v>
      </c>
      <c r="T24" s="130" t="s">
        <v>10</v>
      </c>
      <c r="U24" s="129">
        <f t="shared" si="16"/>
        <v>0.39130434782608697</v>
      </c>
      <c r="V24" s="129">
        <f t="shared" si="17"/>
        <v>0.2608695652173913</v>
      </c>
      <c r="W24" s="129">
        <f t="shared" si="18"/>
        <v>0.36585365853658536</v>
      </c>
      <c r="X24" s="131">
        <f>G125</f>
        <v>0.81666666666666665</v>
      </c>
    </row>
    <row r="25" spans="1:26" ht="15.75" customHeight="1">
      <c r="A25" s="97">
        <f>'Screw Characteristics'!D40</f>
        <v>0.6875</v>
      </c>
      <c r="B25" s="100">
        <f t="shared" si="6"/>
        <v>0.6875</v>
      </c>
      <c r="C25" s="92">
        <v>18</v>
      </c>
      <c r="D25" s="91">
        <f>'Venn Diagram'!B22</f>
        <v>0</v>
      </c>
      <c r="E25" s="91">
        <f>'Venn Diagram'!C22</f>
        <v>1</v>
      </c>
      <c r="F25" s="91">
        <f>'Venn Diagram'!D22</f>
        <v>0</v>
      </c>
      <c r="G25" s="91">
        <f>'Venn Diagram'!E22</f>
        <v>1</v>
      </c>
      <c r="H25" s="92">
        <f t="shared" si="7"/>
        <v>0</v>
      </c>
      <c r="I25" s="92">
        <f t="shared" si="15"/>
        <v>0</v>
      </c>
      <c r="J25" s="92">
        <f t="shared" si="11"/>
        <v>0</v>
      </c>
      <c r="K25" s="92">
        <f t="shared" si="8"/>
        <v>0</v>
      </c>
      <c r="L25" s="92">
        <f t="shared" si="9"/>
        <v>0</v>
      </c>
      <c r="M25" s="92">
        <f t="shared" si="9"/>
        <v>1</v>
      </c>
      <c r="N25" s="92">
        <f t="shared" si="10"/>
        <v>0</v>
      </c>
      <c r="O25" s="92">
        <f t="shared" si="10"/>
        <v>0</v>
      </c>
      <c r="P25" s="92">
        <f t="shared" si="12"/>
        <v>0</v>
      </c>
      <c r="Q25" s="92">
        <f t="shared" si="13"/>
        <v>0</v>
      </c>
      <c r="R25" s="92">
        <f t="shared" si="14"/>
        <v>0</v>
      </c>
      <c r="T25" s="130" t="s">
        <v>154</v>
      </c>
      <c r="U25" s="129">
        <f t="shared" si="16"/>
        <v>0.31304347826086959</v>
      </c>
      <c r="V25" s="129">
        <f t="shared" si="17"/>
        <v>0</v>
      </c>
      <c r="W25" s="129">
        <f t="shared" si="18"/>
        <v>0.56097560975609762</v>
      </c>
      <c r="X25" s="131">
        <f>H125</f>
        <v>0.94097222222222221</v>
      </c>
    </row>
    <row r="26" spans="1:26" ht="15.75" customHeight="1">
      <c r="A26" s="97">
        <f>'Screw Characteristics'!D41</f>
        <v>0.875</v>
      </c>
      <c r="B26" s="100">
        <f t="shared" si="6"/>
        <v>0.875</v>
      </c>
      <c r="C26" s="92">
        <v>19</v>
      </c>
      <c r="D26" s="91">
        <f>'Venn Diagram'!B23</f>
        <v>0</v>
      </c>
      <c r="E26" s="91">
        <f>'Venn Diagram'!C23</f>
        <v>1</v>
      </c>
      <c r="F26" s="91">
        <f>'Venn Diagram'!D23</f>
        <v>0</v>
      </c>
      <c r="G26" s="91">
        <f>'Venn Diagram'!E23</f>
        <v>1</v>
      </c>
      <c r="H26" s="92">
        <f t="shared" si="7"/>
        <v>0</v>
      </c>
      <c r="I26" s="92">
        <f t="shared" si="15"/>
        <v>0</v>
      </c>
      <c r="J26" s="92">
        <f t="shared" si="11"/>
        <v>0</v>
      </c>
      <c r="K26" s="92">
        <f t="shared" si="8"/>
        <v>0</v>
      </c>
      <c r="L26" s="92">
        <f t="shared" si="9"/>
        <v>0</v>
      </c>
      <c r="M26" s="92">
        <f t="shared" si="9"/>
        <v>1</v>
      </c>
      <c r="N26" s="92">
        <f t="shared" si="10"/>
        <v>0</v>
      </c>
      <c r="O26" s="92">
        <f t="shared" si="10"/>
        <v>0</v>
      </c>
      <c r="P26" s="92">
        <f t="shared" si="12"/>
        <v>0</v>
      </c>
      <c r="Q26" s="92">
        <f t="shared" si="13"/>
        <v>0</v>
      </c>
      <c r="R26" s="92">
        <f t="shared" si="14"/>
        <v>0</v>
      </c>
      <c r="T26" s="130" t="s">
        <v>153</v>
      </c>
      <c r="U26" s="129">
        <f t="shared" si="16"/>
        <v>0.37391304347826088</v>
      </c>
      <c r="V26" s="129">
        <f t="shared" si="17"/>
        <v>0.17391304347826086</v>
      </c>
      <c r="W26" s="129">
        <f t="shared" si="18"/>
        <v>0.51219512195121952</v>
      </c>
      <c r="X26" s="131">
        <f>I125</f>
        <v>0.87063953488372092</v>
      </c>
    </row>
    <row r="27" spans="1:26" ht="15.75" customHeight="1">
      <c r="A27" s="97">
        <f>'Screw Characteristics'!D42</f>
        <v>0.9375</v>
      </c>
      <c r="B27" s="100">
        <f t="shared" si="6"/>
        <v>0.9375</v>
      </c>
      <c r="C27" s="92">
        <v>20</v>
      </c>
      <c r="D27" s="91">
        <f>'Venn Diagram'!B24</f>
        <v>0</v>
      </c>
      <c r="E27" s="91">
        <f>'Venn Diagram'!C24</f>
        <v>1</v>
      </c>
      <c r="F27" s="91">
        <f>'Venn Diagram'!D24</f>
        <v>0</v>
      </c>
      <c r="G27" s="91">
        <f>'Venn Diagram'!E24</f>
        <v>1</v>
      </c>
      <c r="H27" s="92">
        <f t="shared" si="7"/>
        <v>0</v>
      </c>
      <c r="I27" s="92">
        <f t="shared" si="15"/>
        <v>0</v>
      </c>
      <c r="J27" s="92">
        <f t="shared" si="11"/>
        <v>0</v>
      </c>
      <c r="K27" s="92">
        <f t="shared" si="8"/>
        <v>0</v>
      </c>
      <c r="L27" s="92">
        <f t="shared" si="9"/>
        <v>0</v>
      </c>
      <c r="M27" s="92">
        <f t="shared" si="9"/>
        <v>1</v>
      </c>
      <c r="N27" s="92">
        <f t="shared" si="10"/>
        <v>0</v>
      </c>
      <c r="O27" s="92">
        <f t="shared" si="10"/>
        <v>0</v>
      </c>
      <c r="P27" s="92">
        <f t="shared" si="12"/>
        <v>0</v>
      </c>
      <c r="Q27" s="92">
        <f t="shared" si="13"/>
        <v>0</v>
      </c>
      <c r="R27" s="92">
        <f t="shared" si="14"/>
        <v>0</v>
      </c>
      <c r="T27" s="130" t="s">
        <v>152</v>
      </c>
      <c r="U27" s="129">
        <f t="shared" si="16"/>
        <v>7.8260869565217397E-2</v>
      </c>
      <c r="V27" s="129">
        <f t="shared" si="17"/>
        <v>0</v>
      </c>
      <c r="W27" s="129">
        <f t="shared" si="18"/>
        <v>7.3170731707317069E-2</v>
      </c>
      <c r="X27" s="131">
        <f>J125</f>
        <v>0.88888888888888884</v>
      </c>
    </row>
    <row r="28" spans="1:26" ht="15.75" customHeight="1">
      <c r="A28" s="97">
        <f>'Screw Characteristics'!D43</f>
        <v>0.875</v>
      </c>
      <c r="B28" s="100">
        <f t="shared" si="6"/>
        <v>0.875</v>
      </c>
      <c r="C28" s="92">
        <v>21</v>
      </c>
      <c r="D28" s="91">
        <f>'Venn Diagram'!B25</f>
        <v>0</v>
      </c>
      <c r="E28" s="91">
        <f>'Venn Diagram'!C25</f>
        <v>1</v>
      </c>
      <c r="F28" s="91">
        <f>'Venn Diagram'!D25</f>
        <v>1</v>
      </c>
      <c r="G28" s="91">
        <f>'Venn Diagram'!E25</f>
        <v>1</v>
      </c>
      <c r="H28" s="92">
        <f t="shared" si="7"/>
        <v>0</v>
      </c>
      <c r="I28" s="92">
        <f t="shared" si="15"/>
        <v>1</v>
      </c>
      <c r="J28" s="92">
        <f t="shared" si="11"/>
        <v>1</v>
      </c>
      <c r="K28" s="92">
        <f t="shared" si="8"/>
        <v>0</v>
      </c>
      <c r="L28" s="92">
        <f t="shared" si="9"/>
        <v>0</v>
      </c>
      <c r="M28" s="92">
        <f t="shared" si="9"/>
        <v>1</v>
      </c>
      <c r="N28" s="92">
        <f t="shared" si="10"/>
        <v>0</v>
      </c>
      <c r="O28" s="92">
        <f t="shared" si="10"/>
        <v>1</v>
      </c>
      <c r="P28" s="92">
        <f t="shared" si="12"/>
        <v>0</v>
      </c>
      <c r="Q28" s="92">
        <f t="shared" si="13"/>
        <v>0</v>
      </c>
      <c r="R28" s="92">
        <f t="shared" si="14"/>
        <v>0</v>
      </c>
      <c r="T28" s="130" t="s">
        <v>151</v>
      </c>
      <c r="U28" s="129">
        <f t="shared" si="16"/>
        <v>0.11304347826086956</v>
      </c>
      <c r="V28" s="129">
        <f t="shared" si="17"/>
        <v>0</v>
      </c>
      <c r="W28" s="129">
        <f t="shared" si="18"/>
        <v>0.1951219512195122</v>
      </c>
      <c r="X28" s="131">
        <f>K125</f>
        <v>0.93269230769230771</v>
      </c>
    </row>
    <row r="29" spans="1:26" ht="15.75" customHeight="1">
      <c r="A29" s="97">
        <f>'Screw Characteristics'!D44</f>
        <v>0.75</v>
      </c>
      <c r="B29" s="100">
        <f t="shared" si="6"/>
        <v>0.75</v>
      </c>
      <c r="C29" s="92">
        <v>22</v>
      </c>
      <c r="D29" s="91">
        <f>'Venn Diagram'!B26</f>
        <v>0</v>
      </c>
      <c r="E29" s="91">
        <f>'Venn Diagram'!C26</f>
        <v>1</v>
      </c>
      <c r="F29" s="91">
        <f>'Venn Diagram'!D26</f>
        <v>0</v>
      </c>
      <c r="G29" s="91">
        <f>'Venn Diagram'!E26</f>
        <v>1</v>
      </c>
      <c r="H29" s="92">
        <f t="shared" si="7"/>
        <v>0</v>
      </c>
      <c r="I29" s="92">
        <f t="shared" si="15"/>
        <v>0</v>
      </c>
      <c r="J29" s="92">
        <f t="shared" si="11"/>
        <v>0</v>
      </c>
      <c r="K29" s="92">
        <f t="shared" si="8"/>
        <v>0</v>
      </c>
      <c r="L29" s="92">
        <f t="shared" si="9"/>
        <v>0</v>
      </c>
      <c r="M29" s="92">
        <f t="shared" si="9"/>
        <v>1</v>
      </c>
      <c r="N29" s="92">
        <f t="shared" si="10"/>
        <v>0</v>
      </c>
      <c r="O29" s="92">
        <f t="shared" si="10"/>
        <v>0</v>
      </c>
      <c r="P29" s="92">
        <f t="shared" si="12"/>
        <v>0</v>
      </c>
      <c r="Q29" s="92">
        <f t="shared" si="13"/>
        <v>0</v>
      </c>
      <c r="R29" s="92">
        <f t="shared" si="14"/>
        <v>0</v>
      </c>
      <c r="T29" s="130" t="s">
        <v>178</v>
      </c>
      <c r="U29" s="129">
        <f t="shared" si="16"/>
        <v>0.20869565217391303</v>
      </c>
      <c r="V29" s="129">
        <f t="shared" si="17"/>
        <v>0</v>
      </c>
      <c r="W29" s="129">
        <f t="shared" si="18"/>
        <v>0.34146341463414637</v>
      </c>
      <c r="X29" s="131">
        <f>L125</f>
        <v>0.94010416666666663</v>
      </c>
    </row>
    <row r="30" spans="1:26" ht="15.75" customHeight="1">
      <c r="A30" s="97">
        <f>'Screw Characteristics'!D45</f>
        <v>0.875</v>
      </c>
      <c r="B30" s="100">
        <f t="shared" si="6"/>
        <v>0.875</v>
      </c>
      <c r="C30" s="92">
        <v>23</v>
      </c>
      <c r="D30" s="91">
        <f>'Venn Diagram'!B27</f>
        <v>1</v>
      </c>
      <c r="E30" s="91">
        <f>'Venn Diagram'!C27</f>
        <v>1</v>
      </c>
      <c r="F30" s="91">
        <f>'Venn Diagram'!D27</f>
        <v>1</v>
      </c>
      <c r="G30" s="91">
        <f>'Venn Diagram'!E27</f>
        <v>1</v>
      </c>
      <c r="H30" s="92">
        <f t="shared" si="7"/>
        <v>1</v>
      </c>
      <c r="I30" s="92">
        <f t="shared" si="15"/>
        <v>1</v>
      </c>
      <c r="J30" s="92">
        <f t="shared" si="11"/>
        <v>1</v>
      </c>
      <c r="K30" s="92">
        <f t="shared" si="8"/>
        <v>1</v>
      </c>
      <c r="L30" s="92">
        <f t="shared" si="9"/>
        <v>1</v>
      </c>
      <c r="M30" s="92">
        <f t="shared" si="9"/>
        <v>1</v>
      </c>
      <c r="N30" s="92">
        <f t="shared" si="10"/>
        <v>1</v>
      </c>
      <c r="O30" s="92">
        <f t="shared" si="10"/>
        <v>1</v>
      </c>
      <c r="P30" s="92">
        <f t="shared" si="12"/>
        <v>1</v>
      </c>
      <c r="Q30" s="92">
        <f t="shared" si="13"/>
        <v>1</v>
      </c>
      <c r="R30" s="92">
        <f t="shared" si="14"/>
        <v>1</v>
      </c>
      <c r="T30" s="130" t="s">
        <v>179</v>
      </c>
      <c r="U30" s="129">
        <f t="shared" si="16"/>
        <v>0.34782608695652173</v>
      </c>
      <c r="V30" s="129">
        <f t="shared" si="17"/>
        <v>0.17391304347826086</v>
      </c>
      <c r="W30" s="129">
        <f t="shared" si="18"/>
        <v>0.34146341463414637</v>
      </c>
      <c r="X30" s="131">
        <f>M125</f>
        <v>0.84687500000000004</v>
      </c>
    </row>
    <row r="31" spans="1:26" ht="15.75" customHeight="1">
      <c r="A31" s="97">
        <f>'Screw Characteristics'!D46</f>
        <v>0.5</v>
      </c>
      <c r="B31" s="100">
        <f t="shared" si="6"/>
        <v>0.5</v>
      </c>
      <c r="C31" s="92">
        <v>24</v>
      </c>
      <c r="D31" s="91">
        <f>'Venn Diagram'!B28</f>
        <v>0</v>
      </c>
      <c r="E31" s="91">
        <f>'Venn Diagram'!C28</f>
        <v>1</v>
      </c>
      <c r="F31" s="91">
        <f>'Venn Diagram'!D28</f>
        <v>0</v>
      </c>
      <c r="G31" s="91">
        <f>'Venn Diagram'!E28</f>
        <v>1</v>
      </c>
      <c r="H31" s="92">
        <f t="shared" si="7"/>
        <v>0</v>
      </c>
      <c r="I31" s="92">
        <f t="shared" si="15"/>
        <v>0</v>
      </c>
      <c r="J31" s="92">
        <f t="shared" si="11"/>
        <v>0</v>
      </c>
      <c r="K31" s="92">
        <f t="shared" si="8"/>
        <v>0</v>
      </c>
      <c r="L31" s="92">
        <f t="shared" si="9"/>
        <v>0</v>
      </c>
      <c r="M31" s="92">
        <f t="shared" si="9"/>
        <v>1</v>
      </c>
      <c r="N31" s="92">
        <f t="shared" si="10"/>
        <v>0</v>
      </c>
      <c r="O31" s="92">
        <f t="shared" si="10"/>
        <v>0</v>
      </c>
      <c r="P31" s="92">
        <f t="shared" si="12"/>
        <v>0</v>
      </c>
      <c r="Q31" s="92">
        <f t="shared" si="13"/>
        <v>0</v>
      </c>
      <c r="R31" s="92">
        <f t="shared" si="14"/>
        <v>0</v>
      </c>
      <c r="T31" s="130" t="s">
        <v>150</v>
      </c>
      <c r="U31" s="129">
        <f t="shared" si="16"/>
        <v>0.20869565217391303</v>
      </c>
      <c r="V31" s="129">
        <f t="shared" si="17"/>
        <v>0</v>
      </c>
      <c r="W31" s="129">
        <f t="shared" si="18"/>
        <v>0.34146341463414637</v>
      </c>
      <c r="X31" s="131">
        <f>N125</f>
        <v>0.94010416666666663</v>
      </c>
    </row>
    <row r="32" spans="1:26" ht="15.75" customHeight="1">
      <c r="A32" s="97">
        <f>'Screw Characteristics'!D47</f>
        <v>0.9375</v>
      </c>
      <c r="B32" s="100">
        <f t="shared" si="6"/>
        <v>0.9375</v>
      </c>
      <c r="C32" s="92">
        <v>25</v>
      </c>
      <c r="D32" s="91">
        <f>'Venn Diagram'!B29</f>
        <v>0</v>
      </c>
      <c r="E32" s="91">
        <f>'Venn Diagram'!C29</f>
        <v>1</v>
      </c>
      <c r="F32" s="91">
        <f>'Venn Diagram'!D29</f>
        <v>1</v>
      </c>
      <c r="G32" s="91">
        <f>'Venn Diagram'!E29</f>
        <v>1</v>
      </c>
      <c r="H32" s="92">
        <f t="shared" si="7"/>
        <v>0</v>
      </c>
      <c r="I32" s="92">
        <f t="shared" si="15"/>
        <v>1</v>
      </c>
      <c r="J32" s="92">
        <f t="shared" si="11"/>
        <v>1</v>
      </c>
      <c r="K32" s="92">
        <f t="shared" si="8"/>
        <v>0</v>
      </c>
      <c r="L32" s="92">
        <f t="shared" si="9"/>
        <v>0</v>
      </c>
      <c r="M32" s="92">
        <f t="shared" si="9"/>
        <v>1</v>
      </c>
      <c r="N32" s="92">
        <f t="shared" si="10"/>
        <v>0</v>
      </c>
      <c r="O32" s="92">
        <f t="shared" si="10"/>
        <v>1</v>
      </c>
      <c r="P32" s="92">
        <f t="shared" si="12"/>
        <v>0</v>
      </c>
      <c r="Q32" s="92">
        <f t="shared" si="13"/>
        <v>0</v>
      </c>
      <c r="R32" s="92">
        <f t="shared" si="14"/>
        <v>0</v>
      </c>
      <c r="T32" s="130" t="s">
        <v>149</v>
      </c>
      <c r="U32" s="129">
        <f t="shared" si="16"/>
        <v>7.8260869565217397E-2</v>
      </c>
      <c r="V32" s="129">
        <f t="shared" si="17"/>
        <v>0</v>
      </c>
      <c r="W32" s="129">
        <f t="shared" si="18"/>
        <v>7.3170731707317069E-2</v>
      </c>
      <c r="X32" s="131">
        <f>O125</f>
        <v>0.88888888888888884</v>
      </c>
    </row>
    <row r="33" spans="1:24" ht="15.75" customHeight="1">
      <c r="A33" s="97">
        <f>'Screw Characteristics'!D48</f>
        <v>0.875</v>
      </c>
      <c r="B33" s="100">
        <f t="shared" si="6"/>
        <v>0.875</v>
      </c>
      <c r="C33" s="92">
        <v>26</v>
      </c>
      <c r="D33" s="91">
        <f>'Venn Diagram'!B30</f>
        <v>0</v>
      </c>
      <c r="E33" s="91">
        <f>'Venn Diagram'!C30</f>
        <v>1</v>
      </c>
      <c r="F33" s="91">
        <f>'Venn Diagram'!D30</f>
        <v>0</v>
      </c>
      <c r="G33" s="91">
        <f>'Venn Diagram'!E30</f>
        <v>1</v>
      </c>
      <c r="H33" s="92">
        <f t="shared" si="7"/>
        <v>0</v>
      </c>
      <c r="I33" s="92">
        <f t="shared" si="15"/>
        <v>0</v>
      </c>
      <c r="J33" s="92">
        <f t="shared" si="11"/>
        <v>0</v>
      </c>
      <c r="K33" s="92">
        <f t="shared" si="8"/>
        <v>0</v>
      </c>
      <c r="L33" s="92">
        <f t="shared" si="9"/>
        <v>0</v>
      </c>
      <c r="M33" s="92">
        <f t="shared" si="9"/>
        <v>1</v>
      </c>
      <c r="N33" s="92">
        <f t="shared" si="10"/>
        <v>0</v>
      </c>
      <c r="O33" s="92">
        <f t="shared" si="10"/>
        <v>0</v>
      </c>
      <c r="P33" s="92">
        <f t="shared" si="12"/>
        <v>0</v>
      </c>
      <c r="Q33" s="92">
        <f t="shared" si="13"/>
        <v>0</v>
      </c>
      <c r="R33" s="92">
        <f t="shared" si="14"/>
        <v>0</v>
      </c>
      <c r="T33" s="130" t="s">
        <v>148</v>
      </c>
      <c r="U33" s="129">
        <f t="shared" si="16"/>
        <v>3.4782608695652174E-2</v>
      </c>
      <c r="V33" s="129">
        <f t="shared" si="17"/>
        <v>0</v>
      </c>
      <c r="W33" s="129">
        <f t="shared" si="18"/>
        <v>4.878048780487805E-2</v>
      </c>
      <c r="X33" s="131">
        <f>P125</f>
        <v>0.953125</v>
      </c>
    </row>
    <row r="34" spans="1:24" ht="15.75" customHeight="1">
      <c r="A34" s="97">
        <f>'Screw Characteristics'!D49</f>
        <v>0.75</v>
      </c>
      <c r="B34" s="100">
        <f t="shared" si="6"/>
        <v>0.75</v>
      </c>
      <c r="C34" s="92">
        <v>27</v>
      </c>
      <c r="D34" s="91">
        <f>'Venn Diagram'!B31</f>
        <v>1</v>
      </c>
      <c r="E34" s="91">
        <f>'Venn Diagram'!C31</f>
        <v>1</v>
      </c>
      <c r="F34" s="91">
        <f>'Venn Diagram'!D31</f>
        <v>0</v>
      </c>
      <c r="G34" s="91">
        <f>'Venn Diagram'!E31</f>
        <v>1</v>
      </c>
      <c r="H34" s="92">
        <f t="shared" si="7"/>
        <v>1</v>
      </c>
      <c r="I34" s="92">
        <f t="shared" si="15"/>
        <v>0</v>
      </c>
      <c r="J34" s="92">
        <f t="shared" si="11"/>
        <v>0</v>
      </c>
      <c r="K34" s="92">
        <f t="shared" si="8"/>
        <v>1</v>
      </c>
      <c r="L34" s="92">
        <f t="shared" si="9"/>
        <v>0</v>
      </c>
      <c r="M34" s="92">
        <f t="shared" si="9"/>
        <v>1</v>
      </c>
      <c r="N34" s="92">
        <f t="shared" si="10"/>
        <v>0</v>
      </c>
      <c r="O34" s="92">
        <f t="shared" si="10"/>
        <v>0</v>
      </c>
      <c r="P34" s="92">
        <f t="shared" si="12"/>
        <v>0</v>
      </c>
      <c r="Q34" s="92">
        <f t="shared" si="13"/>
        <v>1</v>
      </c>
      <c r="R34" s="92">
        <f t="shared" si="14"/>
        <v>0</v>
      </c>
      <c r="T34" s="130" t="s">
        <v>147</v>
      </c>
      <c r="U34" s="129">
        <f t="shared" si="16"/>
        <v>0.11304347826086956</v>
      </c>
      <c r="V34" s="129">
        <f t="shared" si="17"/>
        <v>0</v>
      </c>
      <c r="W34" s="129">
        <f t="shared" si="18"/>
        <v>0.1951219512195122</v>
      </c>
      <c r="X34" s="131">
        <f>Q125</f>
        <v>0.93269230769230771</v>
      </c>
    </row>
    <row r="35" spans="1:24" ht="15.75" customHeight="1" thickBot="1">
      <c r="A35" s="97">
        <f>'Screw Characteristics'!D50</f>
        <v>0.75</v>
      </c>
      <c r="B35" s="100">
        <f t="shared" si="6"/>
        <v>0.75</v>
      </c>
      <c r="C35" s="92">
        <v>28</v>
      </c>
      <c r="D35" s="91">
        <f>'Venn Diagram'!B32</f>
        <v>0</v>
      </c>
      <c r="E35" s="91">
        <f>'Venn Diagram'!C32</f>
        <v>0</v>
      </c>
      <c r="F35" s="91">
        <f>'Venn Diagram'!D32</f>
        <v>0</v>
      </c>
      <c r="G35" s="91">
        <f>'Venn Diagram'!E32</f>
        <v>1</v>
      </c>
      <c r="H35" s="92">
        <f t="shared" si="7"/>
        <v>0</v>
      </c>
      <c r="I35" s="92">
        <f t="shared" si="15"/>
        <v>0</v>
      </c>
      <c r="J35" s="92">
        <f t="shared" si="11"/>
        <v>0</v>
      </c>
      <c r="K35" s="92">
        <f t="shared" si="8"/>
        <v>0</v>
      </c>
      <c r="L35" s="92">
        <f t="shared" si="9"/>
        <v>0</v>
      </c>
      <c r="M35" s="92">
        <f t="shared" si="9"/>
        <v>0</v>
      </c>
      <c r="N35" s="92">
        <f t="shared" si="10"/>
        <v>0</v>
      </c>
      <c r="O35" s="92">
        <f t="shared" si="10"/>
        <v>0</v>
      </c>
      <c r="P35" s="92">
        <f t="shared" si="12"/>
        <v>0</v>
      </c>
      <c r="Q35" s="92">
        <f t="shared" si="13"/>
        <v>0</v>
      </c>
      <c r="R35" s="92">
        <f t="shared" si="14"/>
        <v>0</v>
      </c>
      <c r="T35" s="132" t="s">
        <v>146</v>
      </c>
      <c r="U35" s="133">
        <f t="shared" si="16"/>
        <v>3.4782608695652174E-2</v>
      </c>
      <c r="V35" s="133">
        <f t="shared" si="17"/>
        <v>0</v>
      </c>
      <c r="W35" s="133">
        <f t="shared" si="18"/>
        <v>4.878048780487805E-2</v>
      </c>
      <c r="X35" s="134">
        <f>R125</f>
        <v>0.953125</v>
      </c>
    </row>
    <row r="36" spans="1:24" ht="15.75" customHeight="1">
      <c r="A36" s="97">
        <f>'Screw Characteristics'!D51</f>
        <v>0.9375</v>
      </c>
      <c r="B36" s="100">
        <f t="shared" si="6"/>
        <v>0.9375</v>
      </c>
      <c r="C36" s="92">
        <v>29</v>
      </c>
      <c r="D36" s="91">
        <f>'Venn Diagram'!B33</f>
        <v>0</v>
      </c>
      <c r="E36" s="91">
        <f>'Venn Diagram'!C33</f>
        <v>1</v>
      </c>
      <c r="F36" s="91">
        <f>'Venn Diagram'!D33</f>
        <v>0</v>
      </c>
      <c r="G36" s="91">
        <f>'Venn Diagram'!E33</f>
        <v>1</v>
      </c>
      <c r="H36" s="92">
        <f t="shared" si="7"/>
        <v>0</v>
      </c>
      <c r="I36" s="92">
        <f t="shared" si="15"/>
        <v>0</v>
      </c>
      <c r="J36" s="92">
        <f t="shared" si="11"/>
        <v>0</v>
      </c>
      <c r="K36" s="92">
        <f t="shared" si="8"/>
        <v>0</v>
      </c>
      <c r="L36" s="92">
        <f t="shared" si="9"/>
        <v>0</v>
      </c>
      <c r="M36" s="92">
        <f t="shared" si="9"/>
        <v>1</v>
      </c>
      <c r="N36" s="92">
        <f t="shared" si="10"/>
        <v>0</v>
      </c>
      <c r="O36" s="92">
        <f t="shared" si="10"/>
        <v>0</v>
      </c>
      <c r="P36" s="92">
        <f t="shared" si="12"/>
        <v>0</v>
      </c>
      <c r="Q36" s="92">
        <f t="shared" si="13"/>
        <v>0</v>
      </c>
      <c r="R36" s="92">
        <f t="shared" si="14"/>
        <v>0</v>
      </c>
      <c r="T36" s="93"/>
    </row>
    <row r="37" spans="1:24" ht="15.75" customHeight="1">
      <c r="A37" s="97">
        <f>'Screw Characteristics'!D52</f>
        <v>0.9375</v>
      </c>
      <c r="B37" s="100">
        <f t="shared" si="6"/>
        <v>0.9375</v>
      </c>
      <c r="C37" s="92">
        <v>30</v>
      </c>
      <c r="D37" s="91">
        <f>'Venn Diagram'!B34</f>
        <v>0</v>
      </c>
      <c r="E37" s="91">
        <f>'Venn Diagram'!C34</f>
        <v>1</v>
      </c>
      <c r="F37" s="91">
        <f>'Venn Diagram'!D34</f>
        <v>0</v>
      </c>
      <c r="G37" s="91">
        <f>'Venn Diagram'!E34</f>
        <v>1</v>
      </c>
      <c r="H37" s="92">
        <f t="shared" si="7"/>
        <v>0</v>
      </c>
      <c r="I37" s="92">
        <f t="shared" si="15"/>
        <v>0</v>
      </c>
      <c r="J37" s="92">
        <f t="shared" si="11"/>
        <v>0</v>
      </c>
      <c r="K37" s="92">
        <f t="shared" si="8"/>
        <v>0</v>
      </c>
      <c r="L37" s="92">
        <f t="shared" si="9"/>
        <v>0</v>
      </c>
      <c r="M37" s="92">
        <f t="shared" si="9"/>
        <v>1</v>
      </c>
      <c r="N37" s="92">
        <f t="shared" si="10"/>
        <v>0</v>
      </c>
      <c r="O37" s="92">
        <f t="shared" si="10"/>
        <v>0</v>
      </c>
      <c r="P37" s="92">
        <f t="shared" si="12"/>
        <v>0</v>
      </c>
      <c r="Q37" s="92">
        <f t="shared" si="13"/>
        <v>0</v>
      </c>
      <c r="R37" s="92">
        <f t="shared" si="14"/>
        <v>0</v>
      </c>
      <c r="T37" s="93"/>
    </row>
    <row r="38" spans="1:24" ht="15.75" customHeight="1">
      <c r="A38" s="97">
        <f>'Screw Characteristics'!D53</f>
        <v>0</v>
      </c>
      <c r="B38" s="100">
        <f t="shared" si="6"/>
        <v>0</v>
      </c>
      <c r="C38" s="92">
        <v>31</v>
      </c>
      <c r="D38" s="91">
        <f>'Venn Diagram'!B35</f>
        <v>0</v>
      </c>
      <c r="E38" s="91">
        <f>'Venn Diagram'!C35</f>
        <v>0</v>
      </c>
      <c r="F38" s="91">
        <f>'Venn Diagram'!D35</f>
        <v>0</v>
      </c>
      <c r="G38" s="91">
        <f>'Venn Diagram'!E35</f>
        <v>0</v>
      </c>
      <c r="H38" s="92">
        <f t="shared" si="7"/>
        <v>0</v>
      </c>
      <c r="I38" s="92">
        <f t="shared" si="15"/>
        <v>0</v>
      </c>
      <c r="J38" s="92">
        <f t="shared" si="11"/>
        <v>0</v>
      </c>
      <c r="K38" s="92">
        <f t="shared" si="8"/>
        <v>0</v>
      </c>
      <c r="L38" s="92">
        <f t="shared" si="9"/>
        <v>0</v>
      </c>
      <c r="M38" s="92">
        <f t="shared" si="9"/>
        <v>0</v>
      </c>
      <c r="N38" s="92">
        <f t="shared" si="10"/>
        <v>0</v>
      </c>
      <c r="O38" s="92">
        <f t="shared" si="10"/>
        <v>0</v>
      </c>
      <c r="P38" s="92">
        <f t="shared" si="12"/>
        <v>0</v>
      </c>
      <c r="Q38" s="92">
        <f t="shared" si="13"/>
        <v>0</v>
      </c>
      <c r="R38" s="92">
        <f t="shared" si="14"/>
        <v>0</v>
      </c>
      <c r="T38" s="93"/>
    </row>
    <row r="39" spans="1:24" ht="15.75" customHeight="1">
      <c r="A39" s="97">
        <f>'Screw Characteristics'!D54</f>
        <v>0</v>
      </c>
      <c r="B39" s="100">
        <f t="shared" si="6"/>
        <v>0</v>
      </c>
      <c r="C39" s="92">
        <v>32</v>
      </c>
      <c r="D39" s="91">
        <f>'Venn Diagram'!B36</f>
        <v>0</v>
      </c>
      <c r="E39" s="91">
        <f>'Venn Diagram'!C36</f>
        <v>1</v>
      </c>
      <c r="F39" s="91">
        <f>'Venn Diagram'!D36</f>
        <v>0</v>
      </c>
      <c r="G39" s="91">
        <f>'Venn Diagram'!E36</f>
        <v>0</v>
      </c>
      <c r="H39" s="92">
        <f t="shared" si="7"/>
        <v>0</v>
      </c>
      <c r="I39" s="92">
        <f t="shared" si="15"/>
        <v>0</v>
      </c>
      <c r="J39" s="92">
        <f t="shared" si="11"/>
        <v>0</v>
      </c>
      <c r="K39" s="92">
        <f t="shared" si="8"/>
        <v>0</v>
      </c>
      <c r="L39" s="92">
        <f t="shared" si="9"/>
        <v>0</v>
      </c>
      <c r="M39" s="92">
        <f t="shared" si="9"/>
        <v>0</v>
      </c>
      <c r="N39" s="92">
        <f t="shared" si="10"/>
        <v>0</v>
      </c>
      <c r="O39" s="92">
        <f t="shared" si="10"/>
        <v>0</v>
      </c>
      <c r="P39" s="92">
        <f t="shared" si="12"/>
        <v>0</v>
      </c>
      <c r="Q39" s="92">
        <f t="shared" si="13"/>
        <v>0</v>
      </c>
      <c r="R39" s="92">
        <f t="shared" si="14"/>
        <v>0</v>
      </c>
      <c r="T39" s="93"/>
    </row>
    <row r="40" spans="1:24" ht="15.75" customHeight="1">
      <c r="A40" s="97">
        <f>'Screw Characteristics'!D55</f>
        <v>0.5625</v>
      </c>
      <c r="B40" s="100">
        <f t="shared" si="6"/>
        <v>0.5625</v>
      </c>
      <c r="C40" s="92">
        <v>33</v>
      </c>
      <c r="D40" s="91">
        <f>'Venn Diagram'!B37</f>
        <v>0</v>
      </c>
      <c r="E40" s="91">
        <f>'Venn Diagram'!C37</f>
        <v>0</v>
      </c>
      <c r="F40" s="91">
        <f>'Venn Diagram'!D37</f>
        <v>0</v>
      </c>
      <c r="G40" s="91">
        <f>'Venn Diagram'!E37</f>
        <v>0</v>
      </c>
      <c r="H40" s="92">
        <f t="shared" ref="H40:H71" si="19">D40*E40</f>
        <v>0</v>
      </c>
      <c r="I40" s="92">
        <f t="shared" si="15"/>
        <v>0</v>
      </c>
      <c r="J40" s="92">
        <f t="shared" si="11"/>
        <v>0</v>
      </c>
      <c r="K40" s="92">
        <f t="shared" si="8"/>
        <v>0</v>
      </c>
      <c r="L40" s="92">
        <f t="shared" ref="L40:M71" si="20">D40*F40</f>
        <v>0</v>
      </c>
      <c r="M40" s="92">
        <f t="shared" si="20"/>
        <v>0</v>
      </c>
      <c r="N40" s="92">
        <f t="shared" ref="N40:O71" si="21">D40*E40*F40</f>
        <v>0</v>
      </c>
      <c r="O40" s="92">
        <f t="shared" si="21"/>
        <v>0</v>
      </c>
      <c r="P40" s="92">
        <f t="shared" si="12"/>
        <v>0</v>
      </c>
      <c r="Q40" s="92">
        <f t="shared" si="13"/>
        <v>0</v>
      </c>
      <c r="R40" s="92">
        <f t="shared" si="14"/>
        <v>0</v>
      </c>
      <c r="T40" s="93"/>
    </row>
    <row r="41" spans="1:24" ht="15.75" customHeight="1">
      <c r="A41" s="97">
        <f>'Screw Characteristics'!D56</f>
        <v>0.75</v>
      </c>
      <c r="B41" s="100">
        <f t="shared" si="6"/>
        <v>0.75</v>
      </c>
      <c r="C41" s="92">
        <v>34</v>
      </c>
      <c r="D41" s="91">
        <f>'Venn Diagram'!B38</f>
        <v>0</v>
      </c>
      <c r="E41" s="91">
        <f>'Venn Diagram'!C38</f>
        <v>1</v>
      </c>
      <c r="F41" s="91">
        <f>'Venn Diagram'!D38</f>
        <v>0</v>
      </c>
      <c r="G41" s="91">
        <f>'Venn Diagram'!E38</f>
        <v>0</v>
      </c>
      <c r="H41" s="92">
        <f t="shared" si="19"/>
        <v>0</v>
      </c>
      <c r="I41" s="92">
        <f t="shared" si="15"/>
        <v>0</v>
      </c>
      <c r="J41" s="92">
        <f t="shared" si="11"/>
        <v>0</v>
      </c>
      <c r="K41" s="92">
        <f t="shared" si="8"/>
        <v>0</v>
      </c>
      <c r="L41" s="92">
        <f t="shared" si="20"/>
        <v>0</v>
      </c>
      <c r="M41" s="92">
        <f t="shared" si="20"/>
        <v>0</v>
      </c>
      <c r="N41" s="92">
        <f t="shared" si="21"/>
        <v>0</v>
      </c>
      <c r="O41" s="92">
        <f t="shared" si="21"/>
        <v>0</v>
      </c>
      <c r="P41" s="92">
        <f t="shared" si="12"/>
        <v>0</v>
      </c>
      <c r="Q41" s="92">
        <f t="shared" si="13"/>
        <v>0</v>
      </c>
      <c r="R41" s="92">
        <f t="shared" si="14"/>
        <v>0</v>
      </c>
      <c r="T41" s="93"/>
    </row>
    <row r="42" spans="1:24" ht="15.75" customHeight="1">
      <c r="A42" s="97">
        <f>'Screw Characteristics'!D57</f>
        <v>0.9375</v>
      </c>
      <c r="B42" s="100">
        <f t="shared" si="6"/>
        <v>0.9375</v>
      </c>
      <c r="C42" s="92">
        <v>35</v>
      </c>
      <c r="D42" s="91">
        <f>'Venn Diagram'!B39</f>
        <v>1</v>
      </c>
      <c r="E42" s="91">
        <f>'Venn Diagram'!C39</f>
        <v>1</v>
      </c>
      <c r="F42" s="91">
        <f>'Venn Diagram'!D39</f>
        <v>1</v>
      </c>
      <c r="G42" s="91">
        <f>'Venn Diagram'!E39</f>
        <v>0</v>
      </c>
      <c r="H42" s="92">
        <f t="shared" si="19"/>
        <v>1</v>
      </c>
      <c r="I42" s="92">
        <f t="shared" si="15"/>
        <v>1</v>
      </c>
      <c r="J42" s="92">
        <f t="shared" si="11"/>
        <v>0</v>
      </c>
      <c r="K42" s="92">
        <f t="shared" si="8"/>
        <v>0</v>
      </c>
      <c r="L42" s="92">
        <f t="shared" si="20"/>
        <v>1</v>
      </c>
      <c r="M42" s="92">
        <f t="shared" si="20"/>
        <v>0</v>
      </c>
      <c r="N42" s="92">
        <f t="shared" si="21"/>
        <v>1</v>
      </c>
      <c r="O42" s="92">
        <f t="shared" si="21"/>
        <v>0</v>
      </c>
      <c r="P42" s="92">
        <f t="shared" si="12"/>
        <v>0</v>
      </c>
      <c r="Q42" s="92">
        <f t="shared" si="13"/>
        <v>0</v>
      </c>
      <c r="R42" s="92">
        <f t="shared" si="14"/>
        <v>0</v>
      </c>
      <c r="T42" s="93"/>
    </row>
    <row r="43" spans="1:24" ht="15.75" customHeight="1">
      <c r="A43" s="97">
        <f>'Screw Characteristics'!D58</f>
        <v>0.9375</v>
      </c>
      <c r="B43" s="100">
        <f t="shared" si="6"/>
        <v>0.9375</v>
      </c>
      <c r="C43" s="92">
        <v>36</v>
      </c>
      <c r="D43" s="91">
        <f>'Venn Diagram'!B40</f>
        <v>0</v>
      </c>
      <c r="E43" s="91">
        <f>'Venn Diagram'!C40</f>
        <v>1</v>
      </c>
      <c r="F43" s="91">
        <f>'Venn Diagram'!D40</f>
        <v>1</v>
      </c>
      <c r="G43" s="91">
        <f>'Venn Diagram'!E40</f>
        <v>0</v>
      </c>
      <c r="H43" s="92">
        <f t="shared" si="19"/>
        <v>0</v>
      </c>
      <c r="I43" s="92">
        <f t="shared" si="15"/>
        <v>1</v>
      </c>
      <c r="J43" s="92">
        <f t="shared" si="11"/>
        <v>0</v>
      </c>
      <c r="K43" s="92">
        <f t="shared" si="8"/>
        <v>0</v>
      </c>
      <c r="L43" s="92">
        <f t="shared" si="20"/>
        <v>0</v>
      </c>
      <c r="M43" s="92">
        <f t="shared" si="20"/>
        <v>0</v>
      </c>
      <c r="N43" s="92">
        <f t="shared" si="21"/>
        <v>0</v>
      </c>
      <c r="O43" s="92">
        <f t="shared" si="21"/>
        <v>0</v>
      </c>
      <c r="P43" s="92">
        <f t="shared" si="12"/>
        <v>0</v>
      </c>
      <c r="Q43" s="92">
        <f t="shared" si="13"/>
        <v>0</v>
      </c>
      <c r="R43" s="92">
        <f t="shared" si="14"/>
        <v>0</v>
      </c>
      <c r="T43" s="93"/>
    </row>
    <row r="44" spans="1:24" ht="15.75" customHeight="1">
      <c r="A44" s="97">
        <f>'Screw Characteristics'!D59</f>
        <v>0.9375</v>
      </c>
      <c r="B44" s="100">
        <f t="shared" si="6"/>
        <v>0.9375</v>
      </c>
      <c r="C44" s="92">
        <v>37</v>
      </c>
      <c r="D44" s="91">
        <f>'Venn Diagram'!B41</f>
        <v>1</v>
      </c>
      <c r="E44" s="91">
        <f>'Venn Diagram'!C41</f>
        <v>1</v>
      </c>
      <c r="F44" s="91">
        <f>'Venn Diagram'!D41</f>
        <v>1</v>
      </c>
      <c r="G44" s="91">
        <f>'Venn Diagram'!E41</f>
        <v>0</v>
      </c>
      <c r="H44" s="92">
        <f t="shared" si="19"/>
        <v>1</v>
      </c>
      <c r="I44" s="92">
        <f t="shared" si="15"/>
        <v>1</v>
      </c>
      <c r="J44" s="92">
        <f t="shared" si="11"/>
        <v>0</v>
      </c>
      <c r="K44" s="92">
        <f t="shared" si="8"/>
        <v>0</v>
      </c>
      <c r="L44" s="92">
        <f t="shared" si="20"/>
        <v>1</v>
      </c>
      <c r="M44" s="92">
        <f t="shared" si="20"/>
        <v>0</v>
      </c>
      <c r="N44" s="92">
        <f t="shared" si="21"/>
        <v>1</v>
      </c>
      <c r="O44" s="92">
        <f t="shared" si="21"/>
        <v>0</v>
      </c>
      <c r="P44" s="92">
        <f t="shared" si="12"/>
        <v>0</v>
      </c>
      <c r="Q44" s="92">
        <f t="shared" si="13"/>
        <v>0</v>
      </c>
      <c r="R44" s="92">
        <f t="shared" si="14"/>
        <v>0</v>
      </c>
      <c r="T44" s="93"/>
    </row>
    <row r="45" spans="1:24" ht="15.75" customHeight="1">
      <c r="A45" s="97">
        <f>'Screw Characteristics'!D60</f>
        <v>0.9375</v>
      </c>
      <c r="B45" s="100">
        <f t="shared" si="6"/>
        <v>0.9375</v>
      </c>
      <c r="C45" s="92">
        <v>38</v>
      </c>
      <c r="D45" s="91">
        <f>'Venn Diagram'!B42</f>
        <v>1</v>
      </c>
      <c r="E45" s="91">
        <f>'Venn Diagram'!C42</f>
        <v>1</v>
      </c>
      <c r="F45" s="91">
        <f>'Venn Diagram'!D42</f>
        <v>1</v>
      </c>
      <c r="G45" s="91">
        <f>'Venn Diagram'!E42</f>
        <v>0</v>
      </c>
      <c r="H45" s="92">
        <f t="shared" si="19"/>
        <v>1</v>
      </c>
      <c r="I45" s="92">
        <f t="shared" si="15"/>
        <v>1</v>
      </c>
      <c r="J45" s="92">
        <f t="shared" si="11"/>
        <v>0</v>
      </c>
      <c r="K45" s="92">
        <f t="shared" si="8"/>
        <v>0</v>
      </c>
      <c r="L45" s="92">
        <f t="shared" si="20"/>
        <v>1</v>
      </c>
      <c r="M45" s="92">
        <f t="shared" si="20"/>
        <v>0</v>
      </c>
      <c r="N45" s="92">
        <f t="shared" si="21"/>
        <v>1</v>
      </c>
      <c r="O45" s="92">
        <f t="shared" si="21"/>
        <v>0</v>
      </c>
      <c r="P45" s="92">
        <f t="shared" si="12"/>
        <v>0</v>
      </c>
      <c r="Q45" s="92">
        <f t="shared" si="13"/>
        <v>0</v>
      </c>
      <c r="R45" s="92">
        <f t="shared" si="14"/>
        <v>0</v>
      </c>
      <c r="T45" s="93"/>
    </row>
    <row r="46" spans="1:24" ht="15.75" customHeight="1">
      <c r="A46" s="97">
        <f>'Screw Characteristics'!D61</f>
        <v>1</v>
      </c>
      <c r="B46" s="100">
        <f t="shared" si="6"/>
        <v>1</v>
      </c>
      <c r="C46" s="92">
        <v>39</v>
      </c>
      <c r="D46" s="91">
        <f>'Venn Diagram'!B43</f>
        <v>1</v>
      </c>
      <c r="E46" s="91">
        <f>'Venn Diagram'!C43</f>
        <v>1</v>
      </c>
      <c r="F46" s="91">
        <f>'Venn Diagram'!D43</f>
        <v>0</v>
      </c>
      <c r="G46" s="91">
        <f>'Venn Diagram'!E43</f>
        <v>0</v>
      </c>
      <c r="H46" s="92">
        <f t="shared" si="19"/>
        <v>1</v>
      </c>
      <c r="I46" s="92">
        <f t="shared" si="15"/>
        <v>0</v>
      </c>
      <c r="J46" s="92">
        <f t="shared" si="11"/>
        <v>0</v>
      </c>
      <c r="K46" s="92">
        <f t="shared" si="8"/>
        <v>0</v>
      </c>
      <c r="L46" s="92">
        <f t="shared" si="20"/>
        <v>0</v>
      </c>
      <c r="M46" s="92">
        <f t="shared" si="20"/>
        <v>0</v>
      </c>
      <c r="N46" s="92">
        <f t="shared" si="21"/>
        <v>0</v>
      </c>
      <c r="O46" s="92">
        <f t="shared" si="21"/>
        <v>0</v>
      </c>
      <c r="P46" s="92">
        <f t="shared" si="12"/>
        <v>0</v>
      </c>
      <c r="Q46" s="92">
        <f t="shared" si="13"/>
        <v>0</v>
      </c>
      <c r="R46" s="92">
        <f t="shared" si="14"/>
        <v>0</v>
      </c>
      <c r="T46" s="93"/>
    </row>
    <row r="47" spans="1:24" ht="15.75" customHeight="1">
      <c r="A47" s="97">
        <f>'Screw Characteristics'!D62</f>
        <v>0.875</v>
      </c>
      <c r="B47" s="100">
        <f t="shared" si="6"/>
        <v>0.875</v>
      </c>
      <c r="C47" s="92">
        <v>40</v>
      </c>
      <c r="D47" s="91">
        <f>'Venn Diagram'!B44</f>
        <v>1</v>
      </c>
      <c r="E47" s="91">
        <f>'Venn Diagram'!C44</f>
        <v>1</v>
      </c>
      <c r="F47" s="91">
        <f>'Venn Diagram'!D44</f>
        <v>1</v>
      </c>
      <c r="G47" s="91">
        <f>'Venn Diagram'!E44</f>
        <v>0</v>
      </c>
      <c r="H47" s="92">
        <f t="shared" si="19"/>
        <v>1</v>
      </c>
      <c r="I47" s="92">
        <f t="shared" si="15"/>
        <v>1</v>
      </c>
      <c r="J47" s="92">
        <f t="shared" si="11"/>
        <v>0</v>
      </c>
      <c r="K47" s="92">
        <f t="shared" si="8"/>
        <v>0</v>
      </c>
      <c r="L47" s="92">
        <f t="shared" si="20"/>
        <v>1</v>
      </c>
      <c r="M47" s="92">
        <f t="shared" si="20"/>
        <v>0</v>
      </c>
      <c r="N47" s="92">
        <f t="shared" si="21"/>
        <v>1</v>
      </c>
      <c r="O47" s="92">
        <f t="shared" si="21"/>
        <v>0</v>
      </c>
      <c r="P47" s="92">
        <f t="shared" si="12"/>
        <v>0</v>
      </c>
      <c r="Q47" s="92">
        <f t="shared" si="13"/>
        <v>0</v>
      </c>
      <c r="R47" s="92">
        <f t="shared" si="14"/>
        <v>0</v>
      </c>
      <c r="T47" s="93"/>
    </row>
    <row r="48" spans="1:24" ht="15.75" customHeight="1">
      <c r="A48" s="97">
        <f>'Screw Characteristics'!D63</f>
        <v>1</v>
      </c>
      <c r="B48" s="100">
        <f t="shared" si="6"/>
        <v>1</v>
      </c>
      <c r="C48" s="92">
        <v>41</v>
      </c>
      <c r="D48" s="91">
        <f>'Venn Diagram'!B45</f>
        <v>1</v>
      </c>
      <c r="E48" s="91">
        <f>'Venn Diagram'!C45</f>
        <v>1</v>
      </c>
      <c r="F48" s="91">
        <f>'Venn Diagram'!D45</f>
        <v>1</v>
      </c>
      <c r="G48" s="91">
        <f>'Venn Diagram'!E45</f>
        <v>0</v>
      </c>
      <c r="H48" s="92">
        <f t="shared" si="19"/>
        <v>1</v>
      </c>
      <c r="I48" s="92">
        <f t="shared" si="15"/>
        <v>1</v>
      </c>
      <c r="J48" s="92">
        <f t="shared" si="11"/>
        <v>0</v>
      </c>
      <c r="K48" s="92">
        <f t="shared" si="8"/>
        <v>0</v>
      </c>
      <c r="L48" s="92">
        <f t="shared" si="20"/>
        <v>1</v>
      </c>
      <c r="M48" s="92">
        <f t="shared" si="20"/>
        <v>0</v>
      </c>
      <c r="N48" s="92">
        <f t="shared" si="21"/>
        <v>1</v>
      </c>
      <c r="O48" s="92">
        <f t="shared" si="21"/>
        <v>0</v>
      </c>
      <c r="P48" s="92">
        <f t="shared" si="12"/>
        <v>0</v>
      </c>
      <c r="Q48" s="92">
        <f t="shared" si="13"/>
        <v>0</v>
      </c>
      <c r="R48" s="92">
        <f t="shared" si="14"/>
        <v>0</v>
      </c>
      <c r="T48" s="93"/>
    </row>
    <row r="49" spans="1:20" ht="15.75" customHeight="1">
      <c r="A49" s="97">
        <f>'Screw Characteristics'!D64</f>
        <v>1</v>
      </c>
      <c r="B49" s="100">
        <f t="shared" si="6"/>
        <v>1</v>
      </c>
      <c r="C49" s="92">
        <v>42</v>
      </c>
      <c r="D49" s="91">
        <f>'Venn Diagram'!B46</f>
        <v>1</v>
      </c>
      <c r="E49" s="91">
        <f>'Venn Diagram'!C46</f>
        <v>1</v>
      </c>
      <c r="F49" s="91">
        <f>'Venn Diagram'!D46</f>
        <v>1</v>
      </c>
      <c r="G49" s="91">
        <f>'Venn Diagram'!E46</f>
        <v>0</v>
      </c>
      <c r="H49" s="92">
        <f t="shared" si="19"/>
        <v>1</v>
      </c>
      <c r="I49" s="92">
        <f t="shared" si="15"/>
        <v>1</v>
      </c>
      <c r="J49" s="92">
        <f t="shared" si="11"/>
        <v>0</v>
      </c>
      <c r="K49" s="92">
        <f t="shared" si="8"/>
        <v>0</v>
      </c>
      <c r="L49" s="92">
        <f t="shared" si="20"/>
        <v>1</v>
      </c>
      <c r="M49" s="92">
        <f t="shared" si="20"/>
        <v>0</v>
      </c>
      <c r="N49" s="92">
        <f t="shared" si="21"/>
        <v>1</v>
      </c>
      <c r="O49" s="92">
        <f t="shared" si="21"/>
        <v>0</v>
      </c>
      <c r="P49" s="92">
        <f t="shared" si="12"/>
        <v>0</v>
      </c>
      <c r="Q49" s="92">
        <f t="shared" si="13"/>
        <v>0</v>
      </c>
      <c r="R49" s="92">
        <f t="shared" si="14"/>
        <v>0</v>
      </c>
      <c r="T49" s="93"/>
    </row>
    <row r="50" spans="1:20" ht="15.75" customHeight="1">
      <c r="A50" s="97">
        <f>'Screw Characteristics'!D65</f>
        <v>0.8125</v>
      </c>
      <c r="B50" s="100">
        <f t="shared" si="6"/>
        <v>0.8125</v>
      </c>
      <c r="C50" s="92">
        <v>43</v>
      </c>
      <c r="D50" s="91">
        <f>'Venn Diagram'!B47</f>
        <v>0</v>
      </c>
      <c r="E50" s="91">
        <f>'Venn Diagram'!C47</f>
        <v>1</v>
      </c>
      <c r="F50" s="91">
        <f>'Venn Diagram'!D47</f>
        <v>0</v>
      </c>
      <c r="G50" s="91">
        <f>'Venn Diagram'!E47</f>
        <v>0</v>
      </c>
      <c r="H50" s="92">
        <f t="shared" si="19"/>
        <v>0</v>
      </c>
      <c r="I50" s="92">
        <f t="shared" si="15"/>
        <v>0</v>
      </c>
      <c r="J50" s="92">
        <f t="shared" si="11"/>
        <v>0</v>
      </c>
      <c r="K50" s="92">
        <f t="shared" si="8"/>
        <v>0</v>
      </c>
      <c r="L50" s="92">
        <f t="shared" si="20"/>
        <v>0</v>
      </c>
      <c r="M50" s="92">
        <f t="shared" si="20"/>
        <v>0</v>
      </c>
      <c r="N50" s="92">
        <f t="shared" si="21"/>
        <v>0</v>
      </c>
      <c r="O50" s="92">
        <f t="shared" si="21"/>
        <v>0</v>
      </c>
      <c r="P50" s="92">
        <f t="shared" si="12"/>
        <v>0</v>
      </c>
      <c r="Q50" s="92">
        <f t="shared" si="13"/>
        <v>0</v>
      </c>
      <c r="R50" s="92">
        <v>0</v>
      </c>
      <c r="T50" s="93"/>
    </row>
    <row r="51" spans="1:20" ht="15.75" customHeight="1">
      <c r="A51" s="97">
        <f>'Screw Characteristics'!D66</f>
        <v>0.1875</v>
      </c>
      <c r="B51" s="100">
        <f t="shared" si="6"/>
        <v>0.1875</v>
      </c>
      <c r="C51" s="92">
        <v>44</v>
      </c>
      <c r="D51" s="91">
        <f>'Venn Diagram'!B48</f>
        <v>0</v>
      </c>
      <c r="E51" s="91">
        <f>'Venn Diagram'!C48</f>
        <v>1</v>
      </c>
      <c r="F51" s="91">
        <f>'Venn Diagram'!D48</f>
        <v>0</v>
      </c>
      <c r="G51" s="91">
        <f>'Venn Diagram'!E48</f>
        <v>0</v>
      </c>
      <c r="H51" s="92">
        <f t="shared" si="19"/>
        <v>0</v>
      </c>
      <c r="I51" s="92">
        <f t="shared" si="15"/>
        <v>0</v>
      </c>
      <c r="J51" s="92">
        <f t="shared" si="11"/>
        <v>0</v>
      </c>
      <c r="K51" s="92">
        <f t="shared" si="8"/>
        <v>0</v>
      </c>
      <c r="L51" s="92">
        <f t="shared" si="20"/>
        <v>0</v>
      </c>
      <c r="M51" s="92">
        <f t="shared" si="20"/>
        <v>0</v>
      </c>
      <c r="N51" s="92">
        <f t="shared" si="21"/>
        <v>0</v>
      </c>
      <c r="O51" s="92">
        <f t="shared" si="21"/>
        <v>0</v>
      </c>
      <c r="P51" s="92">
        <f t="shared" si="12"/>
        <v>0</v>
      </c>
      <c r="Q51" s="92">
        <f t="shared" si="13"/>
        <v>0</v>
      </c>
      <c r="R51" s="92">
        <f t="shared" ref="R51:R122" si="22">D51*E51*F51*G51</f>
        <v>0</v>
      </c>
      <c r="T51" s="93"/>
    </row>
    <row r="52" spans="1:20" ht="15.75" customHeight="1">
      <c r="A52" s="97">
        <f>'Screw Characteristics'!D67</f>
        <v>6.25E-2</v>
      </c>
      <c r="B52" s="100">
        <f t="shared" si="6"/>
        <v>6.25E-2</v>
      </c>
      <c r="C52" s="92">
        <v>45</v>
      </c>
      <c r="D52" s="91">
        <f>'Venn Diagram'!B49</f>
        <v>0</v>
      </c>
      <c r="E52" s="91">
        <f>'Venn Diagram'!C49</f>
        <v>0</v>
      </c>
      <c r="F52" s="91">
        <f>'Venn Diagram'!D49</f>
        <v>0</v>
      </c>
      <c r="G52" s="91">
        <f>'Venn Diagram'!E49</f>
        <v>0</v>
      </c>
      <c r="H52" s="92">
        <f t="shared" si="19"/>
        <v>0</v>
      </c>
      <c r="I52" s="92">
        <f t="shared" si="15"/>
        <v>0</v>
      </c>
      <c r="J52" s="92">
        <f t="shared" si="11"/>
        <v>0</v>
      </c>
      <c r="K52" s="92">
        <f t="shared" si="8"/>
        <v>0</v>
      </c>
      <c r="L52" s="92">
        <f t="shared" si="20"/>
        <v>0</v>
      </c>
      <c r="M52" s="92">
        <f t="shared" si="20"/>
        <v>0</v>
      </c>
      <c r="N52" s="92">
        <f t="shared" si="21"/>
        <v>0</v>
      </c>
      <c r="O52" s="92">
        <f t="shared" si="21"/>
        <v>0</v>
      </c>
      <c r="P52" s="92">
        <f t="shared" si="12"/>
        <v>0</v>
      </c>
      <c r="Q52" s="92">
        <f t="shared" si="13"/>
        <v>0</v>
      </c>
      <c r="R52" s="92">
        <f t="shared" si="22"/>
        <v>0</v>
      </c>
      <c r="T52" s="93"/>
    </row>
    <row r="53" spans="1:20" ht="15.75" customHeight="1">
      <c r="A53" s="97">
        <f>'Screw Characteristics'!D68</f>
        <v>1</v>
      </c>
      <c r="B53" s="100">
        <f t="shared" si="6"/>
        <v>1</v>
      </c>
      <c r="C53" s="92">
        <v>46</v>
      </c>
      <c r="D53" s="91">
        <f>'Venn Diagram'!B50</f>
        <v>1</v>
      </c>
      <c r="E53" s="91">
        <f>'Venn Diagram'!C50</f>
        <v>1</v>
      </c>
      <c r="F53" s="91">
        <f>'Venn Diagram'!D50</f>
        <v>1</v>
      </c>
      <c r="G53" s="91">
        <f>'Venn Diagram'!E50</f>
        <v>0</v>
      </c>
      <c r="H53" s="92">
        <f t="shared" si="19"/>
        <v>1</v>
      </c>
      <c r="I53" s="92">
        <f t="shared" si="15"/>
        <v>1</v>
      </c>
      <c r="J53" s="92">
        <f t="shared" si="11"/>
        <v>0</v>
      </c>
      <c r="K53" s="92">
        <f t="shared" si="8"/>
        <v>0</v>
      </c>
      <c r="L53" s="92">
        <f t="shared" si="20"/>
        <v>1</v>
      </c>
      <c r="M53" s="92">
        <f t="shared" si="20"/>
        <v>0</v>
      </c>
      <c r="N53" s="92">
        <f t="shared" si="21"/>
        <v>1</v>
      </c>
      <c r="O53" s="92">
        <f t="shared" si="21"/>
        <v>0</v>
      </c>
      <c r="P53" s="92">
        <f t="shared" si="12"/>
        <v>0</v>
      </c>
      <c r="Q53" s="92">
        <f t="shared" si="13"/>
        <v>0</v>
      </c>
      <c r="R53" s="92">
        <f t="shared" si="22"/>
        <v>0</v>
      </c>
      <c r="T53" s="93"/>
    </row>
    <row r="54" spans="1:20" ht="15.75" customHeight="1">
      <c r="A54" s="97">
        <f>'Screw Characteristics'!D69</f>
        <v>0</v>
      </c>
      <c r="B54" s="100">
        <f t="shared" si="6"/>
        <v>0</v>
      </c>
      <c r="C54" s="92">
        <v>47</v>
      </c>
      <c r="D54" s="91">
        <f>'Venn Diagram'!B51</f>
        <v>0</v>
      </c>
      <c r="E54" s="91">
        <f>'Venn Diagram'!C51</f>
        <v>1</v>
      </c>
      <c r="F54" s="91">
        <f>'Venn Diagram'!D51</f>
        <v>0</v>
      </c>
      <c r="G54" s="91">
        <f>'Venn Diagram'!E51</f>
        <v>0</v>
      </c>
      <c r="H54" s="92">
        <f t="shared" si="19"/>
        <v>0</v>
      </c>
      <c r="I54" s="92">
        <f t="shared" si="15"/>
        <v>0</v>
      </c>
      <c r="J54" s="92">
        <f t="shared" si="11"/>
        <v>0</v>
      </c>
      <c r="K54" s="92">
        <f t="shared" si="8"/>
        <v>0</v>
      </c>
      <c r="L54" s="92">
        <f t="shared" si="20"/>
        <v>0</v>
      </c>
      <c r="M54" s="92">
        <f t="shared" si="20"/>
        <v>0</v>
      </c>
      <c r="N54" s="92">
        <f t="shared" si="21"/>
        <v>0</v>
      </c>
      <c r="O54" s="92">
        <f t="shared" si="21"/>
        <v>0</v>
      </c>
      <c r="P54" s="92">
        <f t="shared" si="12"/>
        <v>0</v>
      </c>
      <c r="Q54" s="92">
        <f t="shared" si="13"/>
        <v>0</v>
      </c>
      <c r="R54" s="92">
        <f t="shared" si="22"/>
        <v>0</v>
      </c>
      <c r="T54" s="93"/>
    </row>
    <row r="55" spans="1:20" ht="15.75" customHeight="1">
      <c r="A55" s="97">
        <f>'Screw Characteristics'!D70</f>
        <v>0</v>
      </c>
      <c r="B55" s="100">
        <f t="shared" si="6"/>
        <v>0</v>
      </c>
      <c r="C55" s="92">
        <v>48</v>
      </c>
      <c r="D55" s="91">
        <f>'Venn Diagram'!B52</f>
        <v>0</v>
      </c>
      <c r="E55" s="91">
        <f>'Venn Diagram'!C52</f>
        <v>1</v>
      </c>
      <c r="F55" s="91">
        <f>'Venn Diagram'!D52</f>
        <v>0</v>
      </c>
      <c r="G55" s="91">
        <f>'Venn Diagram'!E52</f>
        <v>0</v>
      </c>
      <c r="H55" s="92">
        <f t="shared" si="19"/>
        <v>0</v>
      </c>
      <c r="I55" s="92">
        <f t="shared" si="15"/>
        <v>0</v>
      </c>
      <c r="J55" s="92">
        <f t="shared" si="11"/>
        <v>0</v>
      </c>
      <c r="K55" s="92">
        <f t="shared" si="8"/>
        <v>0</v>
      </c>
      <c r="L55" s="92">
        <f t="shared" si="20"/>
        <v>0</v>
      </c>
      <c r="M55" s="92">
        <f t="shared" si="20"/>
        <v>0</v>
      </c>
      <c r="N55" s="92">
        <f t="shared" si="21"/>
        <v>0</v>
      </c>
      <c r="O55" s="92">
        <f t="shared" si="21"/>
        <v>0</v>
      </c>
      <c r="P55" s="92">
        <f t="shared" si="12"/>
        <v>0</v>
      </c>
      <c r="Q55" s="92">
        <f t="shared" si="13"/>
        <v>0</v>
      </c>
      <c r="R55" s="92">
        <f t="shared" si="22"/>
        <v>0</v>
      </c>
      <c r="T55" s="93"/>
    </row>
    <row r="56" spans="1:20" ht="15.75" customHeight="1">
      <c r="A56" s="97">
        <f>'Screw Characteristics'!D71</f>
        <v>0.75</v>
      </c>
      <c r="B56" s="100">
        <f t="shared" si="6"/>
        <v>0.75</v>
      </c>
      <c r="C56" s="92">
        <v>49</v>
      </c>
      <c r="D56" s="91">
        <f>'Venn Diagram'!B53</f>
        <v>0</v>
      </c>
      <c r="E56" s="91">
        <f>'Venn Diagram'!C53</f>
        <v>0</v>
      </c>
      <c r="F56" s="91">
        <f>'Venn Diagram'!D53</f>
        <v>0</v>
      </c>
      <c r="G56" s="91">
        <f>'Venn Diagram'!E53</f>
        <v>1</v>
      </c>
      <c r="H56" s="92">
        <f t="shared" si="19"/>
        <v>0</v>
      </c>
      <c r="I56" s="92">
        <f t="shared" si="15"/>
        <v>0</v>
      </c>
      <c r="J56" s="92">
        <f t="shared" si="11"/>
        <v>0</v>
      </c>
      <c r="K56" s="92">
        <f t="shared" si="8"/>
        <v>0</v>
      </c>
      <c r="L56" s="92">
        <f t="shared" si="20"/>
        <v>0</v>
      </c>
      <c r="M56" s="92">
        <f t="shared" si="20"/>
        <v>0</v>
      </c>
      <c r="N56" s="92">
        <f t="shared" si="21"/>
        <v>0</v>
      </c>
      <c r="O56" s="92">
        <f t="shared" si="21"/>
        <v>0</v>
      </c>
      <c r="P56" s="92">
        <f t="shared" si="12"/>
        <v>0</v>
      </c>
      <c r="Q56" s="92">
        <f t="shared" si="13"/>
        <v>0</v>
      </c>
      <c r="R56" s="92">
        <f t="shared" si="22"/>
        <v>0</v>
      </c>
      <c r="T56" s="93"/>
    </row>
    <row r="57" spans="1:20" ht="15.75" customHeight="1">
      <c r="A57" s="97">
        <f>'Screw Characteristics'!D72</f>
        <v>0.25</v>
      </c>
      <c r="B57" s="100">
        <f t="shared" si="6"/>
        <v>0.25</v>
      </c>
      <c r="C57" s="92">
        <v>50</v>
      </c>
      <c r="D57" s="91">
        <f>'Venn Diagram'!B54</f>
        <v>0</v>
      </c>
      <c r="E57" s="91">
        <f>'Venn Diagram'!C54</f>
        <v>1</v>
      </c>
      <c r="F57" s="91">
        <f>'Venn Diagram'!D54</f>
        <v>0</v>
      </c>
      <c r="G57" s="91">
        <f>'Venn Diagram'!E54</f>
        <v>0</v>
      </c>
      <c r="H57" s="92">
        <f t="shared" si="19"/>
        <v>0</v>
      </c>
      <c r="I57" s="92">
        <f t="shared" si="15"/>
        <v>0</v>
      </c>
      <c r="J57" s="92">
        <f t="shared" si="11"/>
        <v>0</v>
      </c>
      <c r="K57" s="92">
        <f t="shared" si="8"/>
        <v>0</v>
      </c>
      <c r="L57" s="92">
        <f t="shared" si="20"/>
        <v>0</v>
      </c>
      <c r="M57" s="92">
        <f t="shared" si="20"/>
        <v>0</v>
      </c>
      <c r="N57" s="92">
        <f t="shared" si="21"/>
        <v>0</v>
      </c>
      <c r="O57" s="92">
        <f t="shared" si="21"/>
        <v>0</v>
      </c>
      <c r="P57" s="92">
        <f t="shared" si="12"/>
        <v>0</v>
      </c>
      <c r="Q57" s="92">
        <f t="shared" si="13"/>
        <v>0</v>
      </c>
      <c r="R57" s="92">
        <f t="shared" si="22"/>
        <v>0</v>
      </c>
      <c r="T57" s="93"/>
    </row>
    <row r="58" spans="1:20" ht="15.75" customHeight="1">
      <c r="A58" s="97">
        <f>'Screw Characteristics'!D73</f>
        <v>0.5625</v>
      </c>
      <c r="B58" s="100">
        <f t="shared" si="6"/>
        <v>0.5625</v>
      </c>
      <c r="C58" s="92">
        <v>51</v>
      </c>
      <c r="D58" s="91">
        <f>'Venn Diagram'!B55</f>
        <v>0</v>
      </c>
      <c r="E58" s="91">
        <f>'Venn Diagram'!C55</f>
        <v>0</v>
      </c>
      <c r="F58" s="91">
        <f>'Venn Diagram'!D55</f>
        <v>0</v>
      </c>
      <c r="G58" s="91">
        <f>'Venn Diagram'!E55</f>
        <v>0</v>
      </c>
      <c r="H58" s="92">
        <f t="shared" si="19"/>
        <v>0</v>
      </c>
      <c r="I58" s="92">
        <f t="shared" si="15"/>
        <v>0</v>
      </c>
      <c r="J58" s="92">
        <f t="shared" si="11"/>
        <v>0</v>
      </c>
      <c r="K58" s="92">
        <f t="shared" si="8"/>
        <v>0</v>
      </c>
      <c r="L58" s="92">
        <f t="shared" si="20"/>
        <v>0</v>
      </c>
      <c r="M58" s="92">
        <f t="shared" si="20"/>
        <v>0</v>
      </c>
      <c r="N58" s="92">
        <f t="shared" si="21"/>
        <v>0</v>
      </c>
      <c r="O58" s="92">
        <f t="shared" si="21"/>
        <v>0</v>
      </c>
      <c r="P58" s="92">
        <f t="shared" si="12"/>
        <v>0</v>
      </c>
      <c r="Q58" s="92">
        <f t="shared" si="13"/>
        <v>0</v>
      </c>
      <c r="R58" s="92">
        <f t="shared" si="22"/>
        <v>0</v>
      </c>
      <c r="T58" s="93"/>
    </row>
    <row r="59" spans="1:20" ht="15.75" customHeight="1">
      <c r="A59" s="97">
        <f>'Screw Characteristics'!D74</f>
        <v>0</v>
      </c>
      <c r="B59" s="100">
        <f t="shared" si="6"/>
        <v>0</v>
      </c>
      <c r="C59" s="92">
        <v>52</v>
      </c>
      <c r="D59" s="91">
        <f>'Venn Diagram'!B56</f>
        <v>0</v>
      </c>
      <c r="E59" s="91">
        <f>'Venn Diagram'!C56</f>
        <v>1</v>
      </c>
      <c r="F59" s="91">
        <f>'Venn Diagram'!D56</f>
        <v>1</v>
      </c>
      <c r="G59" s="91">
        <f>'Venn Diagram'!E56</f>
        <v>0</v>
      </c>
      <c r="H59" s="92">
        <f t="shared" si="19"/>
        <v>0</v>
      </c>
      <c r="I59" s="92">
        <f t="shared" si="15"/>
        <v>1</v>
      </c>
      <c r="J59" s="92">
        <f t="shared" si="11"/>
        <v>0</v>
      </c>
      <c r="K59" s="92">
        <f t="shared" si="8"/>
        <v>0</v>
      </c>
      <c r="L59" s="92">
        <f t="shared" si="20"/>
        <v>0</v>
      </c>
      <c r="M59" s="92">
        <f t="shared" si="20"/>
        <v>0</v>
      </c>
      <c r="N59" s="92">
        <f t="shared" si="21"/>
        <v>0</v>
      </c>
      <c r="O59" s="92">
        <f t="shared" si="21"/>
        <v>0</v>
      </c>
      <c r="P59" s="92">
        <f t="shared" si="12"/>
        <v>0</v>
      </c>
      <c r="Q59" s="92">
        <f t="shared" si="13"/>
        <v>0</v>
      </c>
      <c r="R59" s="92">
        <f t="shared" si="22"/>
        <v>0</v>
      </c>
      <c r="T59" s="93"/>
    </row>
    <row r="60" spans="1:20" ht="15.75" customHeight="1">
      <c r="A60" s="97">
        <f>'Screw Characteristics'!D75</f>
        <v>0.5</v>
      </c>
      <c r="B60" s="100">
        <f t="shared" si="6"/>
        <v>0.5</v>
      </c>
      <c r="C60" s="92">
        <v>53</v>
      </c>
      <c r="D60" s="91">
        <f>'Venn Diagram'!B57</f>
        <v>0</v>
      </c>
      <c r="E60" s="91">
        <f>'Venn Diagram'!C57</f>
        <v>1</v>
      </c>
      <c r="F60" s="91">
        <f>'Venn Diagram'!D57</f>
        <v>0</v>
      </c>
      <c r="G60" s="91">
        <f>'Venn Diagram'!E57</f>
        <v>0</v>
      </c>
      <c r="H60" s="92">
        <f t="shared" si="19"/>
        <v>0</v>
      </c>
      <c r="I60" s="92">
        <f t="shared" si="15"/>
        <v>0</v>
      </c>
      <c r="J60" s="92">
        <f t="shared" si="11"/>
        <v>0</v>
      </c>
      <c r="K60" s="92">
        <f t="shared" si="8"/>
        <v>0</v>
      </c>
      <c r="L60" s="92">
        <f t="shared" si="20"/>
        <v>0</v>
      </c>
      <c r="M60" s="92">
        <f t="shared" si="20"/>
        <v>0</v>
      </c>
      <c r="N60" s="92">
        <f t="shared" si="21"/>
        <v>0</v>
      </c>
      <c r="O60" s="92">
        <f t="shared" si="21"/>
        <v>0</v>
      </c>
      <c r="P60" s="92">
        <f t="shared" si="12"/>
        <v>0</v>
      </c>
      <c r="Q60" s="92">
        <f t="shared" si="13"/>
        <v>0</v>
      </c>
      <c r="R60" s="92">
        <f t="shared" si="22"/>
        <v>0</v>
      </c>
      <c r="T60" s="93"/>
    </row>
    <row r="61" spans="1:20" ht="15.75" customHeight="1">
      <c r="A61" s="97">
        <f>'Screw Characteristics'!D76</f>
        <v>1</v>
      </c>
      <c r="B61" s="100">
        <f t="shared" si="6"/>
        <v>1</v>
      </c>
      <c r="C61" s="92">
        <v>54</v>
      </c>
      <c r="D61" s="91">
        <f>'Venn Diagram'!B58</f>
        <v>0</v>
      </c>
      <c r="E61" s="91">
        <f>'Venn Diagram'!C58</f>
        <v>1</v>
      </c>
      <c r="F61" s="91">
        <f>'Venn Diagram'!D58</f>
        <v>1</v>
      </c>
      <c r="G61" s="91">
        <f>'Venn Diagram'!E58</f>
        <v>0</v>
      </c>
      <c r="H61" s="92">
        <f t="shared" si="19"/>
        <v>0</v>
      </c>
      <c r="I61" s="92">
        <f t="shared" si="15"/>
        <v>1</v>
      </c>
      <c r="J61" s="92">
        <f t="shared" si="11"/>
        <v>0</v>
      </c>
      <c r="K61" s="92">
        <f t="shared" si="8"/>
        <v>0</v>
      </c>
      <c r="L61" s="92">
        <f t="shared" si="20"/>
        <v>0</v>
      </c>
      <c r="M61" s="92">
        <f t="shared" si="20"/>
        <v>0</v>
      </c>
      <c r="N61" s="92">
        <f t="shared" si="21"/>
        <v>0</v>
      </c>
      <c r="O61" s="92">
        <f t="shared" si="21"/>
        <v>0</v>
      </c>
      <c r="P61" s="92">
        <f t="shared" si="12"/>
        <v>0</v>
      </c>
      <c r="Q61" s="92">
        <f t="shared" si="13"/>
        <v>0</v>
      </c>
      <c r="R61" s="92">
        <f t="shared" si="22"/>
        <v>0</v>
      </c>
      <c r="T61" s="93"/>
    </row>
    <row r="62" spans="1:20" ht="15.75" customHeight="1">
      <c r="A62" s="97">
        <f>'Screw Characteristics'!D77</f>
        <v>1</v>
      </c>
      <c r="B62" s="100">
        <f t="shared" si="6"/>
        <v>1</v>
      </c>
      <c r="C62" s="92">
        <v>55</v>
      </c>
      <c r="D62" s="91">
        <f>'Venn Diagram'!B59</f>
        <v>1</v>
      </c>
      <c r="E62" s="91">
        <f>'Venn Diagram'!C59</f>
        <v>1</v>
      </c>
      <c r="F62" s="91">
        <f>'Venn Diagram'!D59</f>
        <v>1</v>
      </c>
      <c r="G62" s="91">
        <f>'Venn Diagram'!E59</f>
        <v>0</v>
      </c>
      <c r="H62" s="92">
        <f t="shared" si="19"/>
        <v>1</v>
      </c>
      <c r="I62" s="92">
        <f t="shared" si="15"/>
        <v>1</v>
      </c>
      <c r="J62" s="92">
        <f t="shared" si="11"/>
        <v>0</v>
      </c>
      <c r="K62" s="92">
        <f t="shared" si="8"/>
        <v>0</v>
      </c>
      <c r="L62" s="92">
        <f t="shared" si="20"/>
        <v>1</v>
      </c>
      <c r="M62" s="92">
        <f t="shared" si="20"/>
        <v>0</v>
      </c>
      <c r="N62" s="92">
        <f t="shared" si="21"/>
        <v>1</v>
      </c>
      <c r="O62" s="92">
        <f t="shared" si="21"/>
        <v>0</v>
      </c>
      <c r="P62" s="92">
        <f t="shared" si="12"/>
        <v>0</v>
      </c>
      <c r="Q62" s="92">
        <f t="shared" si="13"/>
        <v>0</v>
      </c>
      <c r="R62" s="92">
        <f t="shared" si="22"/>
        <v>0</v>
      </c>
      <c r="T62" s="93"/>
    </row>
    <row r="63" spans="1:20" ht="15.75" customHeight="1">
      <c r="A63" s="97">
        <f>'Screw Characteristics'!D78</f>
        <v>1</v>
      </c>
      <c r="B63" s="100">
        <f t="shared" si="6"/>
        <v>1</v>
      </c>
      <c r="C63" s="92">
        <v>56</v>
      </c>
      <c r="D63" s="91">
        <f>'Venn Diagram'!B60</f>
        <v>1</v>
      </c>
      <c r="E63" s="91">
        <f>'Venn Diagram'!C60</f>
        <v>1</v>
      </c>
      <c r="F63" s="91">
        <f>'Venn Diagram'!D60</f>
        <v>1</v>
      </c>
      <c r="G63" s="91">
        <f>'Venn Diagram'!E60</f>
        <v>0</v>
      </c>
      <c r="H63" s="92">
        <f t="shared" si="19"/>
        <v>1</v>
      </c>
      <c r="I63" s="92">
        <f t="shared" si="15"/>
        <v>1</v>
      </c>
      <c r="J63" s="92">
        <f t="shared" si="11"/>
        <v>0</v>
      </c>
      <c r="K63" s="92">
        <f t="shared" si="8"/>
        <v>0</v>
      </c>
      <c r="L63" s="92">
        <f t="shared" si="20"/>
        <v>1</v>
      </c>
      <c r="M63" s="92">
        <f t="shared" si="20"/>
        <v>0</v>
      </c>
      <c r="N63" s="92">
        <f t="shared" si="21"/>
        <v>1</v>
      </c>
      <c r="O63" s="92">
        <f t="shared" si="21"/>
        <v>0</v>
      </c>
      <c r="P63" s="92">
        <f t="shared" si="12"/>
        <v>0</v>
      </c>
      <c r="Q63" s="92">
        <f t="shared" si="13"/>
        <v>0</v>
      </c>
      <c r="R63" s="92">
        <f t="shared" si="22"/>
        <v>0</v>
      </c>
      <c r="T63" s="93"/>
    </row>
    <row r="64" spans="1:20" ht="15.75" customHeight="1">
      <c r="A64" s="97">
        <f>'Screw Characteristics'!D79</f>
        <v>0.8125</v>
      </c>
      <c r="B64" s="100">
        <f t="shared" si="6"/>
        <v>0.8125</v>
      </c>
      <c r="C64" s="92">
        <v>57</v>
      </c>
      <c r="D64" s="91">
        <f>'Venn Diagram'!B61</f>
        <v>0</v>
      </c>
      <c r="E64" s="91">
        <f>'Venn Diagram'!C61</f>
        <v>1</v>
      </c>
      <c r="F64" s="91">
        <f>'Venn Diagram'!D61</f>
        <v>0</v>
      </c>
      <c r="G64" s="91">
        <f>'Venn Diagram'!E61</f>
        <v>0</v>
      </c>
      <c r="H64" s="92">
        <f t="shared" si="19"/>
        <v>0</v>
      </c>
      <c r="I64" s="92">
        <f t="shared" si="15"/>
        <v>0</v>
      </c>
      <c r="J64" s="92">
        <f t="shared" si="11"/>
        <v>0</v>
      </c>
      <c r="K64" s="92">
        <f t="shared" si="8"/>
        <v>0</v>
      </c>
      <c r="L64" s="92">
        <f t="shared" si="20"/>
        <v>0</v>
      </c>
      <c r="M64" s="92">
        <f t="shared" si="20"/>
        <v>0</v>
      </c>
      <c r="N64" s="92">
        <f t="shared" si="21"/>
        <v>0</v>
      </c>
      <c r="O64" s="92">
        <f t="shared" si="21"/>
        <v>0</v>
      </c>
      <c r="P64" s="92">
        <f t="shared" si="12"/>
        <v>0</v>
      </c>
      <c r="Q64" s="92">
        <f t="shared" si="13"/>
        <v>0</v>
      </c>
      <c r="R64" s="92">
        <f t="shared" si="22"/>
        <v>0</v>
      </c>
      <c r="T64" s="93"/>
    </row>
    <row r="65" spans="1:20" ht="15.75" customHeight="1">
      <c r="A65" s="97">
        <f>'Screw Characteristics'!D80</f>
        <v>1</v>
      </c>
      <c r="B65" s="100">
        <f t="shared" si="6"/>
        <v>1</v>
      </c>
      <c r="C65" s="92">
        <v>58</v>
      </c>
      <c r="D65" s="91">
        <f>'Venn Diagram'!B62</f>
        <v>0</v>
      </c>
      <c r="E65" s="91">
        <f>'Venn Diagram'!C62</f>
        <v>1</v>
      </c>
      <c r="F65" s="91">
        <f>'Venn Diagram'!D62</f>
        <v>1</v>
      </c>
      <c r="G65" s="91">
        <f>'Venn Diagram'!E62</f>
        <v>0</v>
      </c>
      <c r="H65" s="92">
        <f t="shared" si="19"/>
        <v>0</v>
      </c>
      <c r="I65" s="92">
        <f t="shared" si="15"/>
        <v>1</v>
      </c>
      <c r="J65" s="92">
        <f t="shared" si="11"/>
        <v>0</v>
      </c>
      <c r="K65" s="92">
        <f t="shared" si="8"/>
        <v>0</v>
      </c>
      <c r="L65" s="92">
        <f t="shared" si="20"/>
        <v>0</v>
      </c>
      <c r="M65" s="92">
        <f t="shared" si="20"/>
        <v>0</v>
      </c>
      <c r="N65" s="92">
        <f t="shared" si="21"/>
        <v>0</v>
      </c>
      <c r="O65" s="92">
        <f t="shared" si="21"/>
        <v>0</v>
      </c>
      <c r="P65" s="92">
        <f t="shared" si="12"/>
        <v>0</v>
      </c>
      <c r="Q65" s="92">
        <f t="shared" si="13"/>
        <v>0</v>
      </c>
      <c r="R65" s="92">
        <f t="shared" si="22"/>
        <v>0</v>
      </c>
      <c r="T65" s="93"/>
    </row>
    <row r="66" spans="1:20" ht="15.75" customHeight="1">
      <c r="A66" s="97">
        <f>'Screw Characteristics'!D81</f>
        <v>1</v>
      </c>
      <c r="B66" s="100">
        <f t="shared" si="6"/>
        <v>1</v>
      </c>
      <c r="C66" s="92">
        <v>59</v>
      </c>
      <c r="D66" s="91">
        <f>'Venn Diagram'!B63</f>
        <v>1</v>
      </c>
      <c r="E66" s="91">
        <f>'Venn Diagram'!C63</f>
        <v>1</v>
      </c>
      <c r="F66" s="91">
        <f>'Venn Diagram'!D63</f>
        <v>1</v>
      </c>
      <c r="G66" s="91">
        <f>'Venn Diagram'!E63</f>
        <v>0</v>
      </c>
      <c r="H66" s="92">
        <f t="shared" si="19"/>
        <v>1</v>
      </c>
      <c r="I66" s="92">
        <f t="shared" si="15"/>
        <v>1</v>
      </c>
      <c r="J66" s="92">
        <f t="shared" si="11"/>
        <v>0</v>
      </c>
      <c r="K66" s="92">
        <f t="shared" si="8"/>
        <v>0</v>
      </c>
      <c r="L66" s="92">
        <f t="shared" si="20"/>
        <v>1</v>
      </c>
      <c r="M66" s="92">
        <f t="shared" si="20"/>
        <v>0</v>
      </c>
      <c r="N66" s="92">
        <f t="shared" si="21"/>
        <v>1</v>
      </c>
      <c r="O66" s="92">
        <f t="shared" si="21"/>
        <v>0</v>
      </c>
      <c r="P66" s="92">
        <f t="shared" si="12"/>
        <v>0</v>
      </c>
      <c r="Q66" s="92">
        <f t="shared" si="13"/>
        <v>0</v>
      </c>
      <c r="R66" s="92">
        <f t="shared" si="22"/>
        <v>0</v>
      </c>
      <c r="T66" s="93"/>
    </row>
    <row r="67" spans="1:20" ht="15.75" customHeight="1">
      <c r="A67" s="97">
        <f>'Screw Characteristics'!D82</f>
        <v>1</v>
      </c>
      <c r="B67" s="100">
        <f t="shared" si="6"/>
        <v>1</v>
      </c>
      <c r="C67" s="92">
        <v>60</v>
      </c>
      <c r="D67" s="91">
        <f>'Venn Diagram'!B64</f>
        <v>1</v>
      </c>
      <c r="E67" s="91">
        <f>'Venn Diagram'!C64</f>
        <v>1</v>
      </c>
      <c r="F67" s="91">
        <f>'Venn Diagram'!D64</f>
        <v>1</v>
      </c>
      <c r="G67" s="91">
        <f>'Venn Diagram'!E64</f>
        <v>0</v>
      </c>
      <c r="H67" s="92">
        <f t="shared" si="19"/>
        <v>1</v>
      </c>
      <c r="I67" s="92">
        <f t="shared" si="15"/>
        <v>1</v>
      </c>
      <c r="J67" s="92">
        <f t="shared" si="11"/>
        <v>0</v>
      </c>
      <c r="K67" s="92">
        <f t="shared" si="8"/>
        <v>0</v>
      </c>
      <c r="L67" s="92">
        <f t="shared" si="20"/>
        <v>1</v>
      </c>
      <c r="M67" s="92">
        <f t="shared" si="20"/>
        <v>0</v>
      </c>
      <c r="N67" s="92">
        <f t="shared" si="21"/>
        <v>1</v>
      </c>
      <c r="O67" s="92">
        <f t="shared" si="21"/>
        <v>0</v>
      </c>
      <c r="P67" s="92">
        <f t="shared" si="12"/>
        <v>0</v>
      </c>
      <c r="Q67" s="92">
        <f t="shared" si="13"/>
        <v>0</v>
      </c>
      <c r="R67" s="92">
        <f t="shared" si="22"/>
        <v>0</v>
      </c>
      <c r="T67" s="93"/>
    </row>
    <row r="68" spans="1:20" ht="15.75" customHeight="1">
      <c r="A68" s="97">
        <f>'Screw Characteristics'!D83</f>
        <v>1</v>
      </c>
      <c r="B68" s="100">
        <f t="shared" si="6"/>
        <v>1</v>
      </c>
      <c r="C68" s="92">
        <v>61</v>
      </c>
      <c r="D68" s="91">
        <f>'Venn Diagram'!B65</f>
        <v>1</v>
      </c>
      <c r="E68" s="91">
        <f>'Venn Diagram'!C65</f>
        <v>1</v>
      </c>
      <c r="F68" s="91">
        <f>'Venn Diagram'!D65</f>
        <v>0</v>
      </c>
      <c r="G68" s="91">
        <f>'Venn Diagram'!E65</f>
        <v>0</v>
      </c>
      <c r="H68" s="92">
        <f t="shared" si="19"/>
        <v>1</v>
      </c>
      <c r="I68" s="92">
        <f t="shared" si="15"/>
        <v>0</v>
      </c>
      <c r="J68" s="92">
        <f t="shared" si="11"/>
        <v>0</v>
      </c>
      <c r="K68" s="92">
        <f t="shared" si="8"/>
        <v>0</v>
      </c>
      <c r="L68" s="92">
        <f t="shared" si="20"/>
        <v>0</v>
      </c>
      <c r="M68" s="92">
        <f t="shared" si="20"/>
        <v>0</v>
      </c>
      <c r="N68" s="92">
        <f t="shared" si="21"/>
        <v>0</v>
      </c>
      <c r="O68" s="92">
        <f t="shared" si="21"/>
        <v>0</v>
      </c>
      <c r="P68" s="92">
        <f t="shared" si="12"/>
        <v>0</v>
      </c>
      <c r="Q68" s="92">
        <f t="shared" si="13"/>
        <v>0</v>
      </c>
      <c r="R68" s="92">
        <f t="shared" si="22"/>
        <v>0</v>
      </c>
      <c r="T68" s="93"/>
    </row>
    <row r="69" spans="1:20" ht="15.75" customHeight="1">
      <c r="A69" s="97">
        <f>'Screw Characteristics'!D84</f>
        <v>0.9375</v>
      </c>
      <c r="B69" s="100">
        <f t="shared" si="6"/>
        <v>0.9375</v>
      </c>
      <c r="C69" s="92">
        <v>62</v>
      </c>
      <c r="D69" s="91">
        <f>'Venn Diagram'!B66</f>
        <v>0</v>
      </c>
      <c r="E69" s="91">
        <f>'Venn Diagram'!C66</f>
        <v>1</v>
      </c>
      <c r="F69" s="91">
        <f>'Venn Diagram'!D66</f>
        <v>0</v>
      </c>
      <c r="G69" s="91">
        <f>'Venn Diagram'!E66</f>
        <v>0</v>
      </c>
      <c r="H69" s="92">
        <f t="shared" si="19"/>
        <v>0</v>
      </c>
      <c r="I69" s="92">
        <f t="shared" si="15"/>
        <v>0</v>
      </c>
      <c r="J69" s="92">
        <f t="shared" si="11"/>
        <v>0</v>
      </c>
      <c r="K69" s="92">
        <f t="shared" si="8"/>
        <v>0</v>
      </c>
      <c r="L69" s="92">
        <f t="shared" si="20"/>
        <v>0</v>
      </c>
      <c r="M69" s="92">
        <f t="shared" si="20"/>
        <v>0</v>
      </c>
      <c r="N69" s="92">
        <f t="shared" si="21"/>
        <v>0</v>
      </c>
      <c r="O69" s="92">
        <f t="shared" si="21"/>
        <v>0</v>
      </c>
      <c r="P69" s="92">
        <f t="shared" si="12"/>
        <v>0</v>
      </c>
      <c r="Q69" s="92">
        <f t="shared" si="13"/>
        <v>0</v>
      </c>
      <c r="R69" s="92">
        <f t="shared" si="22"/>
        <v>0</v>
      </c>
      <c r="T69" s="93"/>
    </row>
    <row r="70" spans="1:20" ht="15.75" customHeight="1">
      <c r="A70" s="97">
        <f>'Screw Characteristics'!D85</f>
        <v>1</v>
      </c>
      <c r="B70" s="100">
        <f t="shared" si="6"/>
        <v>1</v>
      </c>
      <c r="C70" s="92">
        <v>63</v>
      </c>
      <c r="D70" s="91">
        <f>'Venn Diagram'!B67</f>
        <v>0</v>
      </c>
      <c r="E70" s="91">
        <f>'Venn Diagram'!C67</f>
        <v>1</v>
      </c>
      <c r="F70" s="91">
        <f>'Venn Diagram'!D67</f>
        <v>0</v>
      </c>
      <c r="G70" s="91">
        <f>'Venn Diagram'!E67</f>
        <v>1</v>
      </c>
      <c r="H70" s="92">
        <f t="shared" si="19"/>
        <v>0</v>
      </c>
      <c r="I70" s="92">
        <f t="shared" si="15"/>
        <v>0</v>
      </c>
      <c r="J70" s="92">
        <f t="shared" si="11"/>
        <v>0</v>
      </c>
      <c r="K70" s="92">
        <f t="shared" si="8"/>
        <v>0</v>
      </c>
      <c r="L70" s="92">
        <f t="shared" si="20"/>
        <v>0</v>
      </c>
      <c r="M70" s="92">
        <f t="shared" si="20"/>
        <v>1</v>
      </c>
      <c r="N70" s="92">
        <f t="shared" si="21"/>
        <v>0</v>
      </c>
      <c r="O70" s="92">
        <f t="shared" si="21"/>
        <v>0</v>
      </c>
      <c r="P70" s="92">
        <f t="shared" si="12"/>
        <v>0</v>
      </c>
      <c r="Q70" s="92">
        <f t="shared" si="13"/>
        <v>0</v>
      </c>
      <c r="R70" s="92">
        <f t="shared" si="22"/>
        <v>0</v>
      </c>
      <c r="T70" s="93"/>
    </row>
    <row r="71" spans="1:20" ht="15.75" customHeight="1">
      <c r="A71" s="97">
        <f>'Screw Characteristics'!D86</f>
        <v>1</v>
      </c>
      <c r="B71" s="100">
        <f t="shared" si="6"/>
        <v>1</v>
      </c>
      <c r="C71" s="92">
        <v>64</v>
      </c>
      <c r="D71" s="91">
        <f>'Venn Diagram'!B68</f>
        <v>0</v>
      </c>
      <c r="E71" s="91">
        <f>'Venn Diagram'!C68</f>
        <v>1</v>
      </c>
      <c r="F71" s="91">
        <f>'Venn Diagram'!D68</f>
        <v>0</v>
      </c>
      <c r="G71" s="91">
        <f>'Venn Diagram'!E68</f>
        <v>1</v>
      </c>
      <c r="H71" s="92">
        <f t="shared" si="19"/>
        <v>0</v>
      </c>
      <c r="I71" s="92">
        <f t="shared" si="15"/>
        <v>0</v>
      </c>
      <c r="J71" s="92">
        <f t="shared" si="11"/>
        <v>0</v>
      </c>
      <c r="K71" s="92">
        <f t="shared" si="8"/>
        <v>0</v>
      </c>
      <c r="L71" s="92">
        <f t="shared" si="20"/>
        <v>0</v>
      </c>
      <c r="M71" s="92">
        <f t="shared" si="20"/>
        <v>1</v>
      </c>
      <c r="N71" s="92">
        <f t="shared" si="21"/>
        <v>0</v>
      </c>
      <c r="O71" s="92">
        <f t="shared" si="21"/>
        <v>0</v>
      </c>
      <c r="P71" s="92">
        <f t="shared" si="12"/>
        <v>0</v>
      </c>
      <c r="Q71" s="92">
        <f t="shared" si="13"/>
        <v>0</v>
      </c>
      <c r="R71" s="92">
        <f t="shared" si="22"/>
        <v>0</v>
      </c>
      <c r="T71" s="93"/>
    </row>
    <row r="72" spans="1:20" ht="15.75" customHeight="1">
      <c r="A72" s="97">
        <f>'Screw Characteristics'!D87</f>
        <v>0.875</v>
      </c>
      <c r="B72" s="100">
        <f t="shared" si="6"/>
        <v>0.875</v>
      </c>
      <c r="C72" s="92">
        <v>65</v>
      </c>
      <c r="D72" s="91">
        <f>'Venn Diagram'!B69</f>
        <v>0</v>
      </c>
      <c r="E72" s="91">
        <f>'Venn Diagram'!C69</f>
        <v>1</v>
      </c>
      <c r="F72" s="91">
        <f>'Venn Diagram'!D69</f>
        <v>0</v>
      </c>
      <c r="G72" s="91">
        <f>'Venn Diagram'!E69</f>
        <v>1</v>
      </c>
      <c r="H72" s="92">
        <f t="shared" ref="H72:H103" si="23">D72*E72</f>
        <v>0</v>
      </c>
      <c r="I72" s="92">
        <f t="shared" si="15"/>
        <v>0</v>
      </c>
      <c r="J72" s="92">
        <f t="shared" si="11"/>
        <v>0</v>
      </c>
      <c r="K72" s="92">
        <f t="shared" si="8"/>
        <v>0</v>
      </c>
      <c r="L72" s="92">
        <f t="shared" ref="L72:M103" si="24">D72*F72</f>
        <v>0</v>
      </c>
      <c r="M72" s="92">
        <f t="shared" si="24"/>
        <v>1</v>
      </c>
      <c r="N72" s="92">
        <f t="shared" ref="N72:O103" si="25">D72*E72*F72</f>
        <v>0</v>
      </c>
      <c r="O72" s="92">
        <f t="shared" si="25"/>
        <v>0</v>
      </c>
      <c r="P72" s="92">
        <f t="shared" si="12"/>
        <v>0</v>
      </c>
      <c r="Q72" s="92">
        <f t="shared" si="13"/>
        <v>0</v>
      </c>
      <c r="R72" s="92">
        <f t="shared" si="22"/>
        <v>0</v>
      </c>
      <c r="T72" s="93"/>
    </row>
    <row r="73" spans="1:20" ht="15.75" customHeight="1">
      <c r="A73" s="97">
        <f>'Screw Characteristics'!D88</f>
        <v>1</v>
      </c>
      <c r="B73" s="100">
        <f t="shared" si="6"/>
        <v>1</v>
      </c>
      <c r="C73" s="92">
        <v>66</v>
      </c>
      <c r="D73" s="91">
        <f>'Venn Diagram'!B70</f>
        <v>0</v>
      </c>
      <c r="E73" s="91">
        <f>'Venn Diagram'!C70</f>
        <v>1</v>
      </c>
      <c r="F73" s="91">
        <f>'Venn Diagram'!D70</f>
        <v>0</v>
      </c>
      <c r="G73" s="91">
        <f>'Venn Diagram'!E70</f>
        <v>1</v>
      </c>
      <c r="H73" s="92">
        <f t="shared" si="23"/>
        <v>0</v>
      </c>
      <c r="I73" s="92">
        <f t="shared" si="15"/>
        <v>0</v>
      </c>
      <c r="J73" s="92">
        <f t="shared" ref="J73:J122" si="26">F73*G73</f>
        <v>0</v>
      </c>
      <c r="K73" s="92">
        <f t="shared" si="8"/>
        <v>0</v>
      </c>
      <c r="L73" s="92">
        <f t="shared" si="24"/>
        <v>0</v>
      </c>
      <c r="M73" s="92">
        <f t="shared" si="24"/>
        <v>1</v>
      </c>
      <c r="N73" s="92">
        <f t="shared" si="25"/>
        <v>0</v>
      </c>
      <c r="O73" s="92">
        <f t="shared" si="25"/>
        <v>0</v>
      </c>
      <c r="P73" s="92">
        <f t="shared" si="12"/>
        <v>0</v>
      </c>
      <c r="Q73" s="92">
        <f t="shared" si="13"/>
        <v>0</v>
      </c>
      <c r="R73" s="92">
        <f t="shared" si="22"/>
        <v>0</v>
      </c>
      <c r="T73" s="93"/>
    </row>
    <row r="74" spans="1:20" ht="15.75" customHeight="1">
      <c r="A74" s="97">
        <f>'Screw Characteristics'!D89</f>
        <v>1</v>
      </c>
      <c r="B74" s="100">
        <f t="shared" si="6"/>
        <v>1</v>
      </c>
      <c r="C74" s="92">
        <v>67</v>
      </c>
      <c r="D74" s="91">
        <f>'Venn Diagram'!B71</f>
        <v>1</v>
      </c>
      <c r="E74" s="91">
        <f>'Venn Diagram'!C71</f>
        <v>1</v>
      </c>
      <c r="F74" s="91">
        <f>'Venn Diagram'!D71</f>
        <v>0</v>
      </c>
      <c r="G74" s="91">
        <f>'Venn Diagram'!E71</f>
        <v>1</v>
      </c>
      <c r="H74" s="92">
        <f t="shared" si="23"/>
        <v>1</v>
      </c>
      <c r="I74" s="92">
        <f t="shared" ref="I74:I122" si="27">E74*F74</f>
        <v>0</v>
      </c>
      <c r="J74" s="92">
        <f t="shared" si="26"/>
        <v>0</v>
      </c>
      <c r="K74" s="92">
        <f t="shared" si="8"/>
        <v>1</v>
      </c>
      <c r="L74" s="92">
        <f t="shared" si="24"/>
        <v>0</v>
      </c>
      <c r="M74" s="92">
        <f t="shared" si="24"/>
        <v>1</v>
      </c>
      <c r="N74" s="92">
        <f t="shared" si="25"/>
        <v>0</v>
      </c>
      <c r="O74" s="92">
        <f t="shared" si="25"/>
        <v>0</v>
      </c>
      <c r="P74" s="92">
        <f t="shared" si="12"/>
        <v>0</v>
      </c>
      <c r="Q74" s="92">
        <f t="shared" si="13"/>
        <v>1</v>
      </c>
      <c r="R74" s="92">
        <f t="shared" si="22"/>
        <v>0</v>
      </c>
      <c r="T74" s="93"/>
    </row>
    <row r="75" spans="1:20" ht="15.75" customHeight="1">
      <c r="A75" s="97">
        <f>'Screw Characteristics'!D90</f>
        <v>0.9375</v>
      </c>
      <c r="B75" s="100">
        <f t="shared" si="6"/>
        <v>0.9375</v>
      </c>
      <c r="C75" s="92">
        <v>68</v>
      </c>
      <c r="D75" s="91">
        <f>'Venn Diagram'!B72</f>
        <v>0</v>
      </c>
      <c r="E75" s="91">
        <f>'Venn Diagram'!C72</f>
        <v>1</v>
      </c>
      <c r="F75" s="91">
        <f>'Venn Diagram'!D72</f>
        <v>1</v>
      </c>
      <c r="G75" s="91">
        <f>'Venn Diagram'!E72</f>
        <v>0</v>
      </c>
      <c r="H75" s="92">
        <f t="shared" si="23"/>
        <v>0</v>
      </c>
      <c r="I75" s="92">
        <f t="shared" si="27"/>
        <v>1</v>
      </c>
      <c r="J75" s="92">
        <f t="shared" si="26"/>
        <v>0</v>
      </c>
      <c r="K75" s="92">
        <f t="shared" si="8"/>
        <v>0</v>
      </c>
      <c r="L75" s="92">
        <f t="shared" si="24"/>
        <v>0</v>
      </c>
      <c r="M75" s="92">
        <f t="shared" si="24"/>
        <v>0</v>
      </c>
      <c r="N75" s="92">
        <f t="shared" si="25"/>
        <v>0</v>
      </c>
      <c r="O75" s="92">
        <f t="shared" si="25"/>
        <v>0</v>
      </c>
      <c r="P75" s="92">
        <f t="shared" si="12"/>
        <v>0</v>
      </c>
      <c r="Q75" s="92">
        <f t="shared" si="13"/>
        <v>0</v>
      </c>
      <c r="R75" s="92">
        <f t="shared" si="22"/>
        <v>0</v>
      </c>
      <c r="T75" s="93"/>
    </row>
    <row r="76" spans="1:20" ht="15.75" customHeight="1">
      <c r="A76" s="97">
        <f>'Screw Characteristics'!D91</f>
        <v>1</v>
      </c>
      <c r="B76" s="100">
        <f t="shared" si="6"/>
        <v>1</v>
      </c>
      <c r="C76" s="92">
        <v>69</v>
      </c>
      <c r="D76" s="91">
        <f>'Venn Diagram'!B73</f>
        <v>0</v>
      </c>
      <c r="E76" s="91">
        <f>'Venn Diagram'!C73</f>
        <v>1</v>
      </c>
      <c r="F76" s="91">
        <f>'Venn Diagram'!D73</f>
        <v>1</v>
      </c>
      <c r="G76" s="91">
        <f>'Venn Diagram'!E73</f>
        <v>1</v>
      </c>
      <c r="H76" s="92">
        <f t="shared" si="23"/>
        <v>0</v>
      </c>
      <c r="I76" s="92">
        <f t="shared" si="27"/>
        <v>1</v>
      </c>
      <c r="J76" s="92">
        <f t="shared" si="26"/>
        <v>1</v>
      </c>
      <c r="K76" s="92">
        <f t="shared" si="8"/>
        <v>0</v>
      </c>
      <c r="L76" s="92">
        <f t="shared" si="24"/>
        <v>0</v>
      </c>
      <c r="M76" s="92">
        <f t="shared" si="24"/>
        <v>1</v>
      </c>
      <c r="N76" s="92">
        <f t="shared" si="25"/>
        <v>0</v>
      </c>
      <c r="O76" s="92">
        <f t="shared" si="25"/>
        <v>1</v>
      </c>
      <c r="P76" s="92">
        <f t="shared" si="12"/>
        <v>0</v>
      </c>
      <c r="Q76" s="92">
        <f t="shared" si="13"/>
        <v>0</v>
      </c>
      <c r="R76" s="92">
        <f t="shared" si="22"/>
        <v>0</v>
      </c>
      <c r="T76" s="93"/>
    </row>
    <row r="77" spans="1:20" ht="15.75" customHeight="1">
      <c r="A77" s="97">
        <f>'Screw Characteristics'!D92</f>
        <v>0.9375</v>
      </c>
      <c r="B77" s="100">
        <f t="shared" si="6"/>
        <v>0.9375</v>
      </c>
      <c r="C77" s="92">
        <v>70</v>
      </c>
      <c r="D77" s="91">
        <f>'Venn Diagram'!B74</f>
        <v>0</v>
      </c>
      <c r="E77" s="91">
        <f>'Venn Diagram'!C74</f>
        <v>1</v>
      </c>
      <c r="F77" s="91">
        <f>'Venn Diagram'!D74</f>
        <v>0</v>
      </c>
      <c r="G77" s="91">
        <f>'Venn Diagram'!E74</f>
        <v>1</v>
      </c>
      <c r="H77" s="92">
        <f t="shared" si="23"/>
        <v>0</v>
      </c>
      <c r="I77" s="92">
        <f t="shared" si="27"/>
        <v>0</v>
      </c>
      <c r="J77" s="92">
        <f t="shared" si="26"/>
        <v>0</v>
      </c>
      <c r="K77" s="92">
        <f t="shared" si="8"/>
        <v>0</v>
      </c>
      <c r="L77" s="92">
        <f t="shared" si="24"/>
        <v>0</v>
      </c>
      <c r="M77" s="92">
        <f t="shared" si="24"/>
        <v>1</v>
      </c>
      <c r="N77" s="92">
        <f t="shared" si="25"/>
        <v>0</v>
      </c>
      <c r="O77" s="92">
        <f t="shared" si="25"/>
        <v>0</v>
      </c>
      <c r="P77" s="92">
        <f t="shared" si="12"/>
        <v>0</v>
      </c>
      <c r="Q77" s="92">
        <f t="shared" si="13"/>
        <v>0</v>
      </c>
      <c r="R77" s="92">
        <f t="shared" si="22"/>
        <v>0</v>
      </c>
      <c r="T77" s="93"/>
    </row>
    <row r="78" spans="1:20" ht="15.75" customHeight="1">
      <c r="A78" s="97">
        <f>'Screw Characteristics'!D93</f>
        <v>1</v>
      </c>
      <c r="B78" s="100">
        <f t="shared" si="6"/>
        <v>1</v>
      </c>
      <c r="C78" s="92">
        <v>71</v>
      </c>
      <c r="D78" s="91">
        <f>'Venn Diagram'!B75</f>
        <v>1</v>
      </c>
      <c r="E78" s="91">
        <f>'Venn Diagram'!C75</f>
        <v>1</v>
      </c>
      <c r="F78" s="91">
        <f>'Venn Diagram'!D75</f>
        <v>1</v>
      </c>
      <c r="G78" s="91">
        <f>'Venn Diagram'!E75</f>
        <v>1</v>
      </c>
      <c r="H78" s="92">
        <f t="shared" si="23"/>
        <v>1</v>
      </c>
      <c r="I78" s="92">
        <f t="shared" si="27"/>
        <v>1</v>
      </c>
      <c r="J78" s="92">
        <f t="shared" si="26"/>
        <v>1</v>
      </c>
      <c r="K78" s="92">
        <f t="shared" si="8"/>
        <v>1</v>
      </c>
      <c r="L78" s="92">
        <f t="shared" si="24"/>
        <v>1</v>
      </c>
      <c r="M78" s="92">
        <f t="shared" si="24"/>
        <v>1</v>
      </c>
      <c r="N78" s="92">
        <f t="shared" si="25"/>
        <v>1</v>
      </c>
      <c r="O78" s="92">
        <f t="shared" si="25"/>
        <v>1</v>
      </c>
      <c r="P78" s="92">
        <f t="shared" si="12"/>
        <v>1</v>
      </c>
      <c r="Q78" s="92">
        <f t="shared" si="13"/>
        <v>1</v>
      </c>
      <c r="R78" s="92">
        <f t="shared" si="22"/>
        <v>1</v>
      </c>
      <c r="T78" s="93"/>
    </row>
    <row r="79" spans="1:20" ht="15.75" customHeight="1">
      <c r="A79" s="97">
        <f>'Screw Characteristics'!D94</f>
        <v>1</v>
      </c>
      <c r="B79" s="100">
        <f t="shared" si="6"/>
        <v>1</v>
      </c>
      <c r="C79" s="92">
        <v>72</v>
      </c>
      <c r="D79" s="91">
        <f>'Venn Diagram'!B76</f>
        <v>1</v>
      </c>
      <c r="E79" s="91">
        <f>'Venn Diagram'!C76</f>
        <v>1</v>
      </c>
      <c r="F79" s="91">
        <f>'Venn Diagram'!D76</f>
        <v>0</v>
      </c>
      <c r="G79" s="91">
        <f>'Venn Diagram'!E76</f>
        <v>0</v>
      </c>
      <c r="H79" s="92">
        <f t="shared" si="23"/>
        <v>1</v>
      </c>
      <c r="I79" s="92">
        <f t="shared" si="27"/>
        <v>0</v>
      </c>
      <c r="J79" s="92">
        <f t="shared" si="26"/>
        <v>0</v>
      </c>
      <c r="K79" s="92">
        <f t="shared" si="8"/>
        <v>0</v>
      </c>
      <c r="L79" s="92">
        <f t="shared" si="24"/>
        <v>0</v>
      </c>
      <c r="M79" s="92">
        <f t="shared" si="24"/>
        <v>0</v>
      </c>
      <c r="N79" s="92">
        <f t="shared" si="25"/>
        <v>0</v>
      </c>
      <c r="O79" s="92">
        <f t="shared" si="25"/>
        <v>0</v>
      </c>
      <c r="P79" s="92">
        <f t="shared" si="12"/>
        <v>0</v>
      </c>
      <c r="Q79" s="92">
        <f t="shared" si="13"/>
        <v>0</v>
      </c>
      <c r="R79" s="92">
        <f t="shared" si="22"/>
        <v>0</v>
      </c>
      <c r="T79" s="93"/>
    </row>
    <row r="80" spans="1:20" ht="15.75" customHeight="1">
      <c r="A80" s="97">
        <f>'Screw Characteristics'!D95</f>
        <v>0.9375</v>
      </c>
      <c r="B80" s="100">
        <f t="shared" si="6"/>
        <v>0.9375</v>
      </c>
      <c r="C80" s="92">
        <v>73</v>
      </c>
      <c r="D80" s="91">
        <f>'Venn Diagram'!B77</f>
        <v>0</v>
      </c>
      <c r="E80" s="91">
        <f>'Venn Diagram'!C77</f>
        <v>1</v>
      </c>
      <c r="F80" s="91">
        <f>'Venn Diagram'!D77</f>
        <v>0</v>
      </c>
      <c r="G80" s="91">
        <f>'Venn Diagram'!E77</f>
        <v>1</v>
      </c>
      <c r="H80" s="92">
        <f t="shared" si="23"/>
        <v>0</v>
      </c>
      <c r="I80" s="92">
        <f t="shared" si="27"/>
        <v>0</v>
      </c>
      <c r="J80" s="92">
        <f t="shared" si="26"/>
        <v>0</v>
      </c>
      <c r="K80" s="92">
        <f t="shared" si="8"/>
        <v>0</v>
      </c>
      <c r="L80" s="92">
        <f t="shared" si="24"/>
        <v>0</v>
      </c>
      <c r="M80" s="92">
        <f t="shared" si="24"/>
        <v>1</v>
      </c>
      <c r="N80" s="92">
        <f t="shared" si="25"/>
        <v>0</v>
      </c>
      <c r="O80" s="92">
        <f t="shared" si="25"/>
        <v>0</v>
      </c>
      <c r="P80" s="92">
        <f t="shared" si="12"/>
        <v>0</v>
      </c>
      <c r="Q80" s="92">
        <f t="shared" si="13"/>
        <v>0</v>
      </c>
      <c r="R80" s="92">
        <f t="shared" si="22"/>
        <v>0</v>
      </c>
      <c r="T80" s="93"/>
    </row>
    <row r="81" spans="1:20" ht="15.75" customHeight="1">
      <c r="A81" s="97">
        <f>'Screw Characteristics'!D96</f>
        <v>0.9375</v>
      </c>
      <c r="B81" s="100">
        <f t="shared" si="6"/>
        <v>0.9375</v>
      </c>
      <c r="C81" s="92">
        <v>74</v>
      </c>
      <c r="D81" s="91">
        <f>'Venn Diagram'!B78</f>
        <v>1</v>
      </c>
      <c r="E81" s="91">
        <f>'Venn Diagram'!C78</f>
        <v>1</v>
      </c>
      <c r="F81" s="91">
        <f>'Venn Diagram'!D78</f>
        <v>1</v>
      </c>
      <c r="G81" s="91">
        <f>'Venn Diagram'!E78</f>
        <v>1</v>
      </c>
      <c r="H81" s="92">
        <f t="shared" si="23"/>
        <v>1</v>
      </c>
      <c r="I81" s="92">
        <f t="shared" si="27"/>
        <v>1</v>
      </c>
      <c r="J81" s="92">
        <f t="shared" si="26"/>
        <v>1</v>
      </c>
      <c r="K81" s="92">
        <f t="shared" si="8"/>
        <v>1</v>
      </c>
      <c r="L81" s="92">
        <f t="shared" si="24"/>
        <v>1</v>
      </c>
      <c r="M81" s="92">
        <f t="shared" si="24"/>
        <v>1</v>
      </c>
      <c r="N81" s="92">
        <f t="shared" si="25"/>
        <v>1</v>
      </c>
      <c r="O81" s="92">
        <f t="shared" si="25"/>
        <v>1</v>
      </c>
      <c r="P81" s="92">
        <f t="shared" si="12"/>
        <v>1</v>
      </c>
      <c r="Q81" s="92">
        <f t="shared" si="13"/>
        <v>1</v>
      </c>
      <c r="R81" s="92">
        <f t="shared" si="22"/>
        <v>1</v>
      </c>
      <c r="T81" s="93"/>
    </row>
    <row r="82" spans="1:20" ht="15.75" customHeight="1">
      <c r="A82" s="97">
        <f>'Screw Characteristics'!D97</f>
        <v>1</v>
      </c>
      <c r="B82" s="100">
        <f t="shared" si="6"/>
        <v>1</v>
      </c>
      <c r="C82" s="92">
        <v>75</v>
      </c>
      <c r="D82" s="91">
        <f>'Venn Diagram'!B79</f>
        <v>1</v>
      </c>
      <c r="E82" s="91">
        <f>'Venn Diagram'!C79</f>
        <v>1</v>
      </c>
      <c r="F82" s="91">
        <f>'Venn Diagram'!D79</f>
        <v>1</v>
      </c>
      <c r="G82" s="91">
        <f>'Venn Diagram'!E79</f>
        <v>1</v>
      </c>
      <c r="H82" s="92">
        <f t="shared" si="23"/>
        <v>1</v>
      </c>
      <c r="I82" s="92">
        <f t="shared" si="27"/>
        <v>1</v>
      </c>
      <c r="J82" s="92">
        <f t="shared" si="26"/>
        <v>1</v>
      </c>
      <c r="K82" s="92">
        <f t="shared" si="8"/>
        <v>1</v>
      </c>
      <c r="L82" s="92">
        <f t="shared" si="24"/>
        <v>1</v>
      </c>
      <c r="M82" s="92">
        <f t="shared" si="24"/>
        <v>1</v>
      </c>
      <c r="N82" s="92">
        <f t="shared" si="25"/>
        <v>1</v>
      </c>
      <c r="O82" s="92">
        <f t="shared" si="25"/>
        <v>1</v>
      </c>
      <c r="P82" s="92">
        <f t="shared" si="12"/>
        <v>1</v>
      </c>
      <c r="Q82" s="92">
        <f t="shared" si="13"/>
        <v>1</v>
      </c>
      <c r="R82" s="92">
        <f t="shared" si="22"/>
        <v>1</v>
      </c>
      <c r="T82" s="93"/>
    </row>
    <row r="83" spans="1:20" ht="15.75" customHeight="1">
      <c r="A83" s="97">
        <f>'Screw Characteristics'!D98</f>
        <v>1</v>
      </c>
      <c r="B83" s="100">
        <f t="shared" si="6"/>
        <v>1</v>
      </c>
      <c r="C83" s="92">
        <v>76</v>
      </c>
      <c r="D83" s="91">
        <f>'Venn Diagram'!B80</f>
        <v>1</v>
      </c>
      <c r="E83" s="91">
        <f>'Venn Diagram'!C80</f>
        <v>1</v>
      </c>
      <c r="F83" s="91">
        <f>'Venn Diagram'!D80</f>
        <v>0</v>
      </c>
      <c r="G83" s="91">
        <f>'Venn Diagram'!E80</f>
        <v>1</v>
      </c>
      <c r="H83" s="92">
        <f t="shared" si="23"/>
        <v>1</v>
      </c>
      <c r="I83" s="92">
        <f t="shared" si="27"/>
        <v>0</v>
      </c>
      <c r="J83" s="92">
        <f t="shared" si="26"/>
        <v>0</v>
      </c>
      <c r="K83" s="92">
        <f t="shared" si="8"/>
        <v>1</v>
      </c>
      <c r="L83" s="92">
        <f t="shared" si="24"/>
        <v>0</v>
      </c>
      <c r="M83" s="92">
        <f t="shared" si="24"/>
        <v>1</v>
      </c>
      <c r="N83" s="92">
        <f t="shared" si="25"/>
        <v>0</v>
      </c>
      <c r="O83" s="92">
        <f t="shared" si="25"/>
        <v>0</v>
      </c>
      <c r="P83" s="92">
        <f t="shared" si="12"/>
        <v>0</v>
      </c>
      <c r="Q83" s="92">
        <f t="shared" si="13"/>
        <v>1</v>
      </c>
      <c r="R83" s="92">
        <f t="shared" si="22"/>
        <v>0</v>
      </c>
      <c r="T83" s="93"/>
    </row>
    <row r="84" spans="1:20" ht="15.75" customHeight="1">
      <c r="A84" s="97">
        <f>'Screw Characteristics'!D99</f>
        <v>1</v>
      </c>
      <c r="B84" s="100">
        <f t="shared" si="6"/>
        <v>1</v>
      </c>
      <c r="C84" s="92">
        <v>77</v>
      </c>
      <c r="D84" s="91">
        <f>'Venn Diagram'!B81</f>
        <v>1</v>
      </c>
      <c r="E84" s="91">
        <f>'Venn Diagram'!C81</f>
        <v>1</v>
      </c>
      <c r="F84" s="91">
        <f>'Venn Diagram'!D81</f>
        <v>0</v>
      </c>
      <c r="G84" s="91">
        <f>'Venn Diagram'!E81</f>
        <v>1</v>
      </c>
      <c r="H84" s="92">
        <f t="shared" si="23"/>
        <v>1</v>
      </c>
      <c r="I84" s="92">
        <f t="shared" si="27"/>
        <v>0</v>
      </c>
      <c r="J84" s="92">
        <f t="shared" si="26"/>
        <v>0</v>
      </c>
      <c r="K84" s="92">
        <f t="shared" si="8"/>
        <v>1</v>
      </c>
      <c r="L84" s="92">
        <f t="shared" si="24"/>
        <v>0</v>
      </c>
      <c r="M84" s="92">
        <f t="shared" si="24"/>
        <v>1</v>
      </c>
      <c r="N84" s="92">
        <f t="shared" si="25"/>
        <v>0</v>
      </c>
      <c r="O84" s="92">
        <f t="shared" si="25"/>
        <v>0</v>
      </c>
      <c r="P84" s="92">
        <f t="shared" si="12"/>
        <v>0</v>
      </c>
      <c r="Q84" s="92">
        <f t="shared" si="13"/>
        <v>1</v>
      </c>
      <c r="R84" s="92">
        <f t="shared" si="22"/>
        <v>0</v>
      </c>
      <c r="T84" s="93"/>
    </row>
    <row r="85" spans="1:20" ht="15.75" customHeight="1">
      <c r="A85" s="97">
        <f>'Screw Characteristics'!D100</f>
        <v>1</v>
      </c>
      <c r="B85" s="100">
        <f t="shared" si="6"/>
        <v>1</v>
      </c>
      <c r="C85" s="92">
        <v>78</v>
      </c>
      <c r="D85" s="91">
        <f>'Venn Diagram'!B82</f>
        <v>1</v>
      </c>
      <c r="E85" s="91">
        <f>'Venn Diagram'!C82</f>
        <v>1</v>
      </c>
      <c r="F85" s="91">
        <f>'Venn Diagram'!D82</f>
        <v>0</v>
      </c>
      <c r="G85" s="91">
        <f>'Venn Diagram'!E82</f>
        <v>1</v>
      </c>
      <c r="H85" s="92">
        <f t="shared" si="23"/>
        <v>1</v>
      </c>
      <c r="I85" s="92">
        <f t="shared" si="27"/>
        <v>0</v>
      </c>
      <c r="J85" s="92">
        <f t="shared" si="26"/>
        <v>0</v>
      </c>
      <c r="K85" s="92">
        <f t="shared" si="8"/>
        <v>1</v>
      </c>
      <c r="L85" s="92">
        <f t="shared" si="24"/>
        <v>0</v>
      </c>
      <c r="M85" s="92">
        <f t="shared" si="24"/>
        <v>1</v>
      </c>
      <c r="N85" s="92">
        <f t="shared" si="25"/>
        <v>0</v>
      </c>
      <c r="O85" s="92">
        <f t="shared" si="25"/>
        <v>0</v>
      </c>
      <c r="P85" s="92">
        <f t="shared" si="12"/>
        <v>0</v>
      </c>
      <c r="Q85" s="92">
        <f t="shared" si="13"/>
        <v>1</v>
      </c>
      <c r="R85" s="92">
        <f t="shared" si="22"/>
        <v>0</v>
      </c>
      <c r="T85" s="93"/>
    </row>
    <row r="86" spans="1:20" ht="15.75" customHeight="1">
      <c r="A86" s="97">
        <f>'Screw Characteristics'!D101</f>
        <v>0.5</v>
      </c>
      <c r="B86" s="100">
        <f t="shared" si="6"/>
        <v>0.5</v>
      </c>
      <c r="C86" s="92">
        <v>79</v>
      </c>
      <c r="D86" s="91">
        <f>'Venn Diagram'!B83</f>
        <v>0</v>
      </c>
      <c r="E86" s="91">
        <f>'Venn Diagram'!C83</f>
        <v>1</v>
      </c>
      <c r="F86" s="91">
        <f>'Venn Diagram'!D83</f>
        <v>0</v>
      </c>
      <c r="G86" s="91">
        <f>'Venn Diagram'!E83</f>
        <v>1</v>
      </c>
      <c r="H86" s="92">
        <f t="shared" si="23"/>
        <v>0</v>
      </c>
      <c r="I86" s="92">
        <f t="shared" si="27"/>
        <v>0</v>
      </c>
      <c r="J86" s="92">
        <f t="shared" si="26"/>
        <v>0</v>
      </c>
      <c r="K86" s="92">
        <f t="shared" si="8"/>
        <v>0</v>
      </c>
      <c r="L86" s="92">
        <f t="shared" si="24"/>
        <v>0</v>
      </c>
      <c r="M86" s="92">
        <f t="shared" si="24"/>
        <v>1</v>
      </c>
      <c r="N86" s="92">
        <f t="shared" si="25"/>
        <v>0</v>
      </c>
      <c r="O86" s="92">
        <f t="shared" si="25"/>
        <v>0</v>
      </c>
      <c r="P86" s="92">
        <f t="shared" si="12"/>
        <v>0</v>
      </c>
      <c r="Q86" s="92">
        <f t="shared" si="13"/>
        <v>0</v>
      </c>
      <c r="R86" s="92">
        <f t="shared" si="22"/>
        <v>0</v>
      </c>
      <c r="T86" s="93"/>
    </row>
    <row r="87" spans="1:20" ht="15.75" customHeight="1">
      <c r="A87" s="97">
        <f>'Screw Characteristics'!D102</f>
        <v>1</v>
      </c>
      <c r="B87" s="100">
        <f t="shared" si="6"/>
        <v>1</v>
      </c>
      <c r="C87" s="92">
        <v>80</v>
      </c>
      <c r="D87" s="91">
        <f>'Venn Diagram'!B84</f>
        <v>1</v>
      </c>
      <c r="E87" s="91">
        <f>'Venn Diagram'!C84</f>
        <v>1</v>
      </c>
      <c r="F87" s="91">
        <f>'Venn Diagram'!D84</f>
        <v>0</v>
      </c>
      <c r="G87" s="91">
        <f>'Venn Diagram'!E84</f>
        <v>1</v>
      </c>
      <c r="H87" s="92">
        <f t="shared" si="23"/>
        <v>1</v>
      </c>
      <c r="I87" s="92">
        <f t="shared" si="27"/>
        <v>0</v>
      </c>
      <c r="J87" s="92">
        <f t="shared" si="26"/>
        <v>0</v>
      </c>
      <c r="K87" s="92">
        <f t="shared" si="8"/>
        <v>1</v>
      </c>
      <c r="L87" s="92">
        <f t="shared" si="24"/>
        <v>0</v>
      </c>
      <c r="M87" s="92">
        <f t="shared" si="24"/>
        <v>1</v>
      </c>
      <c r="N87" s="92">
        <f t="shared" si="25"/>
        <v>0</v>
      </c>
      <c r="O87" s="92">
        <f t="shared" si="25"/>
        <v>0</v>
      </c>
      <c r="P87" s="92">
        <f t="shared" si="12"/>
        <v>0</v>
      </c>
      <c r="Q87" s="92">
        <f t="shared" si="13"/>
        <v>1</v>
      </c>
      <c r="R87" s="92">
        <f t="shared" si="22"/>
        <v>0</v>
      </c>
      <c r="T87" s="93"/>
    </row>
    <row r="88" spans="1:20" ht="12.75">
      <c r="A88" s="97">
        <f>'Screw Characteristics'!D103</f>
        <v>1</v>
      </c>
      <c r="B88" s="100">
        <f t="shared" si="6"/>
        <v>1</v>
      </c>
      <c r="C88" s="92">
        <v>81</v>
      </c>
      <c r="D88" s="91">
        <f>'Venn Diagram'!B85</f>
        <v>1</v>
      </c>
      <c r="E88" s="91">
        <f>'Venn Diagram'!C85</f>
        <v>1</v>
      </c>
      <c r="F88" s="91">
        <f>'Venn Diagram'!D85</f>
        <v>0</v>
      </c>
      <c r="G88" s="91">
        <f>'Venn Diagram'!E85</f>
        <v>1</v>
      </c>
      <c r="H88" s="92">
        <f t="shared" si="23"/>
        <v>1</v>
      </c>
      <c r="I88" s="92">
        <f t="shared" si="27"/>
        <v>0</v>
      </c>
      <c r="J88" s="92">
        <f t="shared" si="26"/>
        <v>0</v>
      </c>
      <c r="K88" s="92">
        <f t="shared" si="8"/>
        <v>1</v>
      </c>
      <c r="L88" s="92">
        <f t="shared" si="24"/>
        <v>0</v>
      </c>
      <c r="M88" s="92">
        <f t="shared" si="24"/>
        <v>1</v>
      </c>
      <c r="N88" s="92">
        <f t="shared" si="25"/>
        <v>0</v>
      </c>
      <c r="O88" s="92">
        <f t="shared" si="25"/>
        <v>0</v>
      </c>
      <c r="P88" s="92">
        <f t="shared" si="12"/>
        <v>0</v>
      </c>
      <c r="Q88" s="92">
        <f t="shared" si="13"/>
        <v>1</v>
      </c>
      <c r="R88" s="92">
        <f t="shared" si="22"/>
        <v>0</v>
      </c>
      <c r="T88" s="93"/>
    </row>
    <row r="89" spans="1:20" ht="12.75">
      <c r="A89" s="97">
        <f>'Screw Characteristics'!D104</f>
        <v>0.75</v>
      </c>
      <c r="B89" s="100">
        <f t="shared" si="6"/>
        <v>0.75</v>
      </c>
      <c r="C89" s="92">
        <v>82</v>
      </c>
      <c r="D89" s="91">
        <f>'Venn Diagram'!B86</f>
        <v>0</v>
      </c>
      <c r="E89" s="91">
        <f>'Venn Diagram'!C86</f>
        <v>1</v>
      </c>
      <c r="F89" s="91">
        <f>'Venn Diagram'!D86</f>
        <v>0</v>
      </c>
      <c r="G89" s="91">
        <f>'Venn Diagram'!E86</f>
        <v>1</v>
      </c>
      <c r="H89" s="92">
        <f t="shared" si="23"/>
        <v>0</v>
      </c>
      <c r="I89" s="92">
        <f t="shared" si="27"/>
        <v>0</v>
      </c>
      <c r="J89" s="92">
        <f t="shared" si="26"/>
        <v>0</v>
      </c>
      <c r="K89" s="92">
        <f t="shared" si="8"/>
        <v>0</v>
      </c>
      <c r="L89" s="92">
        <f t="shared" si="24"/>
        <v>0</v>
      </c>
      <c r="M89" s="92">
        <f t="shared" si="24"/>
        <v>1</v>
      </c>
      <c r="N89" s="92">
        <f t="shared" si="25"/>
        <v>0</v>
      </c>
      <c r="O89" s="92">
        <f t="shared" si="25"/>
        <v>0</v>
      </c>
      <c r="P89" s="92">
        <f t="shared" si="12"/>
        <v>0</v>
      </c>
      <c r="Q89" s="92">
        <f t="shared" si="13"/>
        <v>0</v>
      </c>
      <c r="R89" s="92">
        <f t="shared" si="22"/>
        <v>0</v>
      </c>
      <c r="T89" s="93"/>
    </row>
    <row r="90" spans="1:20" ht="12.75">
      <c r="A90" s="97">
        <f>'Screw Characteristics'!D105</f>
        <v>0.625</v>
      </c>
      <c r="B90" s="100">
        <f t="shared" si="6"/>
        <v>0.625</v>
      </c>
      <c r="C90" s="92">
        <v>83</v>
      </c>
      <c r="D90" s="91">
        <f>'Venn Diagram'!B87</f>
        <v>0</v>
      </c>
      <c r="E90" s="91">
        <f>'Venn Diagram'!C87</f>
        <v>1</v>
      </c>
      <c r="F90" s="91">
        <f>'Venn Diagram'!D87</f>
        <v>0</v>
      </c>
      <c r="G90" s="91">
        <f>'Venn Diagram'!E87</f>
        <v>0</v>
      </c>
      <c r="H90" s="92">
        <f t="shared" si="23"/>
        <v>0</v>
      </c>
      <c r="I90" s="92">
        <f t="shared" si="27"/>
        <v>0</v>
      </c>
      <c r="J90" s="92">
        <f t="shared" si="26"/>
        <v>0</v>
      </c>
      <c r="K90" s="92">
        <f t="shared" si="8"/>
        <v>0</v>
      </c>
      <c r="L90" s="92">
        <f t="shared" si="24"/>
        <v>0</v>
      </c>
      <c r="M90" s="92">
        <f t="shared" si="24"/>
        <v>0</v>
      </c>
      <c r="N90" s="92">
        <f t="shared" si="25"/>
        <v>0</v>
      </c>
      <c r="O90" s="92">
        <f t="shared" si="25"/>
        <v>0</v>
      </c>
      <c r="P90" s="92">
        <f t="shared" si="12"/>
        <v>0</v>
      </c>
      <c r="Q90" s="92">
        <f t="shared" si="13"/>
        <v>0</v>
      </c>
      <c r="R90" s="92">
        <f t="shared" si="22"/>
        <v>0</v>
      </c>
      <c r="T90" s="93"/>
    </row>
    <row r="91" spans="1:20" ht="12.75">
      <c r="A91" s="97">
        <f>'Screw Characteristics'!D106</f>
        <v>0.5</v>
      </c>
      <c r="B91" s="100">
        <f t="shared" si="6"/>
        <v>0.5</v>
      </c>
      <c r="C91" s="92">
        <v>84</v>
      </c>
      <c r="D91" s="91">
        <f>'Venn Diagram'!B88</f>
        <v>0</v>
      </c>
      <c r="E91" s="91">
        <f>'Venn Diagram'!C88</f>
        <v>1</v>
      </c>
      <c r="F91" s="91">
        <f>'Venn Diagram'!D88</f>
        <v>0</v>
      </c>
      <c r="G91" s="91">
        <f>'Venn Diagram'!E88</f>
        <v>1</v>
      </c>
      <c r="H91" s="92">
        <f t="shared" si="23"/>
        <v>0</v>
      </c>
      <c r="I91" s="92">
        <f t="shared" si="27"/>
        <v>0</v>
      </c>
      <c r="J91" s="92">
        <f t="shared" si="26"/>
        <v>0</v>
      </c>
      <c r="K91" s="92">
        <f t="shared" si="8"/>
        <v>0</v>
      </c>
      <c r="L91" s="92">
        <f t="shared" si="24"/>
        <v>0</v>
      </c>
      <c r="M91" s="92">
        <f t="shared" si="24"/>
        <v>1</v>
      </c>
      <c r="N91" s="92">
        <f t="shared" si="25"/>
        <v>0</v>
      </c>
      <c r="O91" s="92">
        <f t="shared" si="25"/>
        <v>0</v>
      </c>
      <c r="P91" s="92">
        <f t="shared" si="12"/>
        <v>0</v>
      </c>
      <c r="Q91" s="92">
        <f t="shared" si="13"/>
        <v>0</v>
      </c>
      <c r="R91" s="92">
        <f t="shared" si="22"/>
        <v>0</v>
      </c>
      <c r="T91" s="93"/>
    </row>
    <row r="92" spans="1:20" ht="12.75">
      <c r="A92" s="97">
        <f>'Screw Characteristics'!D107</f>
        <v>0.9375</v>
      </c>
      <c r="B92" s="100">
        <f t="shared" si="6"/>
        <v>0.9375</v>
      </c>
      <c r="C92" s="92">
        <v>85</v>
      </c>
      <c r="D92" s="91">
        <f>'Venn Diagram'!B89</f>
        <v>0</v>
      </c>
      <c r="E92" s="91">
        <f>'Venn Diagram'!C89</f>
        <v>1</v>
      </c>
      <c r="F92" s="91">
        <f>'Venn Diagram'!D89</f>
        <v>0</v>
      </c>
      <c r="G92" s="91">
        <f>'Venn Diagram'!E89</f>
        <v>0</v>
      </c>
      <c r="H92" s="92">
        <f t="shared" si="23"/>
        <v>0</v>
      </c>
      <c r="I92" s="92">
        <f t="shared" si="27"/>
        <v>0</v>
      </c>
      <c r="J92" s="92">
        <f t="shared" si="26"/>
        <v>0</v>
      </c>
      <c r="K92" s="92">
        <f t="shared" si="8"/>
        <v>0</v>
      </c>
      <c r="L92" s="92">
        <f t="shared" si="24"/>
        <v>0</v>
      </c>
      <c r="M92" s="92">
        <f t="shared" si="24"/>
        <v>0</v>
      </c>
      <c r="N92" s="92">
        <f t="shared" si="25"/>
        <v>0</v>
      </c>
      <c r="O92" s="92">
        <f t="shared" si="25"/>
        <v>0</v>
      </c>
      <c r="P92" s="92">
        <f t="shared" si="12"/>
        <v>0</v>
      </c>
      <c r="Q92" s="92">
        <f t="shared" si="13"/>
        <v>0</v>
      </c>
      <c r="R92" s="92">
        <f t="shared" si="22"/>
        <v>0</v>
      </c>
      <c r="T92" s="93"/>
    </row>
    <row r="93" spans="1:20" ht="12.75">
      <c r="A93" s="97">
        <f>'Screw Characteristics'!D108</f>
        <v>0.875</v>
      </c>
      <c r="B93" s="100">
        <f t="shared" si="6"/>
        <v>0.875</v>
      </c>
      <c r="C93" s="92">
        <v>86</v>
      </c>
      <c r="D93" s="91">
        <f>'Venn Diagram'!B90</f>
        <v>0</v>
      </c>
      <c r="E93" s="91">
        <f>'Venn Diagram'!C90</f>
        <v>1</v>
      </c>
      <c r="F93" s="91">
        <f>'Venn Diagram'!D90</f>
        <v>0</v>
      </c>
      <c r="G93" s="91">
        <f>'Venn Diagram'!E90</f>
        <v>0</v>
      </c>
      <c r="H93" s="92">
        <f t="shared" si="23"/>
        <v>0</v>
      </c>
      <c r="I93" s="92">
        <f t="shared" si="27"/>
        <v>0</v>
      </c>
      <c r="J93" s="92">
        <f t="shared" si="26"/>
        <v>0</v>
      </c>
      <c r="K93" s="92">
        <f t="shared" si="8"/>
        <v>0</v>
      </c>
      <c r="L93" s="92">
        <f t="shared" si="24"/>
        <v>0</v>
      </c>
      <c r="M93" s="92">
        <f t="shared" si="24"/>
        <v>0</v>
      </c>
      <c r="N93" s="92">
        <f t="shared" si="25"/>
        <v>0</v>
      </c>
      <c r="O93" s="92">
        <f t="shared" si="25"/>
        <v>0</v>
      </c>
      <c r="P93" s="92">
        <f t="shared" si="12"/>
        <v>0</v>
      </c>
      <c r="Q93" s="92">
        <f t="shared" si="13"/>
        <v>0</v>
      </c>
      <c r="R93" s="92">
        <f t="shared" si="22"/>
        <v>0</v>
      </c>
      <c r="T93" s="93"/>
    </row>
    <row r="94" spans="1:20" ht="12.75">
      <c r="A94" s="97">
        <f>'Screw Characteristics'!D109</f>
        <v>1</v>
      </c>
      <c r="B94" s="100">
        <f t="shared" si="6"/>
        <v>1</v>
      </c>
      <c r="C94" s="92">
        <v>87</v>
      </c>
      <c r="D94" s="91">
        <f>'Venn Diagram'!B91</f>
        <v>0</v>
      </c>
      <c r="E94" s="91">
        <f>'Venn Diagram'!C91</f>
        <v>1</v>
      </c>
      <c r="F94" s="91">
        <f>'Venn Diagram'!D91</f>
        <v>0</v>
      </c>
      <c r="G94" s="91">
        <f>'Venn Diagram'!E91</f>
        <v>0</v>
      </c>
      <c r="H94" s="92">
        <f t="shared" si="23"/>
        <v>0</v>
      </c>
      <c r="I94" s="92">
        <f t="shared" si="27"/>
        <v>0</v>
      </c>
      <c r="J94" s="92">
        <f t="shared" si="26"/>
        <v>0</v>
      </c>
      <c r="K94" s="92">
        <f t="shared" si="8"/>
        <v>0</v>
      </c>
      <c r="L94" s="92">
        <f t="shared" si="24"/>
        <v>0</v>
      </c>
      <c r="M94" s="92">
        <f t="shared" si="24"/>
        <v>0</v>
      </c>
      <c r="N94" s="92">
        <f t="shared" si="25"/>
        <v>0</v>
      </c>
      <c r="O94" s="92">
        <f t="shared" si="25"/>
        <v>0</v>
      </c>
      <c r="P94" s="92">
        <f t="shared" si="12"/>
        <v>0</v>
      </c>
      <c r="Q94" s="92">
        <f t="shared" si="13"/>
        <v>0</v>
      </c>
      <c r="R94" s="92">
        <f t="shared" si="22"/>
        <v>0</v>
      </c>
      <c r="T94" s="93"/>
    </row>
    <row r="95" spans="1:20" ht="12.75">
      <c r="A95" s="97">
        <f>'Screw Characteristics'!D110</f>
        <v>1</v>
      </c>
      <c r="B95" s="100">
        <f t="shared" si="6"/>
        <v>1</v>
      </c>
      <c r="C95" s="92">
        <v>88</v>
      </c>
      <c r="D95" s="91">
        <f>'Venn Diagram'!B92</f>
        <v>0</v>
      </c>
      <c r="E95" s="91">
        <f>'Venn Diagram'!C92</f>
        <v>0</v>
      </c>
      <c r="F95" s="91">
        <f>'Venn Diagram'!D92</f>
        <v>0</v>
      </c>
      <c r="G95" s="91">
        <f>'Venn Diagram'!E92</f>
        <v>0</v>
      </c>
      <c r="H95" s="92">
        <f t="shared" si="23"/>
        <v>0</v>
      </c>
      <c r="I95" s="92">
        <f t="shared" si="27"/>
        <v>0</v>
      </c>
      <c r="J95" s="92">
        <f t="shared" si="26"/>
        <v>0</v>
      </c>
      <c r="K95" s="92">
        <f t="shared" si="8"/>
        <v>0</v>
      </c>
      <c r="L95" s="92">
        <f t="shared" si="24"/>
        <v>0</v>
      </c>
      <c r="M95" s="92">
        <f t="shared" si="24"/>
        <v>0</v>
      </c>
      <c r="N95" s="92">
        <f t="shared" si="25"/>
        <v>0</v>
      </c>
      <c r="O95" s="92">
        <f t="shared" si="25"/>
        <v>0</v>
      </c>
      <c r="P95" s="92">
        <f t="shared" si="12"/>
        <v>0</v>
      </c>
      <c r="Q95" s="92">
        <f t="shared" si="13"/>
        <v>0</v>
      </c>
      <c r="R95" s="92">
        <f t="shared" si="22"/>
        <v>0</v>
      </c>
      <c r="T95" s="93"/>
    </row>
    <row r="96" spans="1:20" ht="12.75">
      <c r="A96" s="97">
        <f>'Screw Characteristics'!D111</f>
        <v>1</v>
      </c>
      <c r="B96" s="100">
        <f t="shared" si="6"/>
        <v>1</v>
      </c>
      <c r="C96" s="92">
        <v>89</v>
      </c>
      <c r="D96" s="91">
        <f>'Venn Diagram'!B93</f>
        <v>1</v>
      </c>
      <c r="E96" s="91">
        <f>'Venn Diagram'!C93</f>
        <v>1</v>
      </c>
      <c r="F96" s="91">
        <f>'Venn Diagram'!D93</f>
        <v>1</v>
      </c>
      <c r="G96" s="91">
        <f>'Venn Diagram'!E93</f>
        <v>0</v>
      </c>
      <c r="H96" s="92">
        <f t="shared" si="23"/>
        <v>1</v>
      </c>
      <c r="I96" s="92">
        <f t="shared" si="27"/>
        <v>1</v>
      </c>
      <c r="J96" s="92">
        <f t="shared" si="26"/>
        <v>0</v>
      </c>
      <c r="K96" s="92">
        <f t="shared" si="8"/>
        <v>0</v>
      </c>
      <c r="L96" s="92">
        <f t="shared" si="24"/>
        <v>1</v>
      </c>
      <c r="M96" s="92">
        <f t="shared" si="24"/>
        <v>0</v>
      </c>
      <c r="N96" s="92">
        <f t="shared" si="25"/>
        <v>1</v>
      </c>
      <c r="O96" s="92">
        <f t="shared" si="25"/>
        <v>0</v>
      </c>
      <c r="P96" s="92">
        <f t="shared" si="12"/>
        <v>0</v>
      </c>
      <c r="Q96" s="92">
        <f t="shared" si="13"/>
        <v>0</v>
      </c>
      <c r="R96" s="92">
        <f t="shared" si="22"/>
        <v>0</v>
      </c>
      <c r="T96" s="93"/>
    </row>
    <row r="97" spans="1:20" ht="12.75">
      <c r="A97" s="97">
        <f>'Screw Characteristics'!D112</f>
        <v>0.3125</v>
      </c>
      <c r="B97" s="100">
        <f t="shared" si="6"/>
        <v>0.3125</v>
      </c>
      <c r="C97" s="92">
        <v>90</v>
      </c>
      <c r="D97" s="91">
        <f>'Venn Diagram'!B94</f>
        <v>0</v>
      </c>
      <c r="E97" s="91">
        <f>'Venn Diagram'!C94</f>
        <v>1</v>
      </c>
      <c r="F97" s="91">
        <f>'Venn Diagram'!D94</f>
        <v>1</v>
      </c>
      <c r="G97" s="91">
        <f>'Venn Diagram'!E94</f>
        <v>0</v>
      </c>
      <c r="H97" s="92">
        <f t="shared" si="23"/>
        <v>0</v>
      </c>
      <c r="I97" s="92">
        <f t="shared" si="27"/>
        <v>1</v>
      </c>
      <c r="J97" s="92">
        <f t="shared" si="26"/>
        <v>0</v>
      </c>
      <c r="K97" s="92">
        <f t="shared" si="8"/>
        <v>0</v>
      </c>
      <c r="L97" s="92">
        <f t="shared" si="24"/>
        <v>0</v>
      </c>
      <c r="M97" s="92">
        <f t="shared" si="24"/>
        <v>0</v>
      </c>
      <c r="N97" s="92">
        <f t="shared" si="25"/>
        <v>0</v>
      </c>
      <c r="O97" s="92">
        <f t="shared" si="25"/>
        <v>0</v>
      </c>
      <c r="P97" s="92">
        <f t="shared" si="12"/>
        <v>0</v>
      </c>
      <c r="Q97" s="92">
        <f t="shared" si="13"/>
        <v>0</v>
      </c>
      <c r="R97" s="92">
        <f t="shared" si="22"/>
        <v>0</v>
      </c>
      <c r="T97" s="93"/>
    </row>
    <row r="98" spans="1:20" ht="12.75">
      <c r="A98" s="97">
        <f>'Screw Characteristics'!D113</f>
        <v>1</v>
      </c>
      <c r="B98" s="100">
        <f t="shared" si="6"/>
        <v>1</v>
      </c>
      <c r="C98" s="92">
        <v>91</v>
      </c>
      <c r="D98" s="91">
        <f>'Venn Diagram'!B95</f>
        <v>1</v>
      </c>
      <c r="E98" s="91">
        <f>'Venn Diagram'!C95</f>
        <v>1</v>
      </c>
      <c r="F98" s="91">
        <f>'Venn Diagram'!D95</f>
        <v>1</v>
      </c>
      <c r="G98" s="91">
        <f>'Venn Diagram'!E95</f>
        <v>0</v>
      </c>
      <c r="H98" s="92">
        <f t="shared" si="23"/>
        <v>1</v>
      </c>
      <c r="I98" s="92">
        <f t="shared" si="27"/>
        <v>1</v>
      </c>
      <c r="J98" s="92">
        <f t="shared" si="26"/>
        <v>0</v>
      </c>
      <c r="K98" s="92">
        <f t="shared" si="8"/>
        <v>0</v>
      </c>
      <c r="L98" s="92">
        <f t="shared" si="24"/>
        <v>1</v>
      </c>
      <c r="M98" s="92">
        <f t="shared" si="24"/>
        <v>0</v>
      </c>
      <c r="N98" s="92">
        <f t="shared" si="25"/>
        <v>1</v>
      </c>
      <c r="O98" s="92">
        <f t="shared" si="25"/>
        <v>0</v>
      </c>
      <c r="P98" s="92">
        <f t="shared" si="12"/>
        <v>0</v>
      </c>
      <c r="Q98" s="92">
        <f t="shared" si="13"/>
        <v>0</v>
      </c>
      <c r="R98" s="92">
        <f t="shared" si="22"/>
        <v>0</v>
      </c>
      <c r="T98" s="93"/>
    </row>
    <row r="99" spans="1:20" ht="12.75">
      <c r="A99" s="97">
        <f>'Screw Characteristics'!D114</f>
        <v>0.6875</v>
      </c>
      <c r="B99" s="100">
        <f t="shared" si="6"/>
        <v>0.6875</v>
      </c>
      <c r="C99" s="92">
        <v>92</v>
      </c>
      <c r="D99" s="91">
        <f>'Venn Diagram'!B96</f>
        <v>0</v>
      </c>
      <c r="E99" s="91">
        <f>'Venn Diagram'!C96</f>
        <v>1</v>
      </c>
      <c r="F99" s="91">
        <f>'Venn Diagram'!D96</f>
        <v>1</v>
      </c>
      <c r="G99" s="91">
        <f>'Venn Diagram'!E96</f>
        <v>1</v>
      </c>
      <c r="H99" s="92">
        <f t="shared" si="23"/>
        <v>0</v>
      </c>
      <c r="I99" s="92">
        <f t="shared" si="27"/>
        <v>1</v>
      </c>
      <c r="J99" s="92">
        <f t="shared" si="26"/>
        <v>1</v>
      </c>
      <c r="K99" s="92">
        <f t="shared" si="8"/>
        <v>0</v>
      </c>
      <c r="L99" s="92">
        <f t="shared" si="24"/>
        <v>0</v>
      </c>
      <c r="M99" s="92">
        <f t="shared" si="24"/>
        <v>1</v>
      </c>
      <c r="N99" s="92">
        <f t="shared" si="25"/>
        <v>0</v>
      </c>
      <c r="O99" s="92">
        <f t="shared" si="25"/>
        <v>1</v>
      </c>
      <c r="P99" s="92">
        <f t="shared" si="12"/>
        <v>0</v>
      </c>
      <c r="Q99" s="92">
        <f t="shared" si="13"/>
        <v>0</v>
      </c>
      <c r="R99" s="92">
        <f t="shared" si="22"/>
        <v>0</v>
      </c>
      <c r="T99" s="93"/>
    </row>
    <row r="100" spans="1:20" ht="12.75">
      <c r="A100" s="97">
        <f>'Screw Characteristics'!D115</f>
        <v>1</v>
      </c>
      <c r="B100" s="100">
        <f t="shared" si="6"/>
        <v>1</v>
      </c>
      <c r="C100" s="92">
        <v>93</v>
      </c>
      <c r="D100" s="91">
        <f>'Venn Diagram'!B97</f>
        <v>1</v>
      </c>
      <c r="E100" s="91">
        <f>'Venn Diagram'!C97</f>
        <v>1</v>
      </c>
      <c r="F100" s="91">
        <f>'Venn Diagram'!D97</f>
        <v>1</v>
      </c>
      <c r="G100" s="91">
        <f>'Venn Diagram'!E97</f>
        <v>0</v>
      </c>
      <c r="H100" s="92">
        <f t="shared" si="23"/>
        <v>1</v>
      </c>
      <c r="I100" s="92">
        <f t="shared" si="27"/>
        <v>1</v>
      </c>
      <c r="J100" s="92">
        <f t="shared" si="26"/>
        <v>0</v>
      </c>
      <c r="K100" s="92">
        <f t="shared" si="8"/>
        <v>0</v>
      </c>
      <c r="L100" s="92">
        <f t="shared" si="24"/>
        <v>1</v>
      </c>
      <c r="M100" s="92">
        <f t="shared" si="24"/>
        <v>0</v>
      </c>
      <c r="N100" s="92">
        <f t="shared" si="25"/>
        <v>1</v>
      </c>
      <c r="O100" s="92">
        <f t="shared" si="25"/>
        <v>0</v>
      </c>
      <c r="P100" s="92">
        <f t="shared" si="12"/>
        <v>0</v>
      </c>
      <c r="Q100" s="92">
        <f t="shared" si="13"/>
        <v>0</v>
      </c>
      <c r="R100" s="92">
        <f t="shared" si="22"/>
        <v>0</v>
      </c>
      <c r="T100" s="93"/>
    </row>
    <row r="101" spans="1:20" ht="12.75">
      <c r="A101" s="97">
        <f>'Screw Characteristics'!D116</f>
        <v>1</v>
      </c>
      <c r="B101" s="100">
        <f t="shared" si="6"/>
        <v>1</v>
      </c>
      <c r="C101" s="92">
        <v>94</v>
      </c>
      <c r="D101" s="91">
        <f>'Venn Diagram'!B98</f>
        <v>0</v>
      </c>
      <c r="E101" s="91">
        <f>'Venn Diagram'!C98</f>
        <v>1</v>
      </c>
      <c r="F101" s="91">
        <f>'Venn Diagram'!D98</f>
        <v>1</v>
      </c>
      <c r="G101" s="91">
        <f>'Venn Diagram'!E98</f>
        <v>0</v>
      </c>
      <c r="H101" s="92">
        <f t="shared" si="23"/>
        <v>0</v>
      </c>
      <c r="I101" s="92">
        <f t="shared" si="27"/>
        <v>1</v>
      </c>
      <c r="J101" s="92">
        <f t="shared" si="26"/>
        <v>0</v>
      </c>
      <c r="K101" s="92">
        <f t="shared" si="8"/>
        <v>0</v>
      </c>
      <c r="L101" s="92">
        <f t="shared" si="24"/>
        <v>0</v>
      </c>
      <c r="M101" s="92">
        <f t="shared" si="24"/>
        <v>0</v>
      </c>
      <c r="N101" s="92">
        <f t="shared" si="25"/>
        <v>0</v>
      </c>
      <c r="O101" s="92">
        <f t="shared" si="25"/>
        <v>0</v>
      </c>
      <c r="P101" s="92">
        <f t="shared" si="12"/>
        <v>0</v>
      </c>
      <c r="Q101" s="92">
        <f t="shared" si="13"/>
        <v>0</v>
      </c>
      <c r="R101" s="92">
        <f t="shared" si="22"/>
        <v>0</v>
      </c>
      <c r="T101" s="93"/>
    </row>
    <row r="102" spans="1:20" ht="12.75">
      <c r="A102" s="97">
        <f>'Screw Characteristics'!D117</f>
        <v>1</v>
      </c>
      <c r="B102" s="100">
        <f t="shared" si="6"/>
        <v>1</v>
      </c>
      <c r="C102" s="92">
        <v>95</v>
      </c>
      <c r="D102" s="91">
        <f>'Venn Diagram'!B99</f>
        <v>0</v>
      </c>
      <c r="E102" s="91">
        <f>'Venn Diagram'!C99</f>
        <v>1</v>
      </c>
      <c r="F102" s="91">
        <f>'Venn Diagram'!D99</f>
        <v>0</v>
      </c>
      <c r="G102" s="91">
        <f>'Venn Diagram'!E99</f>
        <v>0</v>
      </c>
      <c r="H102" s="92">
        <f t="shared" si="23"/>
        <v>0</v>
      </c>
      <c r="I102" s="92">
        <f t="shared" si="27"/>
        <v>0</v>
      </c>
      <c r="J102" s="92">
        <f t="shared" si="26"/>
        <v>0</v>
      </c>
      <c r="K102" s="92">
        <f t="shared" si="8"/>
        <v>0</v>
      </c>
      <c r="L102" s="92">
        <f t="shared" si="24"/>
        <v>0</v>
      </c>
      <c r="M102" s="92">
        <f t="shared" si="24"/>
        <v>0</v>
      </c>
      <c r="N102" s="92">
        <f t="shared" si="25"/>
        <v>0</v>
      </c>
      <c r="O102" s="92">
        <f t="shared" si="25"/>
        <v>0</v>
      </c>
      <c r="P102" s="92">
        <f t="shared" si="12"/>
        <v>0</v>
      </c>
      <c r="Q102" s="92">
        <f t="shared" si="13"/>
        <v>0</v>
      </c>
      <c r="R102" s="92">
        <f t="shared" si="22"/>
        <v>0</v>
      </c>
      <c r="T102" s="93"/>
    </row>
    <row r="103" spans="1:20" ht="12.75">
      <c r="A103" s="97">
        <f>'Screw Characteristics'!D118</f>
        <v>1</v>
      </c>
      <c r="B103" s="100">
        <f t="shared" si="6"/>
        <v>1</v>
      </c>
      <c r="C103" s="92">
        <v>96</v>
      </c>
      <c r="D103" s="91">
        <f>'Venn Diagram'!B100</f>
        <v>1</v>
      </c>
      <c r="E103" s="91">
        <f>'Venn Diagram'!C100</f>
        <v>1</v>
      </c>
      <c r="F103" s="91">
        <f>'Venn Diagram'!D100</f>
        <v>1</v>
      </c>
      <c r="G103" s="91">
        <f>'Venn Diagram'!E100</f>
        <v>0</v>
      </c>
      <c r="H103" s="92">
        <f t="shared" si="23"/>
        <v>1</v>
      </c>
      <c r="I103" s="92">
        <f t="shared" si="27"/>
        <v>1</v>
      </c>
      <c r="J103" s="92">
        <f t="shared" si="26"/>
        <v>0</v>
      </c>
      <c r="K103" s="92">
        <f t="shared" si="8"/>
        <v>0</v>
      </c>
      <c r="L103" s="92">
        <f t="shared" si="24"/>
        <v>1</v>
      </c>
      <c r="M103" s="92">
        <f t="shared" si="24"/>
        <v>0</v>
      </c>
      <c r="N103" s="92">
        <f t="shared" si="25"/>
        <v>1</v>
      </c>
      <c r="O103" s="92">
        <f t="shared" si="25"/>
        <v>0</v>
      </c>
      <c r="P103" s="92">
        <f t="shared" si="12"/>
        <v>0</v>
      </c>
      <c r="Q103" s="92">
        <f t="shared" si="13"/>
        <v>0</v>
      </c>
      <c r="R103" s="92">
        <f t="shared" si="22"/>
        <v>0</v>
      </c>
      <c r="T103" s="93"/>
    </row>
    <row r="104" spans="1:20" ht="12.75">
      <c r="A104" s="97">
        <f>'Screw Characteristics'!D119</f>
        <v>1</v>
      </c>
      <c r="B104" s="100">
        <f t="shared" si="6"/>
        <v>1</v>
      </c>
      <c r="C104" s="92">
        <v>97</v>
      </c>
      <c r="D104" s="91">
        <f>'Venn Diagram'!B101</f>
        <v>1</v>
      </c>
      <c r="E104" s="91">
        <f>'Venn Diagram'!C101</f>
        <v>1</v>
      </c>
      <c r="F104" s="91">
        <f>'Venn Diagram'!D101</f>
        <v>1</v>
      </c>
      <c r="G104" s="91">
        <f>'Venn Diagram'!E101</f>
        <v>0</v>
      </c>
      <c r="H104" s="92">
        <f t="shared" ref="H104:H122" si="28">D104*E104</f>
        <v>1</v>
      </c>
      <c r="I104" s="92">
        <f t="shared" si="27"/>
        <v>1</v>
      </c>
      <c r="J104" s="92">
        <f t="shared" si="26"/>
        <v>0</v>
      </c>
      <c r="K104" s="92">
        <f t="shared" si="8"/>
        <v>0</v>
      </c>
      <c r="L104" s="92">
        <f t="shared" ref="L104:M122" si="29">D104*F104</f>
        <v>1</v>
      </c>
      <c r="M104" s="92">
        <f t="shared" si="29"/>
        <v>0</v>
      </c>
      <c r="N104" s="92">
        <f t="shared" ref="N104:O122" si="30">D104*E104*F104</f>
        <v>1</v>
      </c>
      <c r="O104" s="92">
        <f t="shared" si="30"/>
        <v>0</v>
      </c>
      <c r="P104" s="92">
        <f t="shared" si="12"/>
        <v>0</v>
      </c>
      <c r="Q104" s="92">
        <f t="shared" si="13"/>
        <v>0</v>
      </c>
      <c r="R104" s="92">
        <f t="shared" si="22"/>
        <v>0</v>
      </c>
      <c r="T104" s="93"/>
    </row>
    <row r="105" spans="1:20" ht="12.75">
      <c r="A105" s="97">
        <f>'Screw Characteristics'!D120</f>
        <v>0.375</v>
      </c>
      <c r="B105" s="100">
        <f t="shared" si="6"/>
        <v>0.375</v>
      </c>
      <c r="C105" s="92">
        <v>98</v>
      </c>
      <c r="D105" s="91">
        <f>'Venn Diagram'!B102</f>
        <v>0</v>
      </c>
      <c r="E105" s="91">
        <f>'Venn Diagram'!C102</f>
        <v>1</v>
      </c>
      <c r="F105" s="91">
        <f>'Venn Diagram'!D102</f>
        <v>1</v>
      </c>
      <c r="G105" s="91">
        <f>'Venn Diagram'!E102</f>
        <v>0</v>
      </c>
      <c r="H105" s="92">
        <f t="shared" si="28"/>
        <v>0</v>
      </c>
      <c r="I105" s="92">
        <f t="shared" si="27"/>
        <v>1</v>
      </c>
      <c r="J105" s="92">
        <f t="shared" si="26"/>
        <v>0</v>
      </c>
      <c r="K105" s="92">
        <f t="shared" si="8"/>
        <v>0</v>
      </c>
      <c r="L105" s="92">
        <f t="shared" si="29"/>
        <v>0</v>
      </c>
      <c r="M105" s="92">
        <f t="shared" si="29"/>
        <v>0</v>
      </c>
      <c r="N105" s="92">
        <f t="shared" si="30"/>
        <v>0</v>
      </c>
      <c r="O105" s="92">
        <f t="shared" si="30"/>
        <v>0</v>
      </c>
      <c r="P105" s="92">
        <f t="shared" si="12"/>
        <v>0</v>
      </c>
      <c r="Q105" s="92">
        <f t="shared" si="13"/>
        <v>0</v>
      </c>
      <c r="R105" s="92">
        <f t="shared" si="22"/>
        <v>0</v>
      </c>
      <c r="T105" s="93"/>
    </row>
    <row r="106" spans="1:20" ht="12.75">
      <c r="A106" s="97">
        <f>'Screw Characteristics'!D121</f>
        <v>0.9375</v>
      </c>
      <c r="B106" s="100">
        <f t="shared" si="6"/>
        <v>0.9375</v>
      </c>
      <c r="C106" s="92">
        <v>99</v>
      </c>
      <c r="D106" s="91">
        <f>'Venn Diagram'!B103</f>
        <v>1</v>
      </c>
      <c r="E106" s="91">
        <f>'Venn Diagram'!C103</f>
        <v>1</v>
      </c>
      <c r="F106" s="91">
        <f>'Venn Diagram'!D103</f>
        <v>1</v>
      </c>
      <c r="G106" s="91">
        <f>'Venn Diagram'!E103</f>
        <v>0</v>
      </c>
      <c r="H106" s="92">
        <f t="shared" si="28"/>
        <v>1</v>
      </c>
      <c r="I106" s="92">
        <f t="shared" si="27"/>
        <v>1</v>
      </c>
      <c r="J106" s="92">
        <f t="shared" si="26"/>
        <v>0</v>
      </c>
      <c r="K106" s="92">
        <f t="shared" si="8"/>
        <v>0</v>
      </c>
      <c r="L106" s="92">
        <f t="shared" si="29"/>
        <v>1</v>
      </c>
      <c r="M106" s="92">
        <f t="shared" si="29"/>
        <v>0</v>
      </c>
      <c r="N106" s="92">
        <f t="shared" si="30"/>
        <v>1</v>
      </c>
      <c r="O106" s="92">
        <f t="shared" si="30"/>
        <v>0</v>
      </c>
      <c r="P106" s="92">
        <f t="shared" si="12"/>
        <v>0</v>
      </c>
      <c r="Q106" s="92">
        <f t="shared" si="13"/>
        <v>0</v>
      </c>
      <c r="R106" s="92">
        <f t="shared" si="22"/>
        <v>0</v>
      </c>
      <c r="T106" s="93"/>
    </row>
    <row r="107" spans="1:20" ht="12.75">
      <c r="A107" s="97">
        <f>'Screw Characteristics'!D122</f>
        <v>1</v>
      </c>
      <c r="B107" s="100">
        <f t="shared" si="6"/>
        <v>1</v>
      </c>
      <c r="C107" s="92">
        <v>100</v>
      </c>
      <c r="D107" s="91">
        <f>'Venn Diagram'!B104</f>
        <v>0</v>
      </c>
      <c r="E107" s="91">
        <f>'Venn Diagram'!C104</f>
        <v>1</v>
      </c>
      <c r="F107" s="91">
        <f>'Venn Diagram'!D104</f>
        <v>1</v>
      </c>
      <c r="G107" s="91">
        <f>'Venn Diagram'!E104</f>
        <v>0</v>
      </c>
      <c r="H107" s="92">
        <f t="shared" si="28"/>
        <v>0</v>
      </c>
      <c r="I107" s="92">
        <f t="shared" si="27"/>
        <v>1</v>
      </c>
      <c r="J107" s="92">
        <f t="shared" si="26"/>
        <v>0</v>
      </c>
      <c r="K107" s="92">
        <f t="shared" si="8"/>
        <v>0</v>
      </c>
      <c r="L107" s="92">
        <f t="shared" si="29"/>
        <v>0</v>
      </c>
      <c r="M107" s="92">
        <f t="shared" si="29"/>
        <v>0</v>
      </c>
      <c r="N107" s="92">
        <f t="shared" si="30"/>
        <v>0</v>
      </c>
      <c r="O107" s="92">
        <f t="shared" si="30"/>
        <v>0</v>
      </c>
      <c r="P107" s="92">
        <f t="shared" si="12"/>
        <v>0</v>
      </c>
      <c r="Q107" s="92">
        <f t="shared" si="13"/>
        <v>0</v>
      </c>
      <c r="R107" s="92">
        <f t="shared" si="22"/>
        <v>0</v>
      </c>
      <c r="T107" s="93"/>
    </row>
    <row r="108" spans="1:20" ht="12.75">
      <c r="A108" s="97">
        <f>'Screw Characteristics'!D123</f>
        <v>0.125</v>
      </c>
      <c r="B108" s="100">
        <f t="shared" si="6"/>
        <v>0.125</v>
      </c>
      <c r="C108" s="92">
        <v>101</v>
      </c>
      <c r="D108" s="91">
        <f>'Venn Diagram'!B105</f>
        <v>0</v>
      </c>
      <c r="E108" s="91">
        <f>'Venn Diagram'!C105</f>
        <v>1</v>
      </c>
      <c r="F108" s="91">
        <f>'Venn Diagram'!D105</f>
        <v>0</v>
      </c>
      <c r="G108" s="91">
        <f>'Venn Diagram'!E105</f>
        <v>1</v>
      </c>
      <c r="H108" s="92">
        <f t="shared" si="28"/>
        <v>0</v>
      </c>
      <c r="I108" s="92">
        <f t="shared" si="27"/>
        <v>0</v>
      </c>
      <c r="J108" s="92">
        <f t="shared" si="26"/>
        <v>0</v>
      </c>
      <c r="K108" s="92">
        <f t="shared" si="8"/>
        <v>0</v>
      </c>
      <c r="L108" s="92">
        <f t="shared" si="29"/>
        <v>0</v>
      </c>
      <c r="M108" s="92">
        <f t="shared" si="29"/>
        <v>1</v>
      </c>
      <c r="N108" s="92">
        <f t="shared" si="30"/>
        <v>0</v>
      </c>
      <c r="O108" s="92">
        <f t="shared" si="30"/>
        <v>0</v>
      </c>
      <c r="P108" s="92">
        <f t="shared" si="12"/>
        <v>0</v>
      </c>
      <c r="Q108" s="92">
        <f t="shared" si="13"/>
        <v>0</v>
      </c>
      <c r="R108" s="92">
        <f t="shared" si="22"/>
        <v>0</v>
      </c>
      <c r="T108" s="93"/>
    </row>
    <row r="109" spans="1:20" ht="12.75">
      <c r="A109" s="97">
        <f>'Screw Characteristics'!D124</f>
        <v>0.9375</v>
      </c>
      <c r="B109" s="100">
        <f t="shared" si="6"/>
        <v>0.9375</v>
      </c>
      <c r="C109" s="92">
        <v>102</v>
      </c>
      <c r="D109" s="91">
        <f>'Venn Diagram'!B106</f>
        <v>0</v>
      </c>
      <c r="E109" s="91">
        <f>'Venn Diagram'!C106</f>
        <v>1</v>
      </c>
      <c r="F109" s="91">
        <f>'Venn Diagram'!D106</f>
        <v>0</v>
      </c>
      <c r="G109" s="91">
        <f>'Venn Diagram'!E106</f>
        <v>0</v>
      </c>
      <c r="H109" s="92">
        <f t="shared" si="28"/>
        <v>0</v>
      </c>
      <c r="I109" s="92">
        <f t="shared" si="27"/>
        <v>0</v>
      </c>
      <c r="J109" s="92">
        <f t="shared" si="26"/>
        <v>0</v>
      </c>
      <c r="K109" s="92">
        <f t="shared" si="8"/>
        <v>0</v>
      </c>
      <c r="L109" s="92">
        <f t="shared" si="29"/>
        <v>0</v>
      </c>
      <c r="M109" s="92">
        <f t="shared" si="29"/>
        <v>0</v>
      </c>
      <c r="N109" s="92">
        <f t="shared" si="30"/>
        <v>0</v>
      </c>
      <c r="O109" s="92">
        <f t="shared" si="30"/>
        <v>0</v>
      </c>
      <c r="P109" s="92">
        <f t="shared" si="12"/>
        <v>0</v>
      </c>
      <c r="Q109" s="92">
        <f t="shared" si="13"/>
        <v>0</v>
      </c>
      <c r="R109" s="92">
        <f t="shared" si="22"/>
        <v>0</v>
      </c>
      <c r="T109" s="93"/>
    </row>
    <row r="110" spans="1:20" ht="12.75">
      <c r="A110" s="97">
        <f>'Screw Characteristics'!D125</f>
        <v>0.9375</v>
      </c>
      <c r="B110" s="100">
        <f t="shared" si="6"/>
        <v>0.9375</v>
      </c>
      <c r="C110" s="92">
        <v>103</v>
      </c>
      <c r="D110" s="91">
        <f>'Venn Diagram'!B107</f>
        <v>0</v>
      </c>
      <c r="E110" s="91">
        <f>'Venn Diagram'!C107</f>
        <v>0</v>
      </c>
      <c r="F110" s="91">
        <f>'Venn Diagram'!D107</f>
        <v>0</v>
      </c>
      <c r="G110" s="91">
        <f>'Venn Diagram'!E107</f>
        <v>0</v>
      </c>
      <c r="H110" s="92">
        <f t="shared" si="28"/>
        <v>0</v>
      </c>
      <c r="I110" s="92">
        <f t="shared" si="27"/>
        <v>0</v>
      </c>
      <c r="J110" s="92">
        <f t="shared" si="26"/>
        <v>0</v>
      </c>
      <c r="K110" s="92">
        <f t="shared" si="8"/>
        <v>0</v>
      </c>
      <c r="L110" s="92">
        <f t="shared" si="29"/>
        <v>0</v>
      </c>
      <c r="M110" s="92">
        <f t="shared" si="29"/>
        <v>0</v>
      </c>
      <c r="N110" s="92">
        <f t="shared" si="30"/>
        <v>0</v>
      </c>
      <c r="O110" s="92">
        <f t="shared" si="30"/>
        <v>0</v>
      </c>
      <c r="P110" s="92">
        <f t="shared" si="12"/>
        <v>0</v>
      </c>
      <c r="Q110" s="92">
        <f t="shared" si="13"/>
        <v>0</v>
      </c>
      <c r="R110" s="92">
        <f t="shared" si="22"/>
        <v>0</v>
      </c>
      <c r="T110" s="93"/>
    </row>
    <row r="111" spans="1:20" ht="12.75">
      <c r="A111" s="97">
        <f>'Screw Characteristics'!D126</f>
        <v>1</v>
      </c>
      <c r="B111" s="100">
        <f t="shared" si="6"/>
        <v>1</v>
      </c>
      <c r="C111" s="92">
        <v>104</v>
      </c>
      <c r="D111" s="91">
        <f>'Venn Diagram'!B108</f>
        <v>0</v>
      </c>
      <c r="E111" s="91">
        <f>'Venn Diagram'!C108</f>
        <v>0</v>
      </c>
      <c r="F111" s="91">
        <f>'Venn Diagram'!D108</f>
        <v>0</v>
      </c>
      <c r="G111" s="91">
        <f>'Venn Diagram'!E108</f>
        <v>1</v>
      </c>
      <c r="H111" s="92">
        <f t="shared" si="28"/>
        <v>0</v>
      </c>
      <c r="I111" s="92">
        <f t="shared" si="27"/>
        <v>0</v>
      </c>
      <c r="J111" s="92">
        <f t="shared" si="26"/>
        <v>0</v>
      </c>
      <c r="K111" s="92">
        <f t="shared" si="8"/>
        <v>0</v>
      </c>
      <c r="L111" s="92">
        <f t="shared" si="29"/>
        <v>0</v>
      </c>
      <c r="M111" s="92">
        <f t="shared" si="29"/>
        <v>0</v>
      </c>
      <c r="N111" s="92">
        <f t="shared" si="30"/>
        <v>0</v>
      </c>
      <c r="O111" s="92">
        <f t="shared" si="30"/>
        <v>0</v>
      </c>
      <c r="P111" s="92">
        <f t="shared" si="12"/>
        <v>0</v>
      </c>
      <c r="Q111" s="92">
        <f t="shared" si="13"/>
        <v>0</v>
      </c>
      <c r="R111" s="92">
        <f t="shared" si="22"/>
        <v>0</v>
      </c>
      <c r="T111" s="93"/>
    </row>
    <row r="112" spans="1:20" ht="12.75">
      <c r="A112" s="97">
        <f>'Screw Characteristics'!D127</f>
        <v>0.1875</v>
      </c>
      <c r="B112" s="100">
        <f t="shared" si="6"/>
        <v>0.1875</v>
      </c>
      <c r="C112" s="92">
        <v>105</v>
      </c>
      <c r="D112" s="91">
        <f>'Venn Diagram'!B109</f>
        <v>0</v>
      </c>
      <c r="E112" s="91">
        <f>'Venn Diagram'!C109</f>
        <v>0</v>
      </c>
      <c r="F112" s="91">
        <f>'Venn Diagram'!D109</f>
        <v>0</v>
      </c>
      <c r="G112" s="91">
        <f>'Venn Diagram'!E109</f>
        <v>0</v>
      </c>
      <c r="H112" s="92">
        <f t="shared" si="28"/>
        <v>0</v>
      </c>
      <c r="I112" s="92">
        <f t="shared" si="27"/>
        <v>0</v>
      </c>
      <c r="J112" s="92">
        <f t="shared" si="26"/>
        <v>0</v>
      </c>
      <c r="K112" s="92">
        <f t="shared" si="8"/>
        <v>0</v>
      </c>
      <c r="L112" s="92">
        <f t="shared" si="29"/>
        <v>0</v>
      </c>
      <c r="M112" s="92">
        <f t="shared" si="29"/>
        <v>0</v>
      </c>
      <c r="N112" s="92">
        <f t="shared" si="30"/>
        <v>0</v>
      </c>
      <c r="O112" s="92">
        <f t="shared" si="30"/>
        <v>0</v>
      </c>
      <c r="P112" s="92">
        <f t="shared" si="12"/>
        <v>0</v>
      </c>
      <c r="Q112" s="92">
        <f t="shared" si="13"/>
        <v>0</v>
      </c>
      <c r="R112" s="92">
        <f t="shared" si="22"/>
        <v>0</v>
      </c>
      <c r="T112" s="93"/>
    </row>
    <row r="113" spans="1:32" ht="12.75">
      <c r="A113" s="97">
        <f>'Screw Characteristics'!D128</f>
        <v>0.9375</v>
      </c>
      <c r="B113" s="100">
        <f t="shared" si="6"/>
        <v>0.9375</v>
      </c>
      <c r="C113" s="92">
        <v>106</v>
      </c>
      <c r="D113" s="91">
        <f>'Venn Diagram'!B110</f>
        <v>0</v>
      </c>
      <c r="E113" s="91">
        <f>'Venn Diagram'!C110</f>
        <v>0</v>
      </c>
      <c r="F113" s="91">
        <f>'Venn Diagram'!D110</f>
        <v>0</v>
      </c>
      <c r="G113" s="91">
        <f>'Venn Diagram'!E110</f>
        <v>0</v>
      </c>
      <c r="H113" s="92">
        <f t="shared" si="28"/>
        <v>0</v>
      </c>
      <c r="I113" s="92">
        <f t="shared" si="27"/>
        <v>0</v>
      </c>
      <c r="J113" s="92">
        <f t="shared" si="26"/>
        <v>0</v>
      </c>
      <c r="K113" s="92">
        <f t="shared" si="8"/>
        <v>0</v>
      </c>
      <c r="L113" s="92">
        <f t="shared" si="29"/>
        <v>0</v>
      </c>
      <c r="M113" s="92">
        <f t="shared" si="29"/>
        <v>0</v>
      </c>
      <c r="N113" s="92">
        <f t="shared" si="30"/>
        <v>0</v>
      </c>
      <c r="O113" s="92">
        <f t="shared" si="30"/>
        <v>0</v>
      </c>
      <c r="P113" s="92">
        <f t="shared" si="12"/>
        <v>0</v>
      </c>
      <c r="Q113" s="92">
        <f t="shared" si="13"/>
        <v>0</v>
      </c>
      <c r="R113" s="92">
        <f t="shared" si="22"/>
        <v>0</v>
      </c>
      <c r="T113" s="93"/>
    </row>
    <row r="114" spans="1:32" ht="12.75">
      <c r="A114" s="97">
        <f>'Screw Characteristics'!D129</f>
        <v>0.6875</v>
      </c>
      <c r="B114" s="100">
        <f t="shared" si="6"/>
        <v>0.6875</v>
      </c>
      <c r="C114" s="92">
        <v>107</v>
      </c>
      <c r="D114" s="91">
        <f>'Venn Diagram'!B111</f>
        <v>1</v>
      </c>
      <c r="E114" s="91">
        <f>'Venn Diagram'!C111</f>
        <v>1</v>
      </c>
      <c r="F114" s="91">
        <f>'Venn Diagram'!D111</f>
        <v>1</v>
      </c>
      <c r="G114" s="91">
        <f>'Venn Diagram'!E111</f>
        <v>0</v>
      </c>
      <c r="H114" s="92">
        <f t="shared" si="28"/>
        <v>1</v>
      </c>
      <c r="I114" s="92">
        <f t="shared" si="27"/>
        <v>1</v>
      </c>
      <c r="J114" s="92">
        <f t="shared" si="26"/>
        <v>0</v>
      </c>
      <c r="K114" s="92">
        <f t="shared" si="8"/>
        <v>0</v>
      </c>
      <c r="L114" s="92">
        <f t="shared" si="29"/>
        <v>1</v>
      </c>
      <c r="M114" s="92">
        <f t="shared" si="29"/>
        <v>0</v>
      </c>
      <c r="N114" s="92">
        <f t="shared" si="30"/>
        <v>1</v>
      </c>
      <c r="O114" s="92">
        <f t="shared" si="30"/>
        <v>0</v>
      </c>
      <c r="P114" s="92">
        <f t="shared" si="12"/>
        <v>0</v>
      </c>
      <c r="Q114" s="92">
        <f t="shared" si="13"/>
        <v>0</v>
      </c>
      <c r="R114" s="92">
        <f t="shared" si="22"/>
        <v>0</v>
      </c>
      <c r="T114" s="93"/>
    </row>
    <row r="115" spans="1:32" ht="12.75">
      <c r="A115" s="97">
        <f>'Screw Characteristics'!D130</f>
        <v>0.5</v>
      </c>
      <c r="B115" s="100">
        <f t="shared" si="6"/>
        <v>0.5</v>
      </c>
      <c r="C115" s="92">
        <v>108</v>
      </c>
      <c r="D115" s="91">
        <f>'Venn Diagram'!B112</f>
        <v>0</v>
      </c>
      <c r="E115" s="91">
        <f>'Venn Diagram'!C112</f>
        <v>1</v>
      </c>
      <c r="F115" s="91">
        <f>'Venn Diagram'!D112</f>
        <v>1</v>
      </c>
      <c r="G115" s="91">
        <f>'Venn Diagram'!E112</f>
        <v>0</v>
      </c>
      <c r="H115" s="92">
        <f t="shared" si="28"/>
        <v>0</v>
      </c>
      <c r="I115" s="92">
        <f t="shared" si="27"/>
        <v>1</v>
      </c>
      <c r="J115" s="92">
        <f t="shared" si="26"/>
        <v>0</v>
      </c>
      <c r="K115" s="92">
        <f t="shared" si="8"/>
        <v>0</v>
      </c>
      <c r="L115" s="92">
        <f t="shared" si="29"/>
        <v>0</v>
      </c>
      <c r="M115" s="92">
        <f t="shared" si="29"/>
        <v>0</v>
      </c>
      <c r="N115" s="92">
        <f t="shared" si="30"/>
        <v>0</v>
      </c>
      <c r="O115" s="92">
        <f t="shared" si="30"/>
        <v>0</v>
      </c>
      <c r="P115" s="92">
        <f t="shared" si="12"/>
        <v>0</v>
      </c>
      <c r="Q115" s="92">
        <f t="shared" si="13"/>
        <v>0</v>
      </c>
      <c r="R115" s="92">
        <f t="shared" si="22"/>
        <v>0</v>
      </c>
      <c r="T115" s="93"/>
    </row>
    <row r="116" spans="1:32" ht="12.75">
      <c r="A116" s="97">
        <f>'Screw Characteristics'!D131</f>
        <v>0</v>
      </c>
      <c r="B116" s="100">
        <f t="shared" si="6"/>
        <v>0</v>
      </c>
      <c r="C116" s="92">
        <v>109</v>
      </c>
      <c r="D116" s="91">
        <f>'Venn Diagram'!B113</f>
        <v>0</v>
      </c>
      <c r="E116" s="91">
        <f>'Venn Diagram'!C113</f>
        <v>0</v>
      </c>
      <c r="F116" s="91">
        <f>'Venn Diagram'!D113</f>
        <v>0</v>
      </c>
      <c r="G116" s="91">
        <f>'Venn Diagram'!E113</f>
        <v>1</v>
      </c>
      <c r="H116" s="92">
        <f t="shared" si="28"/>
        <v>0</v>
      </c>
      <c r="I116" s="92">
        <f t="shared" si="27"/>
        <v>0</v>
      </c>
      <c r="J116" s="92">
        <f t="shared" si="26"/>
        <v>0</v>
      </c>
      <c r="K116" s="92">
        <f t="shared" si="8"/>
        <v>0</v>
      </c>
      <c r="L116" s="92">
        <f t="shared" si="29"/>
        <v>0</v>
      </c>
      <c r="M116" s="92">
        <f t="shared" si="29"/>
        <v>0</v>
      </c>
      <c r="N116" s="92">
        <f t="shared" si="30"/>
        <v>0</v>
      </c>
      <c r="O116" s="92">
        <f t="shared" si="30"/>
        <v>0</v>
      </c>
      <c r="P116" s="92">
        <f t="shared" si="12"/>
        <v>0</v>
      </c>
      <c r="Q116" s="92">
        <f t="shared" si="13"/>
        <v>0</v>
      </c>
      <c r="R116" s="92">
        <f t="shared" si="22"/>
        <v>0</v>
      </c>
      <c r="T116" s="93"/>
    </row>
    <row r="117" spans="1:32" ht="12.75">
      <c r="A117" s="97">
        <f>'Screw Characteristics'!D132</f>
        <v>0.6875</v>
      </c>
      <c r="B117" s="100">
        <f t="shared" si="6"/>
        <v>0.6875</v>
      </c>
      <c r="C117" s="92">
        <v>110</v>
      </c>
      <c r="D117" s="91">
        <f>'Venn Diagram'!B114</f>
        <v>1</v>
      </c>
      <c r="E117" s="91">
        <f>'Venn Diagram'!C114</f>
        <v>1</v>
      </c>
      <c r="F117" s="91">
        <f>'Venn Diagram'!D114</f>
        <v>1</v>
      </c>
      <c r="G117" s="91">
        <f>'Venn Diagram'!E114</f>
        <v>0</v>
      </c>
      <c r="H117" s="92">
        <f t="shared" si="28"/>
        <v>1</v>
      </c>
      <c r="I117" s="92">
        <f t="shared" si="27"/>
        <v>1</v>
      </c>
      <c r="J117" s="92">
        <f t="shared" si="26"/>
        <v>0</v>
      </c>
      <c r="K117" s="92">
        <f t="shared" si="8"/>
        <v>0</v>
      </c>
      <c r="L117" s="92">
        <f t="shared" si="29"/>
        <v>1</v>
      </c>
      <c r="M117" s="92">
        <f t="shared" si="29"/>
        <v>0</v>
      </c>
      <c r="N117" s="92">
        <f t="shared" si="30"/>
        <v>1</v>
      </c>
      <c r="O117" s="92">
        <f t="shared" si="30"/>
        <v>0</v>
      </c>
      <c r="P117" s="92">
        <f t="shared" si="12"/>
        <v>0</v>
      </c>
      <c r="Q117" s="92">
        <f t="shared" si="13"/>
        <v>0</v>
      </c>
      <c r="R117" s="92">
        <f t="shared" si="22"/>
        <v>0</v>
      </c>
      <c r="T117" s="93"/>
    </row>
    <row r="118" spans="1:32" ht="12.75">
      <c r="A118" s="97">
        <f>'Screw Characteristics'!D133</f>
        <v>0.75</v>
      </c>
      <c r="B118" s="100">
        <f t="shared" si="6"/>
        <v>0.75</v>
      </c>
      <c r="C118" s="92">
        <v>111</v>
      </c>
      <c r="D118" s="91">
        <f>'Venn Diagram'!B115</f>
        <v>1</v>
      </c>
      <c r="E118" s="91">
        <f>'Venn Diagram'!C115</f>
        <v>1</v>
      </c>
      <c r="F118" s="91">
        <f>'Venn Diagram'!D115</f>
        <v>1</v>
      </c>
      <c r="G118" s="91">
        <f>'Venn Diagram'!E115</f>
        <v>0</v>
      </c>
      <c r="H118" s="92">
        <f t="shared" si="28"/>
        <v>1</v>
      </c>
      <c r="I118" s="92">
        <f t="shared" si="27"/>
        <v>1</v>
      </c>
      <c r="J118" s="92">
        <f t="shared" si="26"/>
        <v>0</v>
      </c>
      <c r="K118" s="92">
        <f t="shared" si="8"/>
        <v>0</v>
      </c>
      <c r="L118" s="92">
        <f t="shared" si="29"/>
        <v>1</v>
      </c>
      <c r="M118" s="92">
        <f t="shared" si="29"/>
        <v>0</v>
      </c>
      <c r="N118" s="92">
        <f t="shared" si="30"/>
        <v>1</v>
      </c>
      <c r="O118" s="92">
        <f t="shared" si="30"/>
        <v>0</v>
      </c>
      <c r="P118" s="92">
        <f t="shared" si="12"/>
        <v>0</v>
      </c>
      <c r="Q118" s="92">
        <f t="shared" si="13"/>
        <v>0</v>
      </c>
      <c r="R118" s="92">
        <f t="shared" si="22"/>
        <v>0</v>
      </c>
      <c r="T118" s="93"/>
    </row>
    <row r="119" spans="1:32" ht="12.75">
      <c r="A119" s="97">
        <f>'Screw Characteristics'!D134</f>
        <v>1</v>
      </c>
      <c r="B119" s="100">
        <f t="shared" si="6"/>
        <v>1</v>
      </c>
      <c r="C119" s="92">
        <v>112</v>
      </c>
      <c r="D119" s="91">
        <f>'Venn Diagram'!B116</f>
        <v>0</v>
      </c>
      <c r="E119" s="91">
        <f>'Venn Diagram'!C116</f>
        <v>0</v>
      </c>
      <c r="F119" s="91">
        <f>'Venn Diagram'!D116</f>
        <v>0</v>
      </c>
      <c r="G119" s="91">
        <f>'Venn Diagram'!E116</f>
        <v>0</v>
      </c>
      <c r="H119" s="92">
        <f t="shared" si="28"/>
        <v>0</v>
      </c>
      <c r="I119" s="92">
        <f t="shared" si="27"/>
        <v>0</v>
      </c>
      <c r="J119" s="92">
        <f t="shared" si="26"/>
        <v>0</v>
      </c>
      <c r="K119" s="92">
        <f t="shared" si="8"/>
        <v>0</v>
      </c>
      <c r="L119" s="92">
        <f t="shared" si="29"/>
        <v>0</v>
      </c>
      <c r="M119" s="92">
        <f t="shared" si="29"/>
        <v>0</v>
      </c>
      <c r="N119" s="92">
        <f t="shared" si="30"/>
        <v>0</v>
      </c>
      <c r="O119" s="92">
        <f t="shared" si="30"/>
        <v>0</v>
      </c>
      <c r="P119" s="92">
        <f t="shared" si="12"/>
        <v>0</v>
      </c>
      <c r="Q119" s="92">
        <f t="shared" si="13"/>
        <v>0</v>
      </c>
      <c r="R119" s="92">
        <f t="shared" si="22"/>
        <v>0</v>
      </c>
      <c r="T119" s="93"/>
    </row>
    <row r="120" spans="1:32" ht="12.75">
      <c r="A120" s="97">
        <f>'Screw Characteristics'!D135</f>
        <v>0.5</v>
      </c>
      <c r="B120" s="100">
        <f t="shared" si="6"/>
        <v>0.5</v>
      </c>
      <c r="C120" s="92">
        <v>113</v>
      </c>
      <c r="D120" s="91">
        <f>'Venn Diagram'!B117</f>
        <v>0</v>
      </c>
      <c r="E120" s="91">
        <f>'Venn Diagram'!C117</f>
        <v>0</v>
      </c>
      <c r="F120" s="91">
        <f>'Venn Diagram'!D117</f>
        <v>0</v>
      </c>
      <c r="G120" s="91">
        <f>'Venn Diagram'!E117</f>
        <v>0</v>
      </c>
      <c r="H120" s="92">
        <f t="shared" si="28"/>
        <v>0</v>
      </c>
      <c r="I120" s="92">
        <f t="shared" si="27"/>
        <v>0</v>
      </c>
      <c r="J120" s="92">
        <f t="shared" si="26"/>
        <v>0</v>
      </c>
      <c r="K120" s="92">
        <f t="shared" si="8"/>
        <v>0</v>
      </c>
      <c r="L120" s="92">
        <f t="shared" si="29"/>
        <v>0</v>
      </c>
      <c r="M120" s="92">
        <f t="shared" si="29"/>
        <v>0</v>
      </c>
      <c r="N120" s="92">
        <f t="shared" si="30"/>
        <v>0</v>
      </c>
      <c r="O120" s="92">
        <f t="shared" si="30"/>
        <v>0</v>
      </c>
      <c r="P120" s="92">
        <f t="shared" si="12"/>
        <v>0</v>
      </c>
      <c r="Q120" s="92">
        <f t="shared" si="13"/>
        <v>0</v>
      </c>
      <c r="R120" s="92">
        <f t="shared" si="22"/>
        <v>0</v>
      </c>
      <c r="T120" s="93"/>
    </row>
    <row r="121" spans="1:32" ht="12.75">
      <c r="A121" s="97">
        <f>'Screw Characteristics'!D136</f>
        <v>6.25E-2</v>
      </c>
      <c r="B121" s="100">
        <f t="shared" si="6"/>
        <v>6.25E-2</v>
      </c>
      <c r="C121" s="92">
        <v>114</v>
      </c>
      <c r="D121" s="91">
        <f>'Venn Diagram'!B118</f>
        <v>0</v>
      </c>
      <c r="E121" s="91">
        <f>'Venn Diagram'!C118</f>
        <v>0</v>
      </c>
      <c r="F121" s="91">
        <f>'Venn Diagram'!D118</f>
        <v>1</v>
      </c>
      <c r="G121" s="91">
        <f>'Venn Diagram'!E118</f>
        <v>0</v>
      </c>
      <c r="H121" s="92">
        <f t="shared" si="28"/>
        <v>0</v>
      </c>
      <c r="I121" s="92">
        <f t="shared" si="27"/>
        <v>0</v>
      </c>
      <c r="J121" s="92">
        <f t="shared" si="26"/>
        <v>0</v>
      </c>
      <c r="K121" s="92">
        <f t="shared" si="8"/>
        <v>0</v>
      </c>
      <c r="L121" s="92">
        <f t="shared" si="29"/>
        <v>0</v>
      </c>
      <c r="M121" s="92">
        <f t="shared" si="29"/>
        <v>0</v>
      </c>
      <c r="N121" s="92">
        <f t="shared" si="30"/>
        <v>0</v>
      </c>
      <c r="O121" s="92">
        <f t="shared" si="30"/>
        <v>0</v>
      </c>
      <c r="P121" s="92">
        <f t="shared" si="12"/>
        <v>0</v>
      </c>
      <c r="Q121" s="92">
        <f t="shared" si="13"/>
        <v>0</v>
      </c>
      <c r="R121" s="92">
        <f t="shared" si="22"/>
        <v>0</v>
      </c>
      <c r="T121" s="93"/>
    </row>
    <row r="122" spans="1:32" ht="12.75">
      <c r="A122" s="97">
        <f>'Screw Characteristics'!D137</f>
        <v>0.8125</v>
      </c>
      <c r="B122" s="100">
        <f t="shared" si="6"/>
        <v>0.8125</v>
      </c>
      <c r="C122" s="92">
        <v>115</v>
      </c>
      <c r="D122" s="91">
        <f>'Venn Diagram'!B119</f>
        <v>0</v>
      </c>
      <c r="E122" s="91">
        <f>'Venn Diagram'!C119</f>
        <v>0</v>
      </c>
      <c r="F122" s="91">
        <f>'Venn Diagram'!D119</f>
        <v>0</v>
      </c>
      <c r="G122" s="91">
        <f>'Venn Diagram'!E119</f>
        <v>0</v>
      </c>
      <c r="H122" s="92">
        <f t="shared" si="28"/>
        <v>0</v>
      </c>
      <c r="I122" s="92">
        <f t="shared" si="27"/>
        <v>0</v>
      </c>
      <c r="J122" s="92">
        <f t="shared" si="26"/>
        <v>0</v>
      </c>
      <c r="K122" s="92">
        <f t="shared" si="8"/>
        <v>0</v>
      </c>
      <c r="L122" s="92">
        <f t="shared" si="29"/>
        <v>0</v>
      </c>
      <c r="M122" s="92">
        <f t="shared" si="29"/>
        <v>0</v>
      </c>
      <c r="N122" s="92">
        <f t="shared" si="30"/>
        <v>0</v>
      </c>
      <c r="O122" s="92">
        <f t="shared" si="30"/>
        <v>0</v>
      </c>
      <c r="P122" s="92">
        <f t="shared" si="12"/>
        <v>0</v>
      </c>
      <c r="Q122" s="92">
        <f t="shared" si="13"/>
        <v>0</v>
      </c>
      <c r="R122" s="92">
        <f t="shared" si="22"/>
        <v>0</v>
      </c>
      <c r="T122" s="93"/>
    </row>
    <row r="123" spans="1:32" ht="12.75">
      <c r="D123" s="91"/>
      <c r="E123" s="91"/>
      <c r="F123" s="91"/>
      <c r="G123" s="91"/>
      <c r="T123" s="93"/>
    </row>
    <row r="124" spans="1:32" ht="12.75">
      <c r="A124" s="92" t="s">
        <v>196</v>
      </c>
      <c r="B124" s="92"/>
      <c r="D124" s="91">
        <f t="shared" ref="D124:R124" si="31">SUMIF(D8:D122, "1", $B$8:$B$122)</f>
        <v>33.875</v>
      </c>
      <c r="E124" s="91">
        <f t="shared" si="31"/>
        <v>76.8125</v>
      </c>
      <c r="F124" s="91">
        <f t="shared" si="31"/>
        <v>37.5</v>
      </c>
      <c r="G124" s="91">
        <f>SUMIF(G8:G122, "1", $B$8:$B$122)</f>
        <v>36.75</v>
      </c>
      <c r="H124" s="91">
        <f t="shared" si="31"/>
        <v>33.875</v>
      </c>
      <c r="I124" s="91">
        <f t="shared" si="31"/>
        <v>37.4375</v>
      </c>
      <c r="J124" s="91">
        <f t="shared" si="31"/>
        <v>8</v>
      </c>
      <c r="K124" s="91">
        <f t="shared" si="31"/>
        <v>12.125</v>
      </c>
      <c r="L124" s="91">
        <f t="shared" si="31"/>
        <v>22.5625</v>
      </c>
      <c r="M124" s="91">
        <f t="shared" si="31"/>
        <v>33.875</v>
      </c>
      <c r="N124" s="91">
        <f t="shared" si="31"/>
        <v>22.5625</v>
      </c>
      <c r="O124" s="91">
        <f t="shared" si="31"/>
        <v>8</v>
      </c>
      <c r="P124" s="91">
        <f t="shared" si="31"/>
        <v>3.8125</v>
      </c>
      <c r="Q124" s="91">
        <f t="shared" si="31"/>
        <v>12.125</v>
      </c>
      <c r="R124" s="91">
        <f t="shared" si="31"/>
        <v>3.8125</v>
      </c>
      <c r="T124" s="93"/>
      <c r="U124" s="93"/>
      <c r="V124" s="93"/>
      <c r="W124" s="93"/>
      <c r="X124" s="93"/>
      <c r="Y124" s="93"/>
      <c r="Z124" s="93"/>
      <c r="AA124" s="93"/>
      <c r="AB124" s="93"/>
    </row>
    <row r="125" spans="1:32" ht="12.75">
      <c r="A125" s="98" t="s">
        <v>197</v>
      </c>
      <c r="B125" s="98"/>
      <c r="C125" s="98"/>
      <c r="D125" s="151">
        <f t="shared" ref="D125:R125" si="32">D124/D4</f>
        <v>0.94097222222222221</v>
      </c>
      <c r="E125" s="151">
        <f t="shared" si="32"/>
        <v>0.80855263157894741</v>
      </c>
      <c r="F125" s="151">
        <f t="shared" si="32"/>
        <v>0.85227272727272729</v>
      </c>
      <c r="G125" s="151">
        <f t="shared" si="32"/>
        <v>0.81666666666666665</v>
      </c>
      <c r="H125" s="151">
        <f t="shared" si="32"/>
        <v>0.94097222222222221</v>
      </c>
      <c r="I125" s="151">
        <f t="shared" si="32"/>
        <v>0.87063953488372092</v>
      </c>
      <c r="J125" s="151">
        <f t="shared" si="32"/>
        <v>0.88888888888888884</v>
      </c>
      <c r="K125" s="151">
        <f t="shared" si="32"/>
        <v>0.93269230769230771</v>
      </c>
      <c r="L125" s="151">
        <f t="shared" si="32"/>
        <v>0.94010416666666663</v>
      </c>
      <c r="M125" s="151">
        <f t="shared" si="32"/>
        <v>0.84687500000000004</v>
      </c>
      <c r="N125" s="151">
        <f t="shared" si="32"/>
        <v>0.94010416666666663</v>
      </c>
      <c r="O125" s="151">
        <f t="shared" si="32"/>
        <v>0.88888888888888884</v>
      </c>
      <c r="P125" s="151">
        <f t="shared" si="32"/>
        <v>0.953125</v>
      </c>
      <c r="Q125" s="151">
        <f t="shared" si="32"/>
        <v>0.93269230769230771</v>
      </c>
      <c r="R125" s="151">
        <f t="shared" si="32"/>
        <v>0.953125</v>
      </c>
      <c r="S125" s="93"/>
      <c r="T125" s="93"/>
      <c r="AC125" s="93"/>
      <c r="AD125" s="93"/>
      <c r="AE125" s="93"/>
      <c r="AF125" s="93"/>
    </row>
    <row r="126" spans="1:32" ht="12.75">
      <c r="D126" s="101"/>
      <c r="E126" s="91"/>
      <c r="F126" s="91"/>
      <c r="G126" s="91"/>
      <c r="T126" s="93"/>
    </row>
    <row r="127" spans="1:32" ht="12.75">
      <c r="D127" s="91"/>
      <c r="E127" s="91"/>
      <c r="F127" s="91"/>
      <c r="G127" s="91"/>
      <c r="T127" s="93"/>
    </row>
    <row r="128" spans="1:32" ht="12.75">
      <c r="D128" s="91"/>
      <c r="E128" s="91"/>
      <c r="F128" s="91"/>
      <c r="G128" s="91"/>
      <c r="T128" s="93"/>
    </row>
    <row r="129" spans="4:20" ht="12.75">
      <c r="D129" s="91"/>
      <c r="E129" s="91"/>
      <c r="F129" s="91"/>
      <c r="G129" s="91"/>
      <c r="T129" s="93"/>
    </row>
    <row r="130" spans="4:20" ht="12.75">
      <c r="D130" s="91"/>
      <c r="E130" s="91"/>
      <c r="F130" s="91"/>
      <c r="G130" s="91"/>
      <c r="T130" s="93"/>
    </row>
    <row r="131" spans="4:20" ht="12.75">
      <c r="D131" s="91"/>
      <c r="E131" s="91"/>
      <c r="F131" s="91"/>
      <c r="G131" s="91"/>
      <c r="T131" s="93"/>
    </row>
    <row r="132" spans="4:20" ht="12.75">
      <c r="D132" s="91"/>
      <c r="E132" s="91"/>
      <c r="F132" s="91"/>
      <c r="G132" s="91"/>
      <c r="T132" s="93"/>
    </row>
    <row r="133" spans="4:20" ht="12.75">
      <c r="D133" s="91"/>
      <c r="E133" s="91"/>
      <c r="F133" s="91"/>
      <c r="G133" s="91"/>
      <c r="T133" s="93"/>
    </row>
    <row r="134" spans="4:20" ht="12.75">
      <c r="D134" s="91"/>
      <c r="E134" s="91"/>
      <c r="F134" s="91"/>
      <c r="G134" s="91"/>
      <c r="T134" s="93"/>
    </row>
    <row r="135" spans="4:20" ht="12.75">
      <c r="D135" s="91"/>
      <c r="E135" s="91"/>
      <c r="F135" s="91"/>
      <c r="G135" s="91"/>
      <c r="T135" s="93"/>
    </row>
    <row r="136" spans="4:20" ht="12.75">
      <c r="D136" s="91"/>
      <c r="E136" s="91"/>
      <c r="F136" s="91"/>
      <c r="G136" s="91"/>
      <c r="T136" s="93"/>
    </row>
    <row r="137" spans="4:20" ht="12.75">
      <c r="D137" s="91"/>
      <c r="E137" s="91"/>
      <c r="F137" s="91"/>
      <c r="G137" s="91"/>
      <c r="T137" s="93"/>
    </row>
    <row r="138" spans="4:20" ht="12.75">
      <c r="D138" s="91"/>
      <c r="E138" s="91"/>
      <c r="F138" s="91"/>
      <c r="G138" s="91"/>
      <c r="T138" s="93"/>
    </row>
    <row r="139" spans="4:20" ht="12.75">
      <c r="D139" s="91"/>
      <c r="E139" s="91"/>
      <c r="F139" s="91"/>
      <c r="G139" s="91"/>
      <c r="T139" s="93"/>
    </row>
    <row r="140" spans="4:20" ht="12.75">
      <c r="D140" s="91"/>
      <c r="E140" s="91"/>
      <c r="F140" s="91"/>
      <c r="G140" s="91"/>
      <c r="T140" s="93"/>
    </row>
    <row r="141" spans="4:20" ht="12.75">
      <c r="D141" s="91"/>
      <c r="E141" s="91"/>
      <c r="F141" s="91"/>
      <c r="G141" s="91"/>
      <c r="T141" s="93"/>
    </row>
    <row r="142" spans="4:20" ht="12.75">
      <c r="D142" s="91"/>
      <c r="E142" s="91"/>
      <c r="F142" s="91"/>
      <c r="G142" s="91"/>
      <c r="T142" s="93"/>
    </row>
    <row r="143" spans="4:20" ht="12.75">
      <c r="D143" s="91"/>
      <c r="E143" s="91"/>
      <c r="F143" s="91"/>
      <c r="G143" s="91"/>
      <c r="T143" s="93"/>
    </row>
    <row r="144" spans="4:20" ht="12.75">
      <c r="D144" s="91"/>
      <c r="E144" s="91"/>
      <c r="F144" s="91"/>
      <c r="G144" s="91"/>
      <c r="T144" s="93"/>
    </row>
    <row r="145" spans="4:20" ht="12.75">
      <c r="D145" s="91"/>
      <c r="E145" s="91"/>
      <c r="F145" s="91"/>
      <c r="G145" s="91"/>
      <c r="T145" s="93"/>
    </row>
    <row r="146" spans="4:20" ht="12.75">
      <c r="D146" s="91"/>
      <c r="E146" s="91"/>
      <c r="F146" s="91"/>
      <c r="G146" s="91"/>
      <c r="T146" s="93"/>
    </row>
    <row r="147" spans="4:20" ht="12.75">
      <c r="D147" s="91"/>
      <c r="E147" s="91"/>
      <c r="F147" s="91"/>
      <c r="G147" s="91"/>
      <c r="T147" s="93"/>
    </row>
    <row r="148" spans="4:20" ht="12.75">
      <c r="D148" s="91"/>
      <c r="E148" s="91"/>
      <c r="F148" s="91"/>
      <c r="G148" s="91"/>
      <c r="T148" s="93"/>
    </row>
    <row r="149" spans="4:20" ht="12.75">
      <c r="D149" s="91"/>
      <c r="E149" s="91"/>
      <c r="F149" s="91"/>
      <c r="G149" s="91"/>
      <c r="T149" s="93"/>
    </row>
    <row r="150" spans="4:20" ht="12.75">
      <c r="D150" s="91"/>
      <c r="E150" s="91"/>
      <c r="F150" s="91"/>
      <c r="G150" s="91"/>
      <c r="T150" s="93"/>
    </row>
    <row r="151" spans="4:20" ht="12.75">
      <c r="D151" s="91"/>
      <c r="E151" s="91"/>
      <c r="F151" s="91"/>
      <c r="G151" s="91"/>
      <c r="T151" s="93"/>
    </row>
    <row r="152" spans="4:20" ht="12.75">
      <c r="D152" s="91"/>
      <c r="E152" s="91"/>
      <c r="F152" s="91"/>
      <c r="G152" s="91"/>
      <c r="T152" s="93"/>
    </row>
    <row r="153" spans="4:20" ht="12.75">
      <c r="D153" s="91"/>
      <c r="E153" s="91"/>
      <c r="F153" s="91"/>
      <c r="G153" s="91"/>
      <c r="T153" s="93"/>
    </row>
    <row r="154" spans="4:20" ht="12.75">
      <c r="D154" s="91"/>
      <c r="E154" s="91"/>
      <c r="F154" s="91"/>
      <c r="G154" s="91"/>
      <c r="T154" s="93"/>
    </row>
    <row r="155" spans="4:20" ht="12.75">
      <c r="D155" s="91"/>
      <c r="E155" s="91"/>
      <c r="F155" s="91"/>
      <c r="G155" s="91"/>
      <c r="T155" s="93"/>
    </row>
    <row r="156" spans="4:20" ht="12.75">
      <c r="D156" s="91"/>
      <c r="E156" s="91"/>
      <c r="F156" s="91"/>
      <c r="G156" s="91"/>
      <c r="T156" s="93"/>
    </row>
    <row r="157" spans="4:20" ht="12.75">
      <c r="D157" s="91"/>
      <c r="E157" s="91"/>
      <c r="F157" s="91"/>
      <c r="G157" s="91"/>
      <c r="T157" s="93"/>
    </row>
    <row r="158" spans="4:20" ht="12.75">
      <c r="D158" s="91"/>
      <c r="E158" s="91"/>
      <c r="F158" s="91"/>
      <c r="G158" s="91"/>
      <c r="T158" s="93"/>
    </row>
    <row r="159" spans="4:20" ht="12.75">
      <c r="D159" s="91"/>
      <c r="E159" s="91"/>
      <c r="F159" s="91"/>
      <c r="G159" s="91"/>
      <c r="T159" s="93"/>
    </row>
    <row r="160" spans="4:20" ht="12.75">
      <c r="D160" s="91"/>
      <c r="E160" s="91"/>
      <c r="F160" s="91"/>
      <c r="G160" s="91"/>
      <c r="T160" s="93"/>
    </row>
    <row r="161" spans="4:20" ht="12.75">
      <c r="D161" s="91"/>
      <c r="E161" s="91"/>
      <c r="F161" s="91"/>
      <c r="G161" s="91"/>
      <c r="T161" s="93"/>
    </row>
    <row r="162" spans="4:20" ht="12.75">
      <c r="D162" s="91"/>
      <c r="E162" s="91"/>
      <c r="F162" s="91"/>
      <c r="G162" s="91"/>
      <c r="T162" s="93"/>
    </row>
    <row r="163" spans="4:20" ht="12.75">
      <c r="D163" s="91"/>
      <c r="E163" s="91"/>
      <c r="F163" s="91"/>
      <c r="G163" s="91"/>
      <c r="T163" s="93"/>
    </row>
    <row r="164" spans="4:20" ht="12.75">
      <c r="D164" s="91"/>
      <c r="E164" s="91"/>
      <c r="F164" s="91"/>
      <c r="G164" s="91"/>
      <c r="T164" s="93"/>
    </row>
    <row r="165" spans="4:20" ht="12.75">
      <c r="D165" s="91"/>
      <c r="E165" s="91"/>
      <c r="F165" s="91"/>
      <c r="G165" s="91"/>
      <c r="T165" s="93"/>
    </row>
    <row r="166" spans="4:20" ht="12.75">
      <c r="D166" s="91"/>
      <c r="E166" s="91"/>
      <c r="F166" s="91"/>
      <c r="G166" s="91"/>
      <c r="T166" s="93"/>
    </row>
    <row r="167" spans="4:20" ht="12.75">
      <c r="D167" s="91"/>
      <c r="E167" s="91"/>
      <c r="F167" s="91"/>
      <c r="G167" s="91"/>
      <c r="T167" s="93"/>
    </row>
    <row r="168" spans="4:20" ht="12.75">
      <c r="D168" s="91"/>
      <c r="E168" s="91"/>
      <c r="F168" s="91"/>
      <c r="G168" s="91"/>
      <c r="T168" s="93"/>
    </row>
    <row r="169" spans="4:20" ht="12.75">
      <c r="D169" s="91"/>
      <c r="E169" s="91"/>
      <c r="F169" s="91"/>
      <c r="G169" s="91"/>
      <c r="T169" s="93"/>
    </row>
    <row r="170" spans="4:20" ht="12.75">
      <c r="D170" s="91"/>
      <c r="E170" s="91"/>
      <c r="F170" s="91"/>
      <c r="G170" s="91"/>
      <c r="T170" s="93"/>
    </row>
    <row r="171" spans="4:20" ht="12.75">
      <c r="D171" s="91"/>
      <c r="E171" s="91"/>
      <c r="F171" s="91"/>
      <c r="G171" s="91"/>
      <c r="T171" s="93"/>
    </row>
    <row r="172" spans="4:20" ht="12.75">
      <c r="D172" s="91"/>
      <c r="E172" s="91"/>
      <c r="F172" s="91"/>
      <c r="G172" s="91"/>
      <c r="T172" s="93"/>
    </row>
    <row r="173" spans="4:20" ht="12.75">
      <c r="D173" s="91"/>
      <c r="E173" s="91"/>
      <c r="F173" s="91"/>
      <c r="G173" s="91"/>
      <c r="T173" s="93"/>
    </row>
    <row r="174" spans="4:20" ht="12.75">
      <c r="D174" s="91"/>
      <c r="E174" s="91"/>
      <c r="F174" s="91"/>
      <c r="G174" s="91"/>
      <c r="T174" s="93"/>
    </row>
    <row r="175" spans="4:20" ht="12.75">
      <c r="D175" s="91"/>
      <c r="E175" s="91"/>
      <c r="F175" s="91"/>
      <c r="G175" s="91"/>
      <c r="T175" s="93"/>
    </row>
    <row r="176" spans="4:20" ht="12.75">
      <c r="D176" s="91"/>
      <c r="E176" s="91"/>
      <c r="F176" s="91"/>
      <c r="G176" s="91"/>
      <c r="T176" s="93"/>
    </row>
    <row r="177" spans="4:20" ht="12.75">
      <c r="D177" s="91"/>
      <c r="E177" s="91"/>
      <c r="F177" s="91"/>
      <c r="G177" s="91"/>
      <c r="T177" s="93"/>
    </row>
    <row r="178" spans="4:20" ht="12.75">
      <c r="D178" s="91"/>
      <c r="E178" s="91"/>
      <c r="F178" s="91"/>
      <c r="G178" s="91"/>
      <c r="T178" s="93"/>
    </row>
    <row r="179" spans="4:20" ht="12.75">
      <c r="D179" s="91"/>
      <c r="E179" s="91"/>
      <c r="F179" s="91"/>
      <c r="G179" s="91"/>
      <c r="T179" s="93"/>
    </row>
    <row r="180" spans="4:20" ht="12.75">
      <c r="D180" s="91"/>
      <c r="E180" s="91"/>
      <c r="F180" s="91"/>
      <c r="G180" s="91"/>
      <c r="T180" s="93"/>
    </row>
    <row r="181" spans="4:20" ht="12.75">
      <c r="D181" s="91"/>
      <c r="E181" s="91"/>
      <c r="F181" s="91"/>
      <c r="G181" s="91"/>
      <c r="T181" s="93"/>
    </row>
    <row r="182" spans="4:20" ht="12.75">
      <c r="D182" s="91"/>
      <c r="E182" s="91"/>
      <c r="F182" s="91"/>
      <c r="G182" s="91"/>
      <c r="T182" s="93"/>
    </row>
    <row r="183" spans="4:20" ht="12.75">
      <c r="D183" s="91"/>
      <c r="E183" s="91"/>
      <c r="F183" s="91"/>
      <c r="G183" s="91"/>
      <c r="T183" s="93"/>
    </row>
    <row r="184" spans="4:20" ht="12.75">
      <c r="D184" s="91"/>
      <c r="E184" s="91"/>
      <c r="F184" s="91"/>
      <c r="G184" s="91"/>
      <c r="T184" s="93"/>
    </row>
    <row r="185" spans="4:20" ht="12.75">
      <c r="D185" s="91"/>
      <c r="E185" s="91"/>
      <c r="F185" s="91"/>
      <c r="G185" s="91"/>
      <c r="T185" s="93"/>
    </row>
    <row r="186" spans="4:20" ht="12.75">
      <c r="D186" s="91"/>
      <c r="E186" s="91"/>
      <c r="F186" s="91"/>
      <c r="G186" s="91"/>
      <c r="T186" s="93"/>
    </row>
    <row r="187" spans="4:20" ht="12.75">
      <c r="D187" s="91"/>
      <c r="E187" s="91"/>
      <c r="F187" s="91"/>
      <c r="G187" s="91"/>
      <c r="T187" s="93"/>
    </row>
    <row r="188" spans="4:20" ht="12.75">
      <c r="D188" s="91"/>
      <c r="E188" s="91"/>
      <c r="F188" s="91"/>
      <c r="G188" s="91"/>
      <c r="T188" s="93"/>
    </row>
    <row r="189" spans="4:20" ht="12.75">
      <c r="D189" s="91"/>
      <c r="E189" s="91"/>
      <c r="F189" s="91"/>
      <c r="G189" s="91"/>
      <c r="T189" s="93"/>
    </row>
    <row r="190" spans="4:20" ht="12.75">
      <c r="D190" s="91"/>
      <c r="E190" s="91"/>
      <c r="F190" s="91"/>
      <c r="G190" s="91"/>
      <c r="T190" s="93"/>
    </row>
    <row r="191" spans="4:20" ht="12.75">
      <c r="D191" s="91"/>
      <c r="E191" s="91"/>
      <c r="F191" s="91"/>
      <c r="G191" s="91"/>
      <c r="T191" s="93"/>
    </row>
    <row r="192" spans="4:20" ht="12.75">
      <c r="D192" s="91"/>
      <c r="E192" s="91"/>
      <c r="F192" s="91"/>
      <c r="G192" s="91"/>
      <c r="T192" s="93"/>
    </row>
    <row r="193" spans="4:20" ht="12.75">
      <c r="D193" s="91"/>
      <c r="E193" s="91"/>
      <c r="F193" s="91"/>
      <c r="G193" s="91"/>
      <c r="T193" s="93"/>
    </row>
    <row r="194" spans="4:20" ht="12.75">
      <c r="D194" s="91"/>
      <c r="E194" s="91"/>
      <c r="F194" s="91"/>
      <c r="G194" s="91"/>
      <c r="T194" s="93"/>
    </row>
    <row r="195" spans="4:20" ht="12.75">
      <c r="D195" s="91"/>
      <c r="E195" s="91"/>
      <c r="F195" s="91"/>
      <c r="G195" s="91"/>
      <c r="T195" s="93"/>
    </row>
    <row r="196" spans="4:20" ht="12.75">
      <c r="D196" s="91"/>
      <c r="E196" s="91"/>
      <c r="F196" s="91"/>
      <c r="G196" s="91"/>
      <c r="T196" s="93"/>
    </row>
    <row r="197" spans="4:20" ht="12.75">
      <c r="D197" s="91"/>
      <c r="E197" s="91"/>
      <c r="F197" s="91"/>
      <c r="G197" s="91"/>
      <c r="T197" s="93"/>
    </row>
    <row r="198" spans="4:20" ht="12.75">
      <c r="D198" s="91"/>
      <c r="E198" s="91"/>
      <c r="F198" s="91"/>
      <c r="G198" s="91"/>
      <c r="T198" s="93"/>
    </row>
    <row r="199" spans="4:20" ht="12.75">
      <c r="D199" s="91"/>
      <c r="E199" s="91"/>
      <c r="F199" s="91"/>
      <c r="G199" s="91"/>
      <c r="T199" s="93"/>
    </row>
    <row r="200" spans="4:20" ht="12.75">
      <c r="D200" s="91"/>
      <c r="E200" s="91"/>
      <c r="F200" s="91"/>
      <c r="G200" s="91"/>
      <c r="T200" s="93"/>
    </row>
    <row r="201" spans="4:20" ht="12.75">
      <c r="D201" s="91"/>
      <c r="E201" s="91"/>
      <c r="F201" s="91"/>
      <c r="G201" s="91"/>
      <c r="T201" s="93"/>
    </row>
    <row r="202" spans="4:20" ht="12.75">
      <c r="D202" s="91"/>
      <c r="E202" s="91"/>
      <c r="F202" s="91"/>
      <c r="G202" s="91"/>
      <c r="T202" s="93"/>
    </row>
    <row r="203" spans="4:20" ht="12.75">
      <c r="D203" s="91"/>
      <c r="E203" s="91"/>
      <c r="F203" s="91"/>
      <c r="G203" s="91"/>
      <c r="T203" s="93"/>
    </row>
    <row r="204" spans="4:20" ht="12.75">
      <c r="D204" s="91"/>
      <c r="E204" s="91"/>
      <c r="F204" s="91"/>
      <c r="G204" s="91"/>
      <c r="T204" s="93"/>
    </row>
    <row r="205" spans="4:20" ht="12.75">
      <c r="D205" s="91"/>
      <c r="E205" s="91"/>
      <c r="F205" s="91"/>
      <c r="G205" s="91"/>
      <c r="T205" s="93"/>
    </row>
    <row r="206" spans="4:20" ht="12.75">
      <c r="D206" s="91"/>
      <c r="E206" s="91"/>
      <c r="F206" s="91"/>
      <c r="G206" s="91"/>
      <c r="T206" s="93"/>
    </row>
    <row r="207" spans="4:20" ht="12.75">
      <c r="D207" s="91"/>
      <c r="E207" s="91"/>
      <c r="F207" s="91"/>
      <c r="G207" s="91"/>
      <c r="T207" s="93"/>
    </row>
    <row r="208" spans="4:20" ht="12.75">
      <c r="D208" s="91"/>
      <c r="E208" s="91"/>
      <c r="F208" s="91"/>
      <c r="G208" s="91"/>
      <c r="T208" s="93"/>
    </row>
    <row r="209" spans="4:20" ht="12.75">
      <c r="D209" s="91"/>
      <c r="E209" s="91"/>
      <c r="F209" s="91"/>
      <c r="G209" s="91"/>
      <c r="T209" s="93"/>
    </row>
    <row r="210" spans="4:20" ht="12.75">
      <c r="D210" s="91"/>
      <c r="E210" s="91"/>
      <c r="F210" s="91"/>
      <c r="G210" s="91"/>
      <c r="T210" s="93"/>
    </row>
    <row r="211" spans="4:20" ht="12.75">
      <c r="D211" s="91"/>
      <c r="E211" s="91"/>
      <c r="F211" s="91"/>
      <c r="G211" s="91"/>
      <c r="T211" s="93"/>
    </row>
    <row r="212" spans="4:20" ht="12.75">
      <c r="D212" s="91"/>
      <c r="E212" s="91"/>
      <c r="F212" s="91"/>
      <c r="G212" s="91"/>
      <c r="T212" s="93"/>
    </row>
    <row r="213" spans="4:20" ht="12.75">
      <c r="D213" s="91"/>
      <c r="E213" s="91"/>
      <c r="F213" s="91"/>
      <c r="G213" s="91"/>
      <c r="T213" s="93"/>
    </row>
    <row r="214" spans="4:20" ht="12.75">
      <c r="D214" s="91"/>
      <c r="E214" s="91"/>
      <c r="F214" s="91"/>
      <c r="G214" s="91"/>
      <c r="T214" s="93"/>
    </row>
    <row r="215" spans="4:20" ht="12.75">
      <c r="D215" s="91"/>
      <c r="E215" s="91"/>
      <c r="F215" s="91"/>
      <c r="G215" s="91"/>
      <c r="T215" s="93"/>
    </row>
    <row r="216" spans="4:20" ht="12.75">
      <c r="D216" s="91"/>
      <c r="E216" s="91"/>
      <c r="F216" s="91"/>
      <c r="G216" s="91"/>
      <c r="T216" s="93"/>
    </row>
    <row r="217" spans="4:20" ht="12.75">
      <c r="D217" s="91"/>
      <c r="E217" s="91"/>
      <c r="F217" s="91"/>
      <c r="G217" s="91"/>
      <c r="T217" s="93"/>
    </row>
    <row r="218" spans="4:20" ht="12.75">
      <c r="D218" s="91"/>
      <c r="E218" s="91"/>
      <c r="F218" s="91"/>
      <c r="G218" s="91"/>
      <c r="T218" s="93"/>
    </row>
    <row r="219" spans="4:20" ht="12.75">
      <c r="D219" s="91"/>
      <c r="E219" s="91"/>
      <c r="F219" s="91"/>
      <c r="G219" s="91"/>
      <c r="T219" s="93"/>
    </row>
    <row r="220" spans="4:20" ht="12.75">
      <c r="D220" s="91"/>
      <c r="E220" s="91"/>
      <c r="F220" s="91"/>
      <c r="G220" s="91"/>
      <c r="T220" s="93"/>
    </row>
    <row r="221" spans="4:20" ht="12.75">
      <c r="D221" s="91"/>
      <c r="E221" s="91"/>
      <c r="F221" s="91"/>
      <c r="G221" s="91"/>
      <c r="T221" s="93"/>
    </row>
    <row r="222" spans="4:20" ht="12.75">
      <c r="D222" s="91"/>
      <c r="E222" s="91"/>
      <c r="F222" s="91"/>
      <c r="G222" s="91"/>
      <c r="T222" s="93"/>
    </row>
    <row r="223" spans="4:20" ht="12.75">
      <c r="D223" s="91"/>
      <c r="E223" s="91"/>
      <c r="F223" s="91"/>
      <c r="G223" s="91"/>
      <c r="T223" s="93"/>
    </row>
    <row r="224" spans="4:20" ht="12.75">
      <c r="D224" s="91"/>
      <c r="E224" s="91"/>
      <c r="F224" s="91"/>
      <c r="G224" s="91"/>
      <c r="T224" s="93"/>
    </row>
    <row r="225" spans="4:20" ht="12.75">
      <c r="D225" s="91"/>
      <c r="E225" s="91"/>
      <c r="F225" s="91"/>
      <c r="G225" s="91"/>
      <c r="T225" s="93"/>
    </row>
    <row r="226" spans="4:20" ht="12.75">
      <c r="D226" s="91"/>
      <c r="E226" s="91"/>
      <c r="F226" s="91"/>
      <c r="G226" s="91"/>
      <c r="T226" s="93"/>
    </row>
    <row r="227" spans="4:20" ht="12.75">
      <c r="D227" s="91"/>
      <c r="E227" s="91"/>
      <c r="F227" s="91"/>
      <c r="G227" s="91"/>
      <c r="T227" s="93"/>
    </row>
    <row r="228" spans="4:20" ht="12.75">
      <c r="D228" s="91"/>
      <c r="E228" s="91"/>
      <c r="F228" s="91"/>
      <c r="G228" s="91"/>
      <c r="T228" s="93"/>
    </row>
    <row r="229" spans="4:20" ht="12.75">
      <c r="D229" s="91"/>
      <c r="E229" s="91"/>
      <c r="F229" s="91"/>
      <c r="G229" s="91"/>
      <c r="T229" s="93"/>
    </row>
    <row r="230" spans="4:20" ht="12.75">
      <c r="D230" s="91"/>
      <c r="E230" s="91"/>
      <c r="F230" s="91"/>
      <c r="G230" s="91"/>
      <c r="T230" s="93"/>
    </row>
    <row r="231" spans="4:20" ht="12.75">
      <c r="D231" s="91"/>
      <c r="E231" s="91"/>
      <c r="F231" s="91"/>
      <c r="G231" s="91"/>
      <c r="T231" s="93"/>
    </row>
    <row r="232" spans="4:20" ht="12.75">
      <c r="D232" s="91"/>
      <c r="E232" s="91"/>
      <c r="F232" s="91"/>
      <c r="G232" s="91"/>
      <c r="T232" s="93"/>
    </row>
    <row r="233" spans="4:20" ht="12.75">
      <c r="D233" s="91"/>
      <c r="E233" s="91"/>
      <c r="F233" s="91"/>
      <c r="G233" s="91"/>
      <c r="T233" s="93"/>
    </row>
    <row r="234" spans="4:20" ht="12.75">
      <c r="D234" s="91"/>
      <c r="E234" s="91"/>
      <c r="F234" s="91"/>
      <c r="G234" s="91"/>
      <c r="T234" s="93"/>
    </row>
    <row r="235" spans="4:20" ht="12.75">
      <c r="D235" s="91"/>
      <c r="E235" s="91"/>
      <c r="F235" s="91"/>
      <c r="G235" s="91"/>
      <c r="T235" s="93"/>
    </row>
    <row r="236" spans="4:20" ht="12.75">
      <c r="D236" s="91"/>
      <c r="E236" s="91"/>
      <c r="F236" s="91"/>
      <c r="G236" s="91"/>
      <c r="T236" s="93"/>
    </row>
    <row r="237" spans="4:20" ht="12.75">
      <c r="D237" s="91"/>
      <c r="E237" s="91"/>
      <c r="F237" s="91"/>
      <c r="G237" s="91"/>
      <c r="T237" s="93"/>
    </row>
    <row r="238" spans="4:20" ht="12.75">
      <c r="D238" s="91"/>
      <c r="E238" s="91"/>
      <c r="F238" s="91"/>
      <c r="G238" s="91"/>
      <c r="T238" s="93"/>
    </row>
    <row r="239" spans="4:20" ht="12.75">
      <c r="D239" s="91"/>
      <c r="E239" s="91"/>
      <c r="F239" s="91"/>
      <c r="G239" s="91"/>
      <c r="T239" s="93"/>
    </row>
    <row r="240" spans="4:20" ht="12.75">
      <c r="D240" s="91"/>
      <c r="E240" s="91"/>
      <c r="F240" s="91"/>
      <c r="G240" s="91"/>
      <c r="T240" s="93"/>
    </row>
    <row r="241" spans="4:20" ht="12.75">
      <c r="D241" s="91"/>
      <c r="E241" s="91"/>
      <c r="F241" s="91"/>
      <c r="G241" s="91"/>
      <c r="T241" s="93"/>
    </row>
    <row r="242" spans="4:20" ht="12.75">
      <c r="D242" s="91"/>
      <c r="E242" s="91"/>
      <c r="F242" s="91"/>
      <c r="G242" s="91"/>
      <c r="T242" s="93"/>
    </row>
    <row r="243" spans="4:20" ht="12.75">
      <c r="D243" s="91"/>
      <c r="E243" s="91"/>
      <c r="F243" s="91"/>
      <c r="G243" s="91"/>
      <c r="T243" s="93"/>
    </row>
    <row r="244" spans="4:20" ht="12.75">
      <c r="D244" s="91"/>
      <c r="E244" s="91"/>
      <c r="F244" s="91"/>
      <c r="G244" s="91"/>
      <c r="T244" s="93"/>
    </row>
    <row r="245" spans="4:20" ht="12.75">
      <c r="D245" s="91"/>
      <c r="E245" s="91"/>
      <c r="F245" s="91"/>
      <c r="G245" s="91"/>
      <c r="T245" s="93"/>
    </row>
    <row r="246" spans="4:20" ht="12.75">
      <c r="D246" s="91"/>
      <c r="E246" s="91"/>
      <c r="F246" s="91"/>
      <c r="G246" s="91"/>
      <c r="T246" s="93"/>
    </row>
    <row r="247" spans="4:20" ht="12.75">
      <c r="D247" s="91"/>
      <c r="E247" s="91"/>
      <c r="F247" s="91"/>
      <c r="G247" s="91"/>
      <c r="T247" s="93"/>
    </row>
    <row r="248" spans="4:20" ht="12.75">
      <c r="D248" s="91"/>
      <c r="E248" s="91"/>
      <c r="F248" s="91"/>
      <c r="G248" s="91"/>
      <c r="T248" s="93"/>
    </row>
    <row r="249" spans="4:20" ht="12.75">
      <c r="D249" s="91"/>
      <c r="E249" s="91"/>
      <c r="F249" s="91"/>
      <c r="G249" s="91"/>
      <c r="T249" s="93"/>
    </row>
    <row r="250" spans="4:20" ht="12.75">
      <c r="D250" s="91"/>
      <c r="E250" s="91"/>
      <c r="F250" s="91"/>
      <c r="G250" s="91"/>
      <c r="T250" s="93"/>
    </row>
    <row r="251" spans="4:20" ht="12.75">
      <c r="D251" s="91"/>
      <c r="E251" s="91"/>
      <c r="F251" s="91"/>
      <c r="G251" s="91"/>
      <c r="T251" s="93"/>
    </row>
    <row r="252" spans="4:20" ht="12.75">
      <c r="D252" s="91"/>
      <c r="E252" s="91"/>
      <c r="F252" s="91"/>
      <c r="G252" s="91"/>
      <c r="T252" s="93"/>
    </row>
    <row r="253" spans="4:20" ht="12.75">
      <c r="D253" s="91"/>
      <c r="E253" s="91"/>
      <c r="F253" s="91"/>
      <c r="G253" s="91"/>
      <c r="T253" s="93"/>
    </row>
    <row r="254" spans="4:20" ht="12.75">
      <c r="D254" s="91"/>
      <c r="E254" s="91"/>
      <c r="F254" s="91"/>
      <c r="G254" s="91"/>
      <c r="T254" s="93"/>
    </row>
    <row r="255" spans="4:20" ht="12.75">
      <c r="D255" s="91"/>
      <c r="E255" s="91"/>
      <c r="F255" s="91"/>
      <c r="G255" s="91"/>
      <c r="T255" s="93"/>
    </row>
    <row r="256" spans="4:20" ht="12.75">
      <c r="D256" s="91"/>
      <c r="E256" s="91"/>
      <c r="F256" s="91"/>
      <c r="G256" s="91"/>
      <c r="T256" s="93"/>
    </row>
    <row r="257" spans="4:20" ht="12.75">
      <c r="D257" s="91"/>
      <c r="E257" s="91"/>
      <c r="F257" s="91"/>
      <c r="G257" s="91"/>
      <c r="T257" s="93"/>
    </row>
    <row r="258" spans="4:20" ht="12.75">
      <c r="D258" s="91"/>
      <c r="E258" s="91"/>
      <c r="F258" s="91"/>
      <c r="G258" s="91"/>
      <c r="T258" s="93"/>
    </row>
    <row r="259" spans="4:20" ht="12.75">
      <c r="D259" s="91"/>
      <c r="E259" s="91"/>
      <c r="F259" s="91"/>
      <c r="G259" s="91"/>
      <c r="T259" s="93"/>
    </row>
    <row r="260" spans="4:20" ht="12.75">
      <c r="D260" s="91"/>
      <c r="E260" s="91"/>
      <c r="F260" s="91"/>
      <c r="G260" s="91"/>
      <c r="T260" s="93"/>
    </row>
    <row r="261" spans="4:20" ht="12.75">
      <c r="D261" s="91"/>
      <c r="E261" s="91"/>
      <c r="F261" s="91"/>
      <c r="G261" s="91"/>
      <c r="T261" s="93"/>
    </row>
    <row r="262" spans="4:20" ht="12.75">
      <c r="D262" s="91"/>
      <c r="E262" s="91"/>
      <c r="F262" s="91"/>
      <c r="G262" s="91"/>
      <c r="T262" s="93"/>
    </row>
    <row r="263" spans="4:20" ht="12.75">
      <c r="D263" s="91"/>
      <c r="E263" s="91"/>
      <c r="F263" s="91"/>
      <c r="G263" s="91"/>
      <c r="T263" s="93"/>
    </row>
    <row r="264" spans="4:20" ht="12.75">
      <c r="D264" s="91"/>
      <c r="E264" s="91"/>
      <c r="F264" s="91"/>
      <c r="G264" s="91"/>
      <c r="T264" s="93"/>
    </row>
    <row r="265" spans="4:20" ht="12.75">
      <c r="D265" s="91"/>
      <c r="E265" s="91"/>
      <c r="F265" s="91"/>
      <c r="G265" s="91"/>
      <c r="T265" s="93"/>
    </row>
    <row r="266" spans="4:20" ht="12.75">
      <c r="D266" s="91"/>
      <c r="E266" s="91"/>
      <c r="F266" s="91"/>
      <c r="G266" s="91"/>
      <c r="T266" s="93"/>
    </row>
    <row r="267" spans="4:20" ht="12.75">
      <c r="D267" s="91"/>
      <c r="E267" s="91"/>
      <c r="F267" s="91"/>
      <c r="G267" s="91"/>
      <c r="T267" s="93"/>
    </row>
    <row r="268" spans="4:20" ht="12.75">
      <c r="D268" s="91"/>
      <c r="E268" s="91"/>
      <c r="F268" s="91"/>
      <c r="G268" s="91"/>
      <c r="T268" s="93"/>
    </row>
    <row r="269" spans="4:20" ht="12.75">
      <c r="D269" s="91"/>
      <c r="E269" s="91"/>
      <c r="F269" s="91"/>
      <c r="G269" s="91"/>
      <c r="T269" s="93"/>
    </row>
    <row r="270" spans="4:20" ht="12.75">
      <c r="D270" s="91"/>
      <c r="E270" s="91"/>
      <c r="F270" s="91"/>
      <c r="G270" s="91"/>
      <c r="T270" s="93"/>
    </row>
    <row r="271" spans="4:20" ht="12.75">
      <c r="D271" s="91"/>
      <c r="E271" s="91"/>
      <c r="F271" s="91"/>
      <c r="G271" s="91"/>
      <c r="T271" s="93"/>
    </row>
    <row r="272" spans="4:20" ht="12.75">
      <c r="D272" s="91"/>
      <c r="E272" s="91"/>
      <c r="F272" s="91"/>
      <c r="G272" s="91"/>
      <c r="T272" s="93"/>
    </row>
    <row r="273" spans="4:20" ht="12.75">
      <c r="D273" s="91"/>
      <c r="E273" s="91"/>
      <c r="F273" s="91"/>
      <c r="G273" s="91"/>
      <c r="T273" s="93"/>
    </row>
    <row r="274" spans="4:20" ht="12.75">
      <c r="D274" s="91"/>
      <c r="E274" s="91"/>
      <c r="F274" s="91"/>
      <c r="G274" s="91"/>
      <c r="T274" s="93"/>
    </row>
    <row r="275" spans="4:20" ht="12.75">
      <c r="D275" s="91"/>
      <c r="E275" s="91"/>
      <c r="F275" s="91"/>
      <c r="G275" s="91"/>
      <c r="T275" s="93"/>
    </row>
    <row r="276" spans="4:20" ht="12.75">
      <c r="D276" s="91"/>
      <c r="E276" s="91"/>
      <c r="F276" s="91"/>
      <c r="G276" s="91"/>
      <c r="T276" s="93"/>
    </row>
    <row r="277" spans="4:20" ht="12.75">
      <c r="D277" s="91"/>
      <c r="E277" s="91"/>
      <c r="F277" s="91"/>
      <c r="G277" s="91"/>
      <c r="T277" s="93"/>
    </row>
    <row r="278" spans="4:20" ht="12.75">
      <c r="D278" s="91"/>
      <c r="E278" s="91"/>
      <c r="F278" s="91"/>
      <c r="G278" s="91"/>
      <c r="T278" s="93"/>
    </row>
    <row r="279" spans="4:20" ht="12.75">
      <c r="D279" s="91"/>
      <c r="E279" s="91"/>
      <c r="F279" s="91"/>
      <c r="G279" s="91"/>
      <c r="T279" s="93"/>
    </row>
    <row r="280" spans="4:20" ht="12.75">
      <c r="D280" s="91"/>
      <c r="E280" s="91"/>
      <c r="F280" s="91"/>
      <c r="G280" s="91"/>
      <c r="T280" s="93"/>
    </row>
    <row r="281" spans="4:20" ht="12.75">
      <c r="D281" s="91"/>
      <c r="E281" s="91"/>
      <c r="F281" s="91"/>
      <c r="G281" s="91"/>
      <c r="T281" s="93"/>
    </row>
    <row r="282" spans="4:20" ht="12.75">
      <c r="D282" s="91"/>
      <c r="E282" s="91"/>
      <c r="F282" s="91"/>
      <c r="G282" s="91"/>
      <c r="T282" s="93"/>
    </row>
    <row r="283" spans="4:20" ht="12.75">
      <c r="D283" s="91"/>
      <c r="E283" s="91"/>
      <c r="F283" s="91"/>
      <c r="G283" s="91"/>
      <c r="T283" s="93"/>
    </row>
    <row r="284" spans="4:20" ht="12.75">
      <c r="D284" s="91"/>
      <c r="E284" s="91"/>
      <c r="F284" s="91"/>
      <c r="G284" s="91"/>
      <c r="T284" s="93"/>
    </row>
    <row r="285" spans="4:20" ht="12.75">
      <c r="D285" s="91"/>
      <c r="E285" s="91"/>
      <c r="F285" s="91"/>
      <c r="G285" s="91"/>
      <c r="T285" s="93"/>
    </row>
    <row r="286" spans="4:20" ht="12.75">
      <c r="D286" s="91"/>
      <c r="E286" s="91"/>
      <c r="F286" s="91"/>
      <c r="G286" s="91"/>
      <c r="T286" s="93"/>
    </row>
    <row r="287" spans="4:20" ht="12.75">
      <c r="D287" s="91"/>
      <c r="E287" s="91"/>
      <c r="F287" s="91"/>
      <c r="G287" s="91"/>
      <c r="T287" s="93"/>
    </row>
    <row r="288" spans="4:20" ht="12.75">
      <c r="D288" s="91"/>
      <c r="E288" s="91"/>
      <c r="F288" s="91"/>
      <c r="G288" s="91"/>
      <c r="T288" s="93"/>
    </row>
    <row r="289" spans="4:20" ht="12.75">
      <c r="D289" s="91"/>
      <c r="E289" s="91"/>
      <c r="F289" s="91"/>
      <c r="G289" s="91"/>
      <c r="T289" s="93"/>
    </row>
    <row r="290" spans="4:20" ht="12.75">
      <c r="D290" s="91"/>
      <c r="E290" s="91"/>
      <c r="F290" s="91"/>
      <c r="G290" s="91"/>
      <c r="T290" s="93"/>
    </row>
    <row r="291" spans="4:20" ht="12.75">
      <c r="D291" s="91"/>
      <c r="E291" s="91"/>
      <c r="F291" s="91"/>
      <c r="G291" s="91"/>
      <c r="T291" s="93"/>
    </row>
    <row r="292" spans="4:20" ht="12.75">
      <c r="D292" s="91"/>
      <c r="E292" s="91"/>
      <c r="F292" s="91"/>
      <c r="G292" s="91"/>
      <c r="T292" s="93"/>
    </row>
    <row r="293" spans="4:20" ht="12.75">
      <c r="D293" s="91"/>
      <c r="E293" s="91"/>
      <c r="F293" s="91"/>
      <c r="G293" s="91"/>
      <c r="T293" s="93"/>
    </row>
    <row r="294" spans="4:20" ht="12.75">
      <c r="D294" s="91"/>
      <c r="E294" s="91"/>
      <c r="F294" s="91"/>
      <c r="G294" s="91"/>
      <c r="T294" s="93"/>
    </row>
    <row r="295" spans="4:20" ht="12.75">
      <c r="D295" s="91"/>
      <c r="E295" s="91"/>
      <c r="F295" s="91"/>
      <c r="G295" s="91"/>
      <c r="T295" s="93"/>
    </row>
    <row r="296" spans="4:20" ht="12.75">
      <c r="D296" s="91"/>
      <c r="E296" s="91"/>
      <c r="F296" s="91"/>
      <c r="G296" s="91"/>
      <c r="T296" s="93"/>
    </row>
    <row r="297" spans="4:20" ht="12.75">
      <c r="D297" s="91"/>
      <c r="E297" s="91"/>
      <c r="F297" s="91"/>
      <c r="G297" s="91"/>
      <c r="T297" s="93"/>
    </row>
    <row r="298" spans="4:20" ht="12.75">
      <c r="D298" s="91"/>
      <c r="E298" s="91"/>
      <c r="F298" s="91"/>
      <c r="G298" s="91"/>
      <c r="T298" s="93"/>
    </row>
    <row r="299" spans="4:20" ht="12.75">
      <c r="D299" s="91"/>
      <c r="E299" s="91"/>
      <c r="F299" s="91"/>
      <c r="G299" s="91"/>
      <c r="T299" s="93"/>
    </row>
    <row r="300" spans="4:20" ht="12.75">
      <c r="D300" s="91"/>
      <c r="E300" s="91"/>
      <c r="F300" s="91"/>
      <c r="G300" s="91"/>
      <c r="T300" s="93"/>
    </row>
    <row r="301" spans="4:20" ht="12.75">
      <c r="D301" s="91"/>
      <c r="E301" s="91"/>
      <c r="F301" s="91"/>
      <c r="G301" s="91"/>
      <c r="T301" s="93"/>
    </row>
    <row r="302" spans="4:20" ht="12.75">
      <c r="D302" s="91"/>
      <c r="E302" s="91"/>
      <c r="F302" s="91"/>
      <c r="G302" s="91"/>
      <c r="T302" s="93"/>
    </row>
    <row r="303" spans="4:20" ht="12.75">
      <c r="D303" s="91"/>
      <c r="E303" s="91"/>
      <c r="F303" s="91"/>
      <c r="G303" s="91"/>
      <c r="T303" s="93"/>
    </row>
    <row r="304" spans="4:20" ht="12.75">
      <c r="D304" s="91"/>
      <c r="E304" s="91"/>
      <c r="F304" s="91"/>
      <c r="G304" s="91"/>
      <c r="T304" s="93"/>
    </row>
    <row r="305" spans="4:20" ht="12.75">
      <c r="D305" s="91"/>
      <c r="E305" s="91"/>
      <c r="F305" s="91"/>
      <c r="G305" s="91"/>
      <c r="T305" s="93"/>
    </row>
    <row r="306" spans="4:20" ht="12.75">
      <c r="D306" s="91"/>
      <c r="E306" s="91"/>
      <c r="F306" s="91"/>
      <c r="G306" s="91"/>
      <c r="T306" s="93"/>
    </row>
    <row r="307" spans="4:20" ht="12.75">
      <c r="D307" s="91"/>
      <c r="E307" s="91"/>
      <c r="F307" s="91"/>
      <c r="G307" s="91"/>
      <c r="T307" s="93"/>
    </row>
    <row r="308" spans="4:20" ht="12.75">
      <c r="D308" s="91"/>
      <c r="E308" s="91"/>
      <c r="F308" s="91"/>
      <c r="G308" s="91"/>
      <c r="T308" s="93"/>
    </row>
    <row r="309" spans="4:20" ht="12.75">
      <c r="D309" s="91"/>
      <c r="E309" s="91"/>
      <c r="F309" s="91"/>
      <c r="G309" s="91"/>
      <c r="T309" s="93"/>
    </row>
    <row r="310" spans="4:20" ht="12.75">
      <c r="D310" s="91"/>
      <c r="E310" s="91"/>
      <c r="F310" s="91"/>
      <c r="G310" s="91"/>
      <c r="T310" s="93"/>
    </row>
    <row r="311" spans="4:20" ht="12.75">
      <c r="D311" s="91"/>
      <c r="E311" s="91"/>
      <c r="F311" s="91"/>
      <c r="G311" s="91"/>
      <c r="T311" s="93"/>
    </row>
    <row r="312" spans="4:20" ht="12.75">
      <c r="D312" s="91"/>
      <c r="E312" s="91"/>
      <c r="F312" s="91"/>
      <c r="G312" s="91"/>
      <c r="T312" s="93"/>
    </row>
    <row r="313" spans="4:20" ht="12.75">
      <c r="D313" s="91"/>
      <c r="E313" s="91"/>
      <c r="F313" s="91"/>
      <c r="G313" s="91"/>
      <c r="T313" s="93"/>
    </row>
    <row r="314" spans="4:20" ht="12.75">
      <c r="D314" s="91"/>
      <c r="E314" s="91"/>
      <c r="F314" s="91"/>
      <c r="G314" s="91"/>
      <c r="T314" s="93"/>
    </row>
    <row r="315" spans="4:20" ht="12.75">
      <c r="D315" s="91"/>
      <c r="E315" s="91"/>
      <c r="F315" s="91"/>
      <c r="G315" s="91"/>
      <c r="T315" s="93"/>
    </row>
    <row r="316" spans="4:20" ht="12.75">
      <c r="D316" s="91"/>
      <c r="E316" s="91"/>
      <c r="F316" s="91"/>
      <c r="G316" s="91"/>
      <c r="T316" s="93"/>
    </row>
    <row r="317" spans="4:20" ht="12.75">
      <c r="D317" s="91"/>
      <c r="E317" s="91"/>
      <c r="F317" s="91"/>
      <c r="G317" s="91"/>
      <c r="T317" s="93"/>
    </row>
    <row r="318" spans="4:20" ht="12.75">
      <c r="D318" s="91"/>
      <c r="E318" s="91"/>
      <c r="F318" s="91"/>
      <c r="G318" s="91"/>
      <c r="T318" s="93"/>
    </row>
    <row r="319" spans="4:20" ht="12.75">
      <c r="D319" s="91"/>
      <c r="E319" s="91"/>
      <c r="F319" s="91"/>
      <c r="G319" s="91"/>
      <c r="T319" s="93"/>
    </row>
    <row r="320" spans="4:20" ht="12.75">
      <c r="D320" s="91"/>
      <c r="E320" s="91"/>
      <c r="F320" s="91"/>
      <c r="G320" s="91"/>
      <c r="T320" s="93"/>
    </row>
    <row r="321" spans="4:20" ht="12.75">
      <c r="D321" s="91"/>
      <c r="E321" s="91"/>
      <c r="F321" s="91"/>
      <c r="G321" s="91"/>
      <c r="T321" s="93"/>
    </row>
    <row r="322" spans="4:20" ht="12.75">
      <c r="D322" s="91"/>
      <c r="E322" s="91"/>
      <c r="F322" s="91"/>
      <c r="G322" s="91"/>
      <c r="T322" s="93"/>
    </row>
    <row r="323" spans="4:20" ht="12.75">
      <c r="D323" s="91"/>
      <c r="E323" s="91"/>
      <c r="F323" s="91"/>
      <c r="G323" s="91"/>
      <c r="T323" s="93"/>
    </row>
    <row r="324" spans="4:20" ht="12.75">
      <c r="D324" s="91"/>
      <c r="E324" s="91"/>
      <c r="F324" s="91"/>
      <c r="G324" s="91"/>
      <c r="T324" s="93"/>
    </row>
    <row r="325" spans="4:20" ht="12.75">
      <c r="D325" s="91"/>
      <c r="E325" s="91"/>
      <c r="F325" s="91"/>
      <c r="G325" s="91"/>
      <c r="T325" s="93"/>
    </row>
    <row r="326" spans="4:20" ht="12.75">
      <c r="D326" s="91"/>
      <c r="E326" s="91"/>
      <c r="F326" s="91"/>
      <c r="G326" s="91"/>
      <c r="T326" s="93"/>
    </row>
    <row r="327" spans="4:20" ht="12.75">
      <c r="D327" s="91"/>
      <c r="E327" s="91"/>
      <c r="F327" s="91"/>
      <c r="G327" s="91"/>
      <c r="T327" s="93"/>
    </row>
    <row r="328" spans="4:20" ht="12.75">
      <c r="D328" s="91"/>
      <c r="E328" s="91"/>
      <c r="F328" s="91"/>
      <c r="G328" s="91"/>
      <c r="T328" s="93"/>
    </row>
    <row r="329" spans="4:20" ht="12.75">
      <c r="D329" s="91"/>
      <c r="E329" s="91"/>
      <c r="F329" s="91"/>
      <c r="G329" s="91"/>
      <c r="T329" s="93"/>
    </row>
    <row r="330" spans="4:20" ht="12.75">
      <c r="D330" s="91"/>
      <c r="E330" s="91"/>
      <c r="F330" s="91"/>
      <c r="G330" s="91"/>
      <c r="T330" s="93"/>
    </row>
    <row r="331" spans="4:20" ht="12.75">
      <c r="D331" s="91"/>
      <c r="E331" s="91"/>
      <c r="F331" s="91"/>
      <c r="G331" s="91"/>
      <c r="T331" s="93"/>
    </row>
    <row r="332" spans="4:20" ht="12.75">
      <c r="D332" s="91"/>
      <c r="E332" s="91"/>
      <c r="F332" s="91"/>
      <c r="G332" s="91"/>
      <c r="T332" s="93"/>
    </row>
    <row r="333" spans="4:20" ht="12.75">
      <c r="D333" s="91"/>
      <c r="E333" s="91"/>
      <c r="F333" s="91"/>
      <c r="G333" s="91"/>
      <c r="T333" s="93"/>
    </row>
    <row r="334" spans="4:20" ht="12.75">
      <c r="D334" s="91"/>
      <c r="E334" s="91"/>
      <c r="F334" s="91"/>
      <c r="G334" s="91"/>
      <c r="T334" s="93"/>
    </row>
    <row r="335" spans="4:20" ht="12.75">
      <c r="D335" s="91"/>
      <c r="E335" s="91"/>
      <c r="F335" s="91"/>
      <c r="G335" s="91"/>
      <c r="T335" s="93"/>
    </row>
    <row r="336" spans="4:20" ht="12.75">
      <c r="D336" s="91"/>
      <c r="E336" s="91"/>
      <c r="F336" s="91"/>
      <c r="G336" s="91"/>
      <c r="T336" s="93"/>
    </row>
    <row r="337" spans="4:20" ht="12.75">
      <c r="D337" s="91"/>
      <c r="E337" s="91"/>
      <c r="F337" s="91"/>
      <c r="G337" s="91"/>
      <c r="T337" s="93"/>
    </row>
    <row r="338" spans="4:20" ht="12.75">
      <c r="D338" s="91"/>
      <c r="E338" s="91"/>
      <c r="F338" s="91"/>
      <c r="G338" s="91"/>
      <c r="T338" s="93"/>
    </row>
    <row r="339" spans="4:20" ht="12.75">
      <c r="D339" s="91"/>
      <c r="E339" s="91"/>
      <c r="F339" s="91"/>
      <c r="G339" s="91"/>
      <c r="T339" s="93"/>
    </row>
    <row r="340" spans="4:20" ht="12.75">
      <c r="D340" s="91"/>
      <c r="E340" s="91"/>
      <c r="F340" s="91"/>
      <c r="G340" s="91"/>
      <c r="T340" s="93"/>
    </row>
    <row r="341" spans="4:20" ht="12.75">
      <c r="D341" s="91"/>
      <c r="E341" s="91"/>
      <c r="F341" s="91"/>
      <c r="G341" s="91"/>
      <c r="T341" s="93"/>
    </row>
    <row r="342" spans="4:20" ht="12.75">
      <c r="D342" s="91"/>
      <c r="E342" s="91"/>
      <c r="F342" s="91"/>
      <c r="G342" s="91"/>
      <c r="T342" s="93"/>
    </row>
    <row r="343" spans="4:20" ht="12.75">
      <c r="D343" s="91"/>
      <c r="E343" s="91"/>
      <c r="F343" s="91"/>
      <c r="G343" s="91"/>
      <c r="T343" s="93"/>
    </row>
    <row r="344" spans="4:20" ht="12.75">
      <c r="D344" s="91"/>
      <c r="E344" s="91"/>
      <c r="F344" s="91"/>
      <c r="G344" s="91"/>
      <c r="T344" s="93"/>
    </row>
    <row r="345" spans="4:20" ht="12.75">
      <c r="D345" s="91"/>
      <c r="E345" s="91"/>
      <c r="F345" s="91"/>
      <c r="G345" s="91"/>
      <c r="T345" s="93"/>
    </row>
    <row r="346" spans="4:20" ht="12.75">
      <c r="D346" s="91"/>
      <c r="E346" s="91"/>
      <c r="F346" s="91"/>
      <c r="G346" s="91"/>
      <c r="T346" s="93"/>
    </row>
    <row r="347" spans="4:20" ht="12.75">
      <c r="D347" s="91"/>
      <c r="E347" s="91"/>
      <c r="F347" s="91"/>
      <c r="G347" s="91"/>
      <c r="T347" s="93"/>
    </row>
    <row r="348" spans="4:20" ht="12.75">
      <c r="D348" s="91"/>
      <c r="E348" s="91"/>
      <c r="F348" s="91"/>
      <c r="G348" s="91"/>
      <c r="T348" s="93"/>
    </row>
    <row r="349" spans="4:20" ht="12.75">
      <c r="D349" s="91"/>
      <c r="E349" s="91"/>
      <c r="F349" s="91"/>
      <c r="G349" s="91"/>
      <c r="T349" s="93"/>
    </row>
    <row r="350" spans="4:20" ht="12.75">
      <c r="D350" s="91"/>
      <c r="E350" s="91"/>
      <c r="F350" s="91"/>
      <c r="G350" s="91"/>
      <c r="T350" s="93"/>
    </row>
    <row r="351" spans="4:20" ht="12.75">
      <c r="D351" s="91"/>
      <c r="E351" s="91"/>
      <c r="F351" s="91"/>
      <c r="G351" s="91"/>
      <c r="T351" s="93"/>
    </row>
    <row r="352" spans="4:20" ht="12.75">
      <c r="D352" s="91"/>
      <c r="E352" s="91"/>
      <c r="F352" s="91"/>
      <c r="G352" s="91"/>
      <c r="T352" s="93"/>
    </row>
    <row r="353" spans="4:20" ht="12.75">
      <c r="D353" s="91"/>
      <c r="E353" s="91"/>
      <c r="F353" s="91"/>
      <c r="G353" s="91"/>
      <c r="T353" s="93"/>
    </row>
    <row r="354" spans="4:20" ht="12.75">
      <c r="D354" s="91"/>
      <c r="E354" s="91"/>
      <c r="F354" s="91"/>
      <c r="G354" s="91"/>
      <c r="T354" s="93"/>
    </row>
    <row r="355" spans="4:20" ht="12.75">
      <c r="D355" s="91"/>
      <c r="E355" s="91"/>
      <c r="F355" s="91"/>
      <c r="G355" s="91"/>
      <c r="T355" s="93"/>
    </row>
    <row r="356" spans="4:20" ht="12.75">
      <c r="D356" s="91"/>
      <c r="E356" s="91"/>
      <c r="F356" s="91"/>
      <c r="G356" s="91"/>
      <c r="T356" s="93"/>
    </row>
    <row r="357" spans="4:20" ht="12.75">
      <c r="D357" s="91"/>
      <c r="E357" s="91"/>
      <c r="F357" s="91"/>
      <c r="G357" s="91"/>
      <c r="T357" s="93"/>
    </row>
    <row r="358" spans="4:20" ht="12.75">
      <c r="D358" s="91"/>
      <c r="E358" s="91"/>
      <c r="F358" s="91"/>
      <c r="G358" s="91"/>
      <c r="T358" s="93"/>
    </row>
    <row r="359" spans="4:20" ht="12.75">
      <c r="D359" s="91"/>
      <c r="E359" s="91"/>
      <c r="F359" s="91"/>
      <c r="G359" s="91"/>
      <c r="T359" s="93"/>
    </row>
    <row r="360" spans="4:20" ht="12.75">
      <c r="D360" s="91"/>
      <c r="E360" s="91"/>
      <c r="F360" s="91"/>
      <c r="G360" s="91"/>
      <c r="T360" s="93"/>
    </row>
    <row r="361" spans="4:20" ht="12.75">
      <c r="D361" s="91"/>
      <c r="E361" s="91"/>
      <c r="F361" s="91"/>
      <c r="G361" s="91"/>
      <c r="T361" s="93"/>
    </row>
    <row r="362" spans="4:20" ht="12.75">
      <c r="D362" s="91"/>
      <c r="E362" s="91"/>
      <c r="F362" s="91"/>
      <c r="G362" s="91"/>
      <c r="T362" s="93"/>
    </row>
    <row r="363" spans="4:20" ht="12.75">
      <c r="D363" s="91"/>
      <c r="E363" s="91"/>
      <c r="F363" s="91"/>
      <c r="G363" s="91"/>
      <c r="T363" s="93"/>
    </row>
    <row r="364" spans="4:20" ht="12.75">
      <c r="D364" s="91"/>
      <c r="E364" s="91"/>
      <c r="F364" s="91"/>
      <c r="G364" s="91"/>
      <c r="T364" s="93"/>
    </row>
    <row r="365" spans="4:20" ht="12.75">
      <c r="D365" s="91"/>
      <c r="E365" s="91"/>
      <c r="F365" s="91"/>
      <c r="G365" s="91"/>
      <c r="T365" s="93"/>
    </row>
    <row r="366" spans="4:20" ht="12.75">
      <c r="D366" s="91"/>
      <c r="E366" s="91"/>
      <c r="F366" s="91"/>
      <c r="G366" s="91"/>
      <c r="T366" s="93"/>
    </row>
    <row r="367" spans="4:20" ht="12.75">
      <c r="D367" s="91"/>
      <c r="E367" s="91"/>
      <c r="F367" s="91"/>
      <c r="G367" s="91"/>
      <c r="T367" s="93"/>
    </row>
    <row r="368" spans="4:20" ht="12.75">
      <c r="D368" s="91"/>
      <c r="E368" s="91"/>
      <c r="F368" s="91"/>
      <c r="G368" s="91"/>
      <c r="T368" s="93"/>
    </row>
    <row r="369" spans="4:20" ht="12.75">
      <c r="D369" s="91"/>
      <c r="E369" s="91"/>
      <c r="F369" s="91"/>
      <c r="G369" s="91"/>
      <c r="T369" s="93"/>
    </row>
    <row r="370" spans="4:20" ht="12.75">
      <c r="D370" s="91"/>
      <c r="E370" s="91"/>
      <c r="F370" s="91"/>
      <c r="G370" s="91"/>
      <c r="T370" s="93"/>
    </row>
    <row r="371" spans="4:20" ht="12.75">
      <c r="D371" s="91"/>
      <c r="E371" s="91"/>
      <c r="F371" s="91"/>
      <c r="G371" s="91"/>
      <c r="T371" s="93"/>
    </row>
    <row r="372" spans="4:20" ht="12.75">
      <c r="D372" s="91"/>
      <c r="E372" s="91"/>
      <c r="F372" s="91"/>
      <c r="G372" s="91"/>
      <c r="T372" s="93"/>
    </row>
    <row r="373" spans="4:20" ht="12.75">
      <c r="D373" s="91"/>
      <c r="E373" s="91"/>
      <c r="F373" s="91"/>
      <c r="G373" s="91"/>
      <c r="T373" s="93"/>
    </row>
    <row r="374" spans="4:20" ht="12.75">
      <c r="D374" s="91"/>
      <c r="E374" s="91"/>
      <c r="F374" s="91"/>
      <c r="G374" s="91"/>
      <c r="T374" s="93"/>
    </row>
    <row r="375" spans="4:20" ht="12.75">
      <c r="D375" s="91"/>
      <c r="E375" s="91"/>
      <c r="F375" s="91"/>
      <c r="G375" s="91"/>
      <c r="T375" s="93"/>
    </row>
    <row r="376" spans="4:20" ht="12.75">
      <c r="D376" s="91"/>
      <c r="E376" s="91"/>
      <c r="F376" s="91"/>
      <c r="G376" s="91"/>
      <c r="T376" s="93"/>
    </row>
    <row r="377" spans="4:20" ht="12.75">
      <c r="D377" s="91"/>
      <c r="E377" s="91"/>
      <c r="F377" s="91"/>
      <c r="G377" s="91"/>
      <c r="T377" s="93"/>
    </row>
    <row r="378" spans="4:20" ht="12.75">
      <c r="D378" s="91"/>
      <c r="E378" s="91"/>
      <c r="F378" s="91"/>
      <c r="G378" s="91"/>
      <c r="T378" s="93"/>
    </row>
    <row r="379" spans="4:20" ht="12.75">
      <c r="D379" s="91"/>
      <c r="E379" s="91"/>
      <c r="F379" s="91"/>
      <c r="G379" s="91"/>
      <c r="T379" s="93"/>
    </row>
    <row r="380" spans="4:20" ht="12.75">
      <c r="D380" s="91"/>
      <c r="E380" s="91"/>
      <c r="F380" s="91"/>
      <c r="G380" s="91"/>
      <c r="T380" s="93"/>
    </row>
    <row r="381" spans="4:20" ht="12.75">
      <c r="D381" s="91"/>
      <c r="E381" s="91"/>
      <c r="F381" s="91"/>
      <c r="G381" s="91"/>
      <c r="T381" s="93"/>
    </row>
    <row r="382" spans="4:20" ht="12.75">
      <c r="D382" s="91"/>
      <c r="E382" s="91"/>
      <c r="F382" s="91"/>
      <c r="G382" s="91"/>
      <c r="T382" s="93"/>
    </row>
    <row r="383" spans="4:20" ht="12.75">
      <c r="D383" s="91"/>
      <c r="E383" s="91"/>
      <c r="F383" s="91"/>
      <c r="G383" s="91"/>
      <c r="T383" s="93"/>
    </row>
    <row r="384" spans="4:20" ht="12.75">
      <c r="D384" s="91"/>
      <c r="E384" s="91"/>
      <c r="F384" s="91"/>
      <c r="G384" s="91"/>
      <c r="T384" s="93"/>
    </row>
    <row r="385" spans="4:20" ht="12.75">
      <c r="D385" s="91"/>
      <c r="E385" s="91"/>
      <c r="F385" s="91"/>
      <c r="G385" s="91"/>
      <c r="T385" s="93"/>
    </row>
    <row r="386" spans="4:20" ht="12.75">
      <c r="D386" s="91"/>
      <c r="E386" s="91"/>
      <c r="F386" s="91"/>
      <c r="G386" s="91"/>
      <c r="T386" s="93"/>
    </row>
    <row r="387" spans="4:20" ht="12.75">
      <c r="D387" s="91"/>
      <c r="E387" s="91"/>
      <c r="F387" s="91"/>
      <c r="G387" s="91"/>
      <c r="T387" s="93"/>
    </row>
    <row r="388" spans="4:20" ht="12.75">
      <c r="D388" s="91"/>
      <c r="E388" s="91"/>
      <c r="F388" s="91"/>
      <c r="G388" s="91"/>
      <c r="T388" s="93"/>
    </row>
    <row r="389" spans="4:20" ht="12.75">
      <c r="D389" s="91"/>
      <c r="E389" s="91"/>
      <c r="F389" s="91"/>
      <c r="G389" s="91"/>
      <c r="T389" s="93"/>
    </row>
    <row r="390" spans="4:20" ht="12.75">
      <c r="D390" s="91"/>
      <c r="E390" s="91"/>
      <c r="F390" s="91"/>
      <c r="G390" s="91"/>
      <c r="T390" s="93"/>
    </row>
    <row r="391" spans="4:20" ht="12.75">
      <c r="D391" s="91"/>
      <c r="E391" s="91"/>
      <c r="F391" s="91"/>
      <c r="G391" s="91"/>
      <c r="T391" s="93"/>
    </row>
    <row r="392" spans="4:20" ht="12.75">
      <c r="D392" s="91"/>
      <c r="E392" s="91"/>
      <c r="F392" s="91"/>
      <c r="G392" s="91"/>
      <c r="T392" s="93"/>
    </row>
    <row r="393" spans="4:20" ht="12.75">
      <c r="D393" s="91"/>
      <c r="E393" s="91"/>
      <c r="F393" s="91"/>
      <c r="G393" s="91"/>
      <c r="T393" s="93"/>
    </row>
    <row r="394" spans="4:20" ht="12.75">
      <c r="D394" s="91"/>
      <c r="E394" s="91"/>
      <c r="F394" s="91"/>
      <c r="G394" s="91"/>
      <c r="T394" s="93"/>
    </row>
    <row r="395" spans="4:20" ht="12.75">
      <c r="D395" s="91"/>
      <c r="E395" s="91"/>
      <c r="F395" s="91"/>
      <c r="G395" s="91"/>
      <c r="T395" s="93"/>
    </row>
    <row r="396" spans="4:20" ht="12.75">
      <c r="D396" s="91"/>
      <c r="E396" s="91"/>
      <c r="F396" s="91"/>
      <c r="G396" s="91"/>
      <c r="T396" s="93"/>
    </row>
    <row r="397" spans="4:20" ht="12.75">
      <c r="D397" s="91"/>
      <c r="E397" s="91"/>
      <c r="F397" s="91"/>
      <c r="G397" s="91"/>
      <c r="T397" s="93"/>
    </row>
    <row r="398" spans="4:20" ht="12.75">
      <c r="D398" s="91"/>
      <c r="E398" s="91"/>
      <c r="F398" s="91"/>
      <c r="G398" s="91"/>
      <c r="T398" s="93"/>
    </row>
    <row r="399" spans="4:20" ht="12.75">
      <c r="D399" s="91"/>
      <c r="E399" s="91"/>
      <c r="F399" s="91"/>
      <c r="G399" s="91"/>
      <c r="T399" s="93"/>
    </row>
    <row r="400" spans="4:20" ht="12.75">
      <c r="D400" s="91"/>
      <c r="E400" s="91"/>
      <c r="F400" s="91"/>
      <c r="G400" s="91"/>
      <c r="T400" s="93"/>
    </row>
    <row r="401" spans="4:20" ht="12.75">
      <c r="D401" s="91"/>
      <c r="E401" s="91"/>
      <c r="F401" s="91"/>
      <c r="G401" s="91"/>
      <c r="T401" s="93"/>
    </row>
    <row r="402" spans="4:20" ht="12.75">
      <c r="D402" s="91"/>
      <c r="E402" s="91"/>
      <c r="F402" s="91"/>
      <c r="G402" s="91"/>
      <c r="T402" s="93"/>
    </row>
    <row r="403" spans="4:20" ht="12.75">
      <c r="D403" s="91"/>
      <c r="E403" s="91"/>
      <c r="F403" s="91"/>
      <c r="G403" s="91"/>
      <c r="T403" s="93"/>
    </row>
    <row r="404" spans="4:20" ht="12.75">
      <c r="D404" s="91"/>
      <c r="E404" s="91"/>
      <c r="F404" s="91"/>
      <c r="G404" s="91"/>
      <c r="T404" s="93"/>
    </row>
    <row r="405" spans="4:20" ht="12.75">
      <c r="D405" s="91"/>
      <c r="E405" s="91"/>
      <c r="F405" s="91"/>
      <c r="G405" s="91"/>
      <c r="T405" s="93"/>
    </row>
    <row r="406" spans="4:20" ht="12.75">
      <c r="D406" s="91"/>
      <c r="E406" s="91"/>
      <c r="F406" s="91"/>
      <c r="G406" s="91"/>
      <c r="T406" s="93"/>
    </row>
    <row r="407" spans="4:20" ht="12.75">
      <c r="D407" s="91"/>
      <c r="E407" s="91"/>
      <c r="F407" s="91"/>
      <c r="G407" s="91"/>
      <c r="T407" s="93"/>
    </row>
    <row r="408" spans="4:20" ht="12.75">
      <c r="D408" s="91"/>
      <c r="E408" s="91"/>
      <c r="F408" s="91"/>
      <c r="G408" s="91"/>
      <c r="T408" s="93"/>
    </row>
    <row r="409" spans="4:20" ht="12.75">
      <c r="D409" s="91"/>
      <c r="E409" s="91"/>
      <c r="F409" s="91"/>
      <c r="G409" s="91"/>
      <c r="T409" s="93"/>
    </row>
    <row r="410" spans="4:20" ht="12.75">
      <c r="D410" s="91"/>
      <c r="E410" s="91"/>
      <c r="F410" s="91"/>
      <c r="G410" s="91"/>
      <c r="T410" s="93"/>
    </row>
    <row r="411" spans="4:20" ht="12.75">
      <c r="D411" s="91"/>
      <c r="E411" s="91"/>
      <c r="F411" s="91"/>
      <c r="G411" s="91"/>
      <c r="T411" s="93"/>
    </row>
    <row r="412" spans="4:20" ht="12.75">
      <c r="D412" s="91"/>
      <c r="E412" s="91"/>
      <c r="F412" s="91"/>
      <c r="G412" s="91"/>
      <c r="T412" s="93"/>
    </row>
    <row r="413" spans="4:20" ht="12.75">
      <c r="D413" s="91"/>
      <c r="E413" s="91"/>
      <c r="F413" s="91"/>
      <c r="G413" s="91"/>
      <c r="T413" s="93"/>
    </row>
    <row r="414" spans="4:20" ht="12.75">
      <c r="D414" s="91"/>
      <c r="E414" s="91"/>
      <c r="F414" s="91"/>
      <c r="G414" s="91"/>
      <c r="T414" s="93"/>
    </row>
    <row r="415" spans="4:20" ht="12.75">
      <c r="D415" s="91"/>
      <c r="E415" s="91"/>
      <c r="F415" s="91"/>
      <c r="G415" s="91"/>
      <c r="T415" s="93"/>
    </row>
    <row r="416" spans="4:20" ht="12.75">
      <c r="D416" s="91"/>
      <c r="E416" s="91"/>
      <c r="F416" s="91"/>
      <c r="G416" s="91"/>
      <c r="T416" s="93"/>
    </row>
    <row r="417" spans="4:20" ht="12.75">
      <c r="D417" s="91"/>
      <c r="E417" s="91"/>
      <c r="F417" s="91"/>
      <c r="G417" s="91"/>
      <c r="T417" s="93"/>
    </row>
    <row r="418" spans="4:20" ht="12.75">
      <c r="D418" s="91"/>
      <c r="E418" s="91"/>
      <c r="F418" s="91"/>
      <c r="G418" s="91"/>
      <c r="T418" s="93"/>
    </row>
    <row r="419" spans="4:20" ht="12.75">
      <c r="D419" s="91"/>
      <c r="E419" s="91"/>
      <c r="F419" s="91"/>
      <c r="G419" s="91"/>
      <c r="T419" s="93"/>
    </row>
    <row r="420" spans="4:20" ht="12.75">
      <c r="D420" s="91"/>
      <c r="E420" s="91"/>
      <c r="F420" s="91"/>
      <c r="G420" s="91"/>
      <c r="T420" s="93"/>
    </row>
    <row r="421" spans="4:20" ht="12.75">
      <c r="D421" s="91"/>
      <c r="E421" s="91"/>
      <c r="F421" s="91"/>
      <c r="G421" s="91"/>
      <c r="T421" s="93"/>
    </row>
    <row r="422" spans="4:20" ht="12.75">
      <c r="D422" s="91"/>
      <c r="E422" s="91"/>
      <c r="F422" s="91"/>
      <c r="G422" s="91"/>
      <c r="T422" s="93"/>
    </row>
    <row r="423" spans="4:20" ht="12.75">
      <c r="D423" s="91"/>
      <c r="E423" s="91"/>
      <c r="F423" s="91"/>
      <c r="G423" s="91"/>
      <c r="T423" s="93"/>
    </row>
    <row r="424" spans="4:20" ht="12.75">
      <c r="D424" s="91"/>
      <c r="E424" s="91"/>
      <c r="F424" s="91"/>
      <c r="G424" s="91"/>
      <c r="T424" s="93"/>
    </row>
    <row r="425" spans="4:20" ht="12.75">
      <c r="D425" s="91"/>
      <c r="E425" s="91"/>
      <c r="F425" s="91"/>
      <c r="G425" s="91"/>
      <c r="T425" s="93"/>
    </row>
    <row r="426" spans="4:20" ht="12.75">
      <c r="D426" s="91"/>
      <c r="E426" s="91"/>
      <c r="F426" s="91"/>
      <c r="G426" s="91"/>
      <c r="T426" s="93"/>
    </row>
    <row r="427" spans="4:20" ht="12.75">
      <c r="D427" s="91"/>
      <c r="E427" s="91"/>
      <c r="F427" s="91"/>
      <c r="G427" s="91"/>
      <c r="T427" s="93"/>
    </row>
    <row r="428" spans="4:20" ht="12.75">
      <c r="D428" s="91"/>
      <c r="E428" s="91"/>
      <c r="F428" s="91"/>
      <c r="G428" s="91"/>
      <c r="T428" s="93"/>
    </row>
    <row r="429" spans="4:20" ht="12.75">
      <c r="D429" s="91"/>
      <c r="E429" s="91"/>
      <c r="F429" s="91"/>
      <c r="G429" s="91"/>
      <c r="T429" s="93"/>
    </row>
    <row r="430" spans="4:20" ht="12.75">
      <c r="D430" s="91"/>
      <c r="E430" s="91"/>
      <c r="F430" s="91"/>
      <c r="G430" s="91"/>
      <c r="T430" s="93"/>
    </row>
    <row r="431" spans="4:20" ht="12.75">
      <c r="D431" s="91"/>
      <c r="E431" s="91"/>
      <c r="F431" s="91"/>
      <c r="G431" s="91"/>
      <c r="T431" s="93"/>
    </row>
    <row r="432" spans="4:20" ht="12.75">
      <c r="D432" s="91"/>
      <c r="E432" s="91"/>
      <c r="F432" s="91"/>
      <c r="G432" s="91"/>
      <c r="T432" s="93"/>
    </row>
    <row r="433" spans="4:20" ht="12.75">
      <c r="D433" s="91"/>
      <c r="E433" s="91"/>
      <c r="F433" s="91"/>
      <c r="G433" s="91"/>
      <c r="T433" s="93"/>
    </row>
    <row r="434" spans="4:20" ht="12.75">
      <c r="D434" s="91"/>
      <c r="E434" s="91"/>
      <c r="F434" s="91"/>
      <c r="G434" s="91"/>
      <c r="T434" s="93"/>
    </row>
    <row r="435" spans="4:20" ht="12.75">
      <c r="D435" s="91"/>
      <c r="E435" s="91"/>
      <c r="F435" s="91"/>
      <c r="G435" s="91"/>
      <c r="T435" s="93"/>
    </row>
    <row r="436" spans="4:20" ht="12.75">
      <c r="D436" s="91"/>
      <c r="E436" s="91"/>
      <c r="F436" s="91"/>
      <c r="G436" s="91"/>
      <c r="T436" s="93"/>
    </row>
    <row r="437" spans="4:20" ht="12.75">
      <c r="D437" s="91"/>
      <c r="E437" s="91"/>
      <c r="F437" s="91"/>
      <c r="G437" s="91"/>
      <c r="T437" s="93"/>
    </row>
    <row r="438" spans="4:20" ht="12.75">
      <c r="D438" s="91"/>
      <c r="E438" s="91"/>
      <c r="F438" s="91"/>
      <c r="G438" s="91"/>
      <c r="T438" s="93"/>
    </row>
    <row r="439" spans="4:20" ht="12.75">
      <c r="D439" s="91"/>
      <c r="E439" s="91"/>
      <c r="F439" s="91"/>
      <c r="G439" s="91"/>
      <c r="T439" s="93"/>
    </row>
    <row r="440" spans="4:20" ht="12.75">
      <c r="D440" s="91"/>
      <c r="E440" s="91"/>
      <c r="F440" s="91"/>
      <c r="G440" s="91"/>
      <c r="T440" s="93"/>
    </row>
    <row r="441" spans="4:20" ht="12.75">
      <c r="D441" s="91"/>
      <c r="E441" s="91"/>
      <c r="F441" s="91"/>
      <c r="G441" s="91"/>
      <c r="T441" s="93"/>
    </row>
    <row r="442" spans="4:20" ht="12.75">
      <c r="D442" s="91"/>
      <c r="E442" s="91"/>
      <c r="F442" s="91"/>
      <c r="G442" s="91"/>
      <c r="T442" s="93"/>
    </row>
    <row r="443" spans="4:20" ht="12.75">
      <c r="D443" s="91"/>
      <c r="E443" s="91"/>
      <c r="F443" s="91"/>
      <c r="G443" s="91"/>
      <c r="T443" s="93"/>
    </row>
    <row r="444" spans="4:20" ht="12.75">
      <c r="D444" s="91"/>
      <c r="E444" s="91"/>
      <c r="F444" s="91"/>
      <c r="G444" s="91"/>
      <c r="T444" s="93"/>
    </row>
    <row r="445" spans="4:20" ht="12.75">
      <c r="D445" s="91"/>
      <c r="E445" s="91"/>
      <c r="F445" s="91"/>
      <c r="G445" s="91"/>
      <c r="T445" s="93"/>
    </row>
    <row r="446" spans="4:20" ht="12.75">
      <c r="D446" s="91"/>
      <c r="E446" s="91"/>
      <c r="F446" s="91"/>
      <c r="G446" s="91"/>
      <c r="T446" s="93"/>
    </row>
    <row r="447" spans="4:20" ht="12.75">
      <c r="D447" s="91"/>
      <c r="E447" s="91"/>
      <c r="F447" s="91"/>
      <c r="G447" s="91"/>
      <c r="T447" s="93"/>
    </row>
    <row r="448" spans="4:20" ht="12.75">
      <c r="D448" s="91"/>
      <c r="E448" s="91"/>
      <c r="F448" s="91"/>
      <c r="G448" s="91"/>
      <c r="T448" s="93"/>
    </row>
    <row r="449" spans="4:20" ht="12.75">
      <c r="D449" s="91"/>
      <c r="E449" s="91"/>
      <c r="F449" s="91"/>
      <c r="G449" s="91"/>
      <c r="T449" s="93"/>
    </row>
    <row r="450" spans="4:20" ht="12.75">
      <c r="D450" s="91"/>
      <c r="E450" s="91"/>
      <c r="F450" s="91"/>
      <c r="G450" s="91"/>
      <c r="T450" s="93"/>
    </row>
    <row r="451" spans="4:20" ht="12.75">
      <c r="D451" s="91"/>
      <c r="E451" s="91"/>
      <c r="F451" s="91"/>
      <c r="G451" s="91"/>
      <c r="T451" s="93"/>
    </row>
    <row r="452" spans="4:20" ht="12.75">
      <c r="D452" s="91"/>
      <c r="E452" s="91"/>
      <c r="F452" s="91"/>
      <c r="G452" s="91"/>
      <c r="T452" s="93"/>
    </row>
    <row r="453" spans="4:20" ht="12.75">
      <c r="D453" s="91"/>
      <c r="E453" s="91"/>
      <c r="F453" s="91"/>
      <c r="G453" s="91"/>
      <c r="T453" s="93"/>
    </row>
    <row r="454" spans="4:20" ht="12.75">
      <c r="D454" s="91"/>
      <c r="E454" s="91"/>
      <c r="F454" s="91"/>
      <c r="G454" s="91"/>
      <c r="T454" s="93"/>
    </row>
    <row r="455" spans="4:20" ht="12.75">
      <c r="D455" s="91"/>
      <c r="E455" s="91"/>
      <c r="F455" s="91"/>
      <c r="G455" s="91"/>
      <c r="T455" s="93"/>
    </row>
    <row r="456" spans="4:20" ht="12.75">
      <c r="D456" s="91"/>
      <c r="E456" s="91"/>
      <c r="F456" s="91"/>
      <c r="G456" s="91"/>
      <c r="T456" s="93"/>
    </row>
    <row r="457" spans="4:20" ht="12.75">
      <c r="D457" s="91"/>
      <c r="E457" s="91"/>
      <c r="F457" s="91"/>
      <c r="G457" s="91"/>
      <c r="T457" s="93"/>
    </row>
    <row r="458" spans="4:20" ht="12.75">
      <c r="D458" s="91"/>
      <c r="E458" s="91"/>
      <c r="F458" s="91"/>
      <c r="G458" s="91"/>
      <c r="T458" s="93"/>
    </row>
    <row r="459" spans="4:20" ht="12.75">
      <c r="D459" s="91"/>
      <c r="E459" s="91"/>
      <c r="F459" s="91"/>
      <c r="G459" s="91"/>
      <c r="T459" s="93"/>
    </row>
    <row r="460" spans="4:20" ht="12.75">
      <c r="D460" s="91"/>
      <c r="E460" s="91"/>
      <c r="F460" s="91"/>
      <c r="G460" s="91"/>
      <c r="T460" s="93"/>
    </row>
    <row r="461" spans="4:20" ht="12.75">
      <c r="D461" s="91"/>
      <c r="E461" s="91"/>
      <c r="F461" s="91"/>
      <c r="G461" s="91"/>
      <c r="T461" s="93"/>
    </row>
    <row r="462" spans="4:20" ht="12.75">
      <c r="D462" s="91"/>
      <c r="E462" s="91"/>
      <c r="F462" s="91"/>
      <c r="G462" s="91"/>
      <c r="T462" s="93"/>
    </row>
    <row r="463" spans="4:20" ht="12.75">
      <c r="D463" s="91"/>
      <c r="E463" s="91"/>
      <c r="F463" s="91"/>
      <c r="G463" s="91"/>
      <c r="T463" s="93"/>
    </row>
    <row r="464" spans="4:20" ht="12.75">
      <c r="D464" s="91"/>
      <c r="E464" s="91"/>
      <c r="F464" s="91"/>
      <c r="G464" s="91"/>
      <c r="T464" s="93"/>
    </row>
    <row r="465" spans="4:20" ht="12.75">
      <c r="D465" s="91"/>
      <c r="E465" s="91"/>
      <c r="F465" s="91"/>
      <c r="G465" s="91"/>
      <c r="T465" s="93"/>
    </row>
    <row r="466" spans="4:20" ht="12.75">
      <c r="D466" s="91"/>
      <c r="E466" s="91"/>
      <c r="F466" s="91"/>
      <c r="G466" s="91"/>
      <c r="T466" s="93"/>
    </row>
    <row r="467" spans="4:20" ht="12.75">
      <c r="D467" s="91"/>
      <c r="E467" s="91"/>
      <c r="F467" s="91"/>
      <c r="G467" s="91"/>
      <c r="T467" s="93"/>
    </row>
    <row r="468" spans="4:20" ht="12.75">
      <c r="D468" s="91"/>
      <c r="E468" s="91"/>
      <c r="F468" s="91"/>
      <c r="G468" s="91"/>
      <c r="T468" s="93"/>
    </row>
    <row r="469" spans="4:20" ht="12.75">
      <c r="D469" s="91"/>
      <c r="E469" s="91"/>
      <c r="F469" s="91"/>
      <c r="G469" s="91"/>
      <c r="T469" s="93"/>
    </row>
    <row r="470" spans="4:20" ht="12.75">
      <c r="D470" s="91"/>
      <c r="E470" s="91"/>
      <c r="F470" s="91"/>
      <c r="G470" s="91"/>
      <c r="T470" s="93"/>
    </row>
    <row r="471" spans="4:20" ht="12.75">
      <c r="D471" s="91"/>
      <c r="E471" s="91"/>
      <c r="F471" s="91"/>
      <c r="G471" s="91"/>
      <c r="T471" s="93"/>
    </row>
    <row r="472" spans="4:20" ht="12.75">
      <c r="D472" s="91"/>
      <c r="E472" s="91"/>
      <c r="F472" s="91"/>
      <c r="G472" s="91"/>
      <c r="T472" s="93"/>
    </row>
    <row r="473" spans="4:20" ht="12.75">
      <c r="D473" s="91"/>
      <c r="E473" s="91"/>
      <c r="F473" s="91"/>
      <c r="G473" s="91"/>
      <c r="T473" s="93"/>
    </row>
    <row r="474" spans="4:20" ht="12.75">
      <c r="D474" s="91"/>
      <c r="E474" s="91"/>
      <c r="F474" s="91"/>
      <c r="G474" s="91"/>
      <c r="T474" s="93"/>
    </row>
    <row r="475" spans="4:20" ht="12.75">
      <c r="D475" s="91"/>
      <c r="E475" s="91"/>
      <c r="F475" s="91"/>
      <c r="G475" s="91"/>
      <c r="T475" s="93"/>
    </row>
    <row r="476" spans="4:20" ht="12.75">
      <c r="D476" s="91"/>
      <c r="E476" s="91"/>
      <c r="F476" s="91"/>
      <c r="G476" s="91"/>
      <c r="T476" s="93"/>
    </row>
    <row r="477" spans="4:20" ht="12.75">
      <c r="D477" s="91"/>
      <c r="E477" s="91"/>
      <c r="F477" s="91"/>
      <c r="G477" s="91"/>
      <c r="T477" s="93"/>
    </row>
    <row r="478" spans="4:20" ht="12.75">
      <c r="D478" s="91"/>
      <c r="E478" s="91"/>
      <c r="F478" s="91"/>
      <c r="G478" s="91"/>
      <c r="T478" s="93"/>
    </row>
    <row r="479" spans="4:20" ht="12.75">
      <c r="D479" s="91"/>
      <c r="E479" s="91"/>
      <c r="F479" s="91"/>
      <c r="G479" s="91"/>
      <c r="T479" s="93"/>
    </row>
    <row r="480" spans="4:20" ht="12.75">
      <c r="D480" s="91"/>
      <c r="E480" s="91"/>
      <c r="F480" s="91"/>
      <c r="G480" s="91"/>
      <c r="T480" s="93"/>
    </row>
    <row r="481" spans="4:20" ht="12.75">
      <c r="D481" s="91"/>
      <c r="E481" s="91"/>
      <c r="F481" s="91"/>
      <c r="G481" s="91"/>
      <c r="T481" s="93"/>
    </row>
    <row r="482" spans="4:20" ht="12.75">
      <c r="D482" s="91"/>
      <c r="E482" s="91"/>
      <c r="F482" s="91"/>
      <c r="G482" s="91"/>
      <c r="T482" s="93"/>
    </row>
    <row r="483" spans="4:20" ht="12.75">
      <c r="D483" s="91"/>
      <c r="E483" s="91"/>
      <c r="F483" s="91"/>
      <c r="G483" s="91"/>
      <c r="T483" s="93"/>
    </row>
    <row r="484" spans="4:20" ht="12.75">
      <c r="D484" s="91"/>
      <c r="E484" s="91"/>
      <c r="F484" s="91"/>
      <c r="G484" s="91"/>
      <c r="T484" s="93"/>
    </row>
    <row r="485" spans="4:20" ht="12.75">
      <c r="D485" s="91"/>
      <c r="E485" s="91"/>
      <c r="F485" s="91"/>
      <c r="G485" s="91"/>
      <c r="T485" s="93"/>
    </row>
    <row r="486" spans="4:20" ht="12.75">
      <c r="D486" s="91"/>
      <c r="E486" s="91"/>
      <c r="F486" s="91"/>
      <c r="G486" s="91"/>
      <c r="T486" s="93"/>
    </row>
    <row r="487" spans="4:20" ht="12.75">
      <c r="D487" s="91"/>
      <c r="E487" s="91"/>
      <c r="F487" s="91"/>
      <c r="G487" s="91"/>
      <c r="T487" s="93"/>
    </row>
    <row r="488" spans="4:20" ht="12.75">
      <c r="D488" s="91"/>
      <c r="E488" s="91"/>
      <c r="F488" s="91"/>
      <c r="G488" s="91"/>
      <c r="T488" s="93"/>
    </row>
    <row r="489" spans="4:20" ht="12.75">
      <c r="D489" s="91"/>
      <c r="E489" s="91"/>
      <c r="F489" s="91"/>
      <c r="G489" s="91"/>
      <c r="T489" s="93"/>
    </row>
    <row r="490" spans="4:20" ht="12.75">
      <c r="D490" s="91"/>
      <c r="E490" s="91"/>
      <c r="F490" s="91"/>
      <c r="G490" s="91"/>
      <c r="T490" s="93"/>
    </row>
    <row r="491" spans="4:20" ht="12.75">
      <c r="D491" s="91"/>
      <c r="E491" s="91"/>
      <c r="F491" s="91"/>
      <c r="G491" s="91"/>
      <c r="T491" s="93"/>
    </row>
    <row r="492" spans="4:20" ht="12.75">
      <c r="D492" s="91"/>
      <c r="E492" s="91"/>
      <c r="F492" s="91"/>
      <c r="G492" s="91"/>
      <c r="T492" s="93"/>
    </row>
    <row r="493" spans="4:20" ht="12.75">
      <c r="D493" s="91"/>
      <c r="E493" s="91"/>
      <c r="F493" s="91"/>
      <c r="G493" s="91"/>
      <c r="T493" s="93"/>
    </row>
    <row r="494" spans="4:20" ht="12.75">
      <c r="D494" s="91"/>
      <c r="E494" s="91"/>
      <c r="F494" s="91"/>
      <c r="G494" s="91"/>
      <c r="T494" s="93"/>
    </row>
    <row r="495" spans="4:20" ht="12.75">
      <c r="D495" s="91"/>
      <c r="E495" s="91"/>
      <c r="F495" s="91"/>
      <c r="G495" s="91"/>
      <c r="T495" s="93"/>
    </row>
    <row r="496" spans="4:20" ht="12.75">
      <c r="D496" s="91"/>
      <c r="E496" s="91"/>
      <c r="F496" s="91"/>
      <c r="G496" s="91"/>
      <c r="T496" s="93"/>
    </row>
    <row r="497" spans="4:20" ht="12.75">
      <c r="D497" s="91"/>
      <c r="E497" s="91"/>
      <c r="F497" s="91"/>
      <c r="G497" s="91"/>
      <c r="T497" s="93"/>
    </row>
    <row r="498" spans="4:20" ht="12.75">
      <c r="D498" s="91"/>
      <c r="E498" s="91"/>
      <c r="F498" s="91"/>
      <c r="G498" s="91"/>
      <c r="T498" s="93"/>
    </row>
    <row r="499" spans="4:20" ht="12.75">
      <c r="D499" s="91"/>
      <c r="E499" s="91"/>
      <c r="F499" s="91"/>
      <c r="G499" s="91"/>
      <c r="T499" s="93"/>
    </row>
    <row r="500" spans="4:20" ht="12.75">
      <c r="D500" s="91"/>
      <c r="E500" s="91"/>
      <c r="F500" s="91"/>
      <c r="G500" s="91"/>
      <c r="T500" s="93"/>
    </row>
    <row r="501" spans="4:20" ht="12.75">
      <c r="D501" s="91"/>
      <c r="E501" s="91"/>
      <c r="F501" s="91"/>
      <c r="G501" s="91"/>
      <c r="T501" s="93"/>
    </row>
    <row r="502" spans="4:20" ht="12.75">
      <c r="D502" s="91"/>
      <c r="E502" s="91"/>
      <c r="F502" s="91"/>
      <c r="G502" s="91"/>
      <c r="T502" s="93"/>
    </row>
    <row r="503" spans="4:20" ht="12.75">
      <c r="D503" s="91"/>
      <c r="E503" s="91"/>
      <c r="F503" s="91"/>
      <c r="G503" s="91"/>
      <c r="T503" s="93"/>
    </row>
    <row r="504" spans="4:20" ht="12.75">
      <c r="D504" s="91"/>
      <c r="E504" s="91"/>
      <c r="F504" s="91"/>
      <c r="G504" s="91"/>
      <c r="T504" s="93"/>
    </row>
    <row r="505" spans="4:20" ht="12.75">
      <c r="D505" s="91"/>
      <c r="E505" s="91"/>
      <c r="F505" s="91"/>
      <c r="G505" s="91"/>
      <c r="T505" s="93"/>
    </row>
    <row r="506" spans="4:20" ht="12.75">
      <c r="D506" s="91"/>
      <c r="E506" s="91"/>
      <c r="F506" s="91"/>
      <c r="G506" s="91"/>
      <c r="T506" s="93"/>
    </row>
    <row r="507" spans="4:20" ht="12.75">
      <c r="D507" s="91"/>
      <c r="E507" s="91"/>
      <c r="F507" s="91"/>
      <c r="G507" s="91"/>
      <c r="T507" s="93"/>
    </row>
    <row r="508" spans="4:20" ht="12.75">
      <c r="D508" s="91"/>
      <c r="E508" s="91"/>
      <c r="F508" s="91"/>
      <c r="G508" s="91"/>
      <c r="T508" s="93"/>
    </row>
    <row r="509" spans="4:20" ht="12.75">
      <c r="D509" s="91"/>
      <c r="E509" s="91"/>
      <c r="F509" s="91"/>
      <c r="G509" s="91"/>
      <c r="T509" s="93"/>
    </row>
    <row r="510" spans="4:20" ht="12.75">
      <c r="D510" s="91"/>
      <c r="E510" s="91"/>
      <c r="F510" s="91"/>
      <c r="G510" s="91"/>
      <c r="T510" s="93"/>
    </row>
    <row r="511" spans="4:20" ht="12.75">
      <c r="D511" s="91"/>
      <c r="E511" s="91"/>
      <c r="F511" s="91"/>
      <c r="G511" s="91"/>
      <c r="T511" s="93"/>
    </row>
    <row r="512" spans="4:20" ht="12.75">
      <c r="D512" s="91"/>
      <c r="E512" s="91"/>
      <c r="F512" s="91"/>
      <c r="G512" s="91"/>
      <c r="T512" s="93"/>
    </row>
    <row r="513" spans="4:20" ht="12.75">
      <c r="D513" s="91"/>
      <c r="E513" s="91"/>
      <c r="F513" s="91"/>
      <c r="G513" s="91"/>
      <c r="T513" s="93"/>
    </row>
    <row r="514" spans="4:20" ht="12.75">
      <c r="D514" s="91"/>
      <c r="E514" s="91"/>
      <c r="F514" s="91"/>
      <c r="G514" s="91"/>
      <c r="T514" s="93"/>
    </row>
    <row r="515" spans="4:20" ht="12.75">
      <c r="D515" s="91"/>
      <c r="E515" s="91"/>
      <c r="F515" s="91"/>
      <c r="G515" s="91"/>
      <c r="T515" s="93"/>
    </row>
    <row r="516" spans="4:20" ht="12.75">
      <c r="D516" s="91"/>
      <c r="E516" s="91"/>
      <c r="F516" s="91"/>
      <c r="G516" s="91"/>
      <c r="T516" s="93"/>
    </row>
    <row r="517" spans="4:20" ht="12.75">
      <c r="D517" s="91"/>
      <c r="E517" s="91"/>
      <c r="F517" s="91"/>
      <c r="G517" s="91"/>
      <c r="T517" s="93"/>
    </row>
    <row r="518" spans="4:20" ht="12.75">
      <c r="D518" s="91"/>
      <c r="E518" s="91"/>
      <c r="F518" s="91"/>
      <c r="G518" s="91"/>
      <c r="T518" s="93"/>
    </row>
    <row r="519" spans="4:20" ht="12.75">
      <c r="D519" s="91"/>
      <c r="E519" s="91"/>
      <c r="F519" s="91"/>
      <c r="G519" s="91"/>
      <c r="T519" s="93"/>
    </row>
    <row r="520" spans="4:20" ht="12.75">
      <c r="D520" s="91"/>
      <c r="E520" s="91"/>
      <c r="F520" s="91"/>
      <c r="G520" s="91"/>
      <c r="T520" s="93"/>
    </row>
    <row r="521" spans="4:20" ht="12.75">
      <c r="D521" s="91"/>
      <c r="E521" s="91"/>
      <c r="F521" s="91"/>
      <c r="G521" s="91"/>
      <c r="T521" s="93"/>
    </row>
    <row r="522" spans="4:20" ht="12.75">
      <c r="D522" s="91"/>
      <c r="E522" s="91"/>
      <c r="F522" s="91"/>
      <c r="G522" s="91"/>
      <c r="T522" s="93"/>
    </row>
    <row r="523" spans="4:20" ht="12.75">
      <c r="D523" s="91"/>
      <c r="E523" s="91"/>
      <c r="F523" s="91"/>
      <c r="G523" s="91"/>
      <c r="T523" s="93"/>
    </row>
    <row r="524" spans="4:20" ht="12.75">
      <c r="D524" s="91"/>
      <c r="E524" s="91"/>
      <c r="F524" s="91"/>
      <c r="G524" s="91"/>
      <c r="T524" s="93"/>
    </row>
    <row r="525" spans="4:20" ht="12.75">
      <c r="D525" s="91"/>
      <c r="E525" s="91"/>
      <c r="F525" s="91"/>
      <c r="G525" s="91"/>
      <c r="T525" s="93"/>
    </row>
    <row r="526" spans="4:20" ht="12.75">
      <c r="D526" s="91"/>
      <c r="E526" s="91"/>
      <c r="F526" s="91"/>
      <c r="G526" s="91"/>
      <c r="T526" s="93"/>
    </row>
    <row r="527" spans="4:20" ht="12.75">
      <c r="D527" s="91"/>
      <c r="E527" s="91"/>
      <c r="F527" s="91"/>
      <c r="G527" s="91"/>
      <c r="T527" s="93"/>
    </row>
    <row r="528" spans="4:20" ht="12.75">
      <c r="D528" s="91"/>
      <c r="E528" s="91"/>
      <c r="F528" s="91"/>
      <c r="G528" s="91"/>
      <c r="T528" s="93"/>
    </row>
    <row r="529" spans="4:20" ht="12.75">
      <c r="D529" s="91"/>
      <c r="E529" s="91"/>
      <c r="F529" s="91"/>
      <c r="G529" s="91"/>
      <c r="T529" s="93"/>
    </row>
    <row r="530" spans="4:20" ht="12.75">
      <c r="D530" s="91"/>
      <c r="E530" s="91"/>
      <c r="F530" s="91"/>
      <c r="G530" s="91"/>
      <c r="T530" s="93"/>
    </row>
    <row r="531" spans="4:20" ht="12.75">
      <c r="D531" s="91"/>
      <c r="E531" s="91"/>
      <c r="F531" s="91"/>
      <c r="G531" s="91"/>
      <c r="T531" s="93"/>
    </row>
    <row r="532" spans="4:20" ht="12.75">
      <c r="D532" s="91"/>
      <c r="E532" s="91"/>
      <c r="F532" s="91"/>
      <c r="G532" s="91"/>
      <c r="T532" s="93"/>
    </row>
    <row r="533" spans="4:20" ht="12.75">
      <c r="D533" s="91"/>
      <c r="E533" s="91"/>
      <c r="F533" s="91"/>
      <c r="G533" s="91"/>
      <c r="T533" s="93"/>
    </row>
    <row r="534" spans="4:20" ht="12.75">
      <c r="D534" s="91"/>
      <c r="E534" s="91"/>
      <c r="F534" s="91"/>
      <c r="G534" s="91"/>
      <c r="T534" s="93"/>
    </row>
    <row r="535" spans="4:20" ht="12.75">
      <c r="D535" s="91"/>
      <c r="E535" s="91"/>
      <c r="F535" s="91"/>
      <c r="G535" s="91"/>
      <c r="T535" s="93"/>
    </row>
    <row r="536" spans="4:20" ht="12.75">
      <c r="D536" s="91"/>
      <c r="E536" s="91"/>
      <c r="F536" s="91"/>
      <c r="G536" s="91"/>
      <c r="T536" s="93"/>
    </row>
    <row r="537" spans="4:20" ht="12.75">
      <c r="D537" s="91"/>
      <c r="E537" s="91"/>
      <c r="F537" s="91"/>
      <c r="G537" s="91"/>
      <c r="T537" s="93"/>
    </row>
    <row r="538" spans="4:20" ht="12.75">
      <c r="D538" s="91"/>
      <c r="E538" s="91"/>
      <c r="F538" s="91"/>
      <c r="G538" s="91"/>
      <c r="T538" s="93"/>
    </row>
    <row r="539" spans="4:20" ht="12.75">
      <c r="D539" s="91"/>
      <c r="E539" s="91"/>
      <c r="F539" s="91"/>
      <c r="G539" s="91"/>
      <c r="T539" s="93"/>
    </row>
    <row r="540" spans="4:20" ht="12.75">
      <c r="D540" s="91"/>
      <c r="E540" s="91"/>
      <c r="F540" s="91"/>
      <c r="G540" s="91"/>
      <c r="T540" s="93"/>
    </row>
    <row r="541" spans="4:20" ht="12.75">
      <c r="D541" s="91"/>
      <c r="E541" s="91"/>
      <c r="F541" s="91"/>
      <c r="G541" s="91"/>
      <c r="T541" s="93"/>
    </row>
    <row r="542" spans="4:20" ht="12.75">
      <c r="D542" s="91"/>
      <c r="E542" s="91"/>
      <c r="F542" s="91"/>
      <c r="G542" s="91"/>
      <c r="T542" s="93"/>
    </row>
    <row r="543" spans="4:20" ht="12.75">
      <c r="D543" s="91"/>
      <c r="E543" s="91"/>
      <c r="F543" s="91"/>
      <c r="G543" s="91"/>
      <c r="T543" s="93"/>
    </row>
    <row r="544" spans="4:20" ht="12.75">
      <c r="D544" s="91"/>
      <c r="E544" s="91"/>
      <c r="F544" s="91"/>
      <c r="G544" s="91"/>
      <c r="T544" s="93"/>
    </row>
    <row r="545" spans="4:20" ht="12.75">
      <c r="D545" s="91"/>
      <c r="E545" s="91"/>
      <c r="F545" s="91"/>
      <c r="G545" s="91"/>
      <c r="T545" s="93"/>
    </row>
    <row r="546" spans="4:20" ht="12.75">
      <c r="D546" s="91"/>
      <c r="E546" s="91"/>
      <c r="F546" s="91"/>
      <c r="G546" s="91"/>
      <c r="T546" s="93"/>
    </row>
    <row r="547" spans="4:20" ht="12.75">
      <c r="D547" s="91"/>
      <c r="E547" s="91"/>
      <c r="F547" s="91"/>
      <c r="G547" s="91"/>
      <c r="T547" s="93"/>
    </row>
    <row r="548" spans="4:20" ht="12.75">
      <c r="D548" s="91"/>
      <c r="E548" s="91"/>
      <c r="F548" s="91"/>
      <c r="G548" s="91"/>
      <c r="T548" s="93"/>
    </row>
    <row r="549" spans="4:20" ht="12.75">
      <c r="D549" s="91"/>
      <c r="E549" s="91"/>
      <c r="F549" s="91"/>
      <c r="G549" s="91"/>
      <c r="T549" s="93"/>
    </row>
    <row r="550" spans="4:20" ht="12.75">
      <c r="D550" s="91"/>
      <c r="E550" s="91"/>
      <c r="F550" s="91"/>
      <c r="G550" s="91"/>
      <c r="T550" s="93"/>
    </row>
    <row r="551" spans="4:20" ht="12.75">
      <c r="D551" s="91"/>
      <c r="E551" s="91"/>
      <c r="F551" s="91"/>
      <c r="G551" s="91"/>
      <c r="T551" s="93"/>
    </row>
    <row r="552" spans="4:20" ht="12.75">
      <c r="D552" s="91"/>
      <c r="E552" s="91"/>
      <c r="F552" s="91"/>
      <c r="G552" s="91"/>
      <c r="T552" s="93"/>
    </row>
    <row r="553" spans="4:20" ht="12.75">
      <c r="D553" s="91"/>
      <c r="E553" s="91"/>
      <c r="F553" s="91"/>
      <c r="G553" s="91"/>
      <c r="T553" s="93"/>
    </row>
    <row r="554" spans="4:20" ht="12.75">
      <c r="D554" s="91"/>
      <c r="E554" s="91"/>
      <c r="F554" s="91"/>
      <c r="G554" s="91"/>
      <c r="T554" s="93"/>
    </row>
    <row r="555" spans="4:20" ht="12.75">
      <c r="D555" s="91"/>
      <c r="E555" s="91"/>
      <c r="F555" s="91"/>
      <c r="G555" s="91"/>
      <c r="T555" s="93"/>
    </row>
    <row r="556" spans="4:20" ht="12.75">
      <c r="D556" s="91"/>
      <c r="E556" s="91"/>
      <c r="F556" s="91"/>
      <c r="G556" s="91"/>
      <c r="T556" s="93"/>
    </row>
    <row r="557" spans="4:20" ht="12.75">
      <c r="D557" s="91"/>
      <c r="E557" s="91"/>
      <c r="F557" s="91"/>
      <c r="G557" s="91"/>
      <c r="T557" s="93"/>
    </row>
    <row r="558" spans="4:20" ht="12.75">
      <c r="D558" s="91"/>
      <c r="E558" s="91"/>
      <c r="F558" s="91"/>
      <c r="G558" s="91"/>
      <c r="T558" s="93"/>
    </row>
    <row r="559" spans="4:20" ht="12.75">
      <c r="D559" s="91"/>
      <c r="E559" s="91"/>
      <c r="F559" s="91"/>
      <c r="G559" s="91"/>
      <c r="T559" s="93"/>
    </row>
    <row r="560" spans="4:20" ht="12.75">
      <c r="D560" s="91"/>
      <c r="E560" s="91"/>
      <c r="F560" s="91"/>
      <c r="G560" s="91"/>
      <c r="T560" s="93"/>
    </row>
    <row r="561" spans="4:20" ht="12.75">
      <c r="D561" s="91"/>
      <c r="E561" s="91"/>
      <c r="F561" s="91"/>
      <c r="G561" s="91"/>
      <c r="T561" s="93"/>
    </row>
    <row r="562" spans="4:20" ht="12.75">
      <c r="D562" s="91"/>
      <c r="E562" s="91"/>
      <c r="F562" s="91"/>
      <c r="G562" s="91"/>
      <c r="T562" s="93"/>
    </row>
    <row r="563" spans="4:20" ht="12.75">
      <c r="D563" s="91"/>
      <c r="E563" s="91"/>
      <c r="F563" s="91"/>
      <c r="G563" s="91"/>
      <c r="T563" s="93"/>
    </row>
    <row r="564" spans="4:20" ht="12.75">
      <c r="D564" s="91"/>
      <c r="E564" s="91"/>
      <c r="F564" s="91"/>
      <c r="G564" s="91"/>
      <c r="T564" s="93"/>
    </row>
    <row r="565" spans="4:20" ht="12.75">
      <c r="D565" s="91"/>
      <c r="E565" s="91"/>
      <c r="F565" s="91"/>
      <c r="G565" s="91"/>
      <c r="T565" s="93"/>
    </row>
    <row r="566" spans="4:20" ht="12.75">
      <c r="D566" s="91"/>
      <c r="E566" s="91"/>
      <c r="F566" s="91"/>
      <c r="G566" s="91"/>
      <c r="T566" s="93"/>
    </row>
    <row r="567" spans="4:20" ht="12.75">
      <c r="D567" s="91"/>
      <c r="E567" s="91"/>
      <c r="F567" s="91"/>
      <c r="G567" s="91"/>
      <c r="T567" s="93"/>
    </row>
    <row r="568" spans="4:20" ht="12.75">
      <c r="D568" s="91"/>
      <c r="E568" s="91"/>
      <c r="F568" s="91"/>
      <c r="G568" s="91"/>
      <c r="T568" s="93"/>
    </row>
    <row r="569" spans="4:20" ht="12.75">
      <c r="D569" s="91"/>
      <c r="E569" s="91"/>
      <c r="F569" s="91"/>
      <c r="G569" s="91"/>
      <c r="T569" s="93"/>
    </row>
    <row r="570" spans="4:20" ht="12.75">
      <c r="D570" s="91"/>
      <c r="E570" s="91"/>
      <c r="F570" s="91"/>
      <c r="G570" s="91"/>
      <c r="T570" s="93"/>
    </row>
    <row r="571" spans="4:20" ht="12.75">
      <c r="D571" s="91"/>
      <c r="E571" s="91"/>
      <c r="F571" s="91"/>
      <c r="G571" s="91"/>
      <c r="T571" s="93"/>
    </row>
    <row r="572" spans="4:20" ht="12.75">
      <c r="D572" s="91"/>
      <c r="E572" s="91"/>
      <c r="F572" s="91"/>
      <c r="G572" s="91"/>
      <c r="T572" s="93"/>
    </row>
    <row r="573" spans="4:20" ht="12.75">
      <c r="D573" s="91"/>
      <c r="E573" s="91"/>
      <c r="F573" s="91"/>
      <c r="G573" s="91"/>
      <c r="T573" s="93"/>
    </row>
    <row r="574" spans="4:20" ht="12.75">
      <c r="D574" s="91"/>
      <c r="E574" s="91"/>
      <c r="F574" s="91"/>
      <c r="G574" s="91"/>
      <c r="T574" s="93"/>
    </row>
    <row r="575" spans="4:20" ht="12.75">
      <c r="D575" s="91"/>
      <c r="E575" s="91"/>
      <c r="F575" s="91"/>
      <c r="G575" s="91"/>
      <c r="T575" s="93"/>
    </row>
    <row r="576" spans="4:20" ht="12.75">
      <c r="D576" s="91"/>
      <c r="E576" s="91"/>
      <c r="F576" s="91"/>
      <c r="G576" s="91"/>
      <c r="T576" s="93"/>
    </row>
    <row r="577" spans="4:20" ht="12.75">
      <c r="D577" s="91"/>
      <c r="E577" s="91"/>
      <c r="F577" s="91"/>
      <c r="G577" s="91"/>
      <c r="T577" s="93"/>
    </row>
    <row r="578" spans="4:20" ht="12.75">
      <c r="D578" s="91"/>
      <c r="E578" s="91"/>
      <c r="F578" s="91"/>
      <c r="G578" s="91"/>
      <c r="T578" s="93"/>
    </row>
    <row r="579" spans="4:20" ht="12.75">
      <c r="D579" s="91"/>
      <c r="E579" s="91"/>
      <c r="F579" s="91"/>
      <c r="G579" s="91"/>
      <c r="T579" s="93"/>
    </row>
    <row r="580" spans="4:20" ht="12.75">
      <c r="D580" s="91"/>
      <c r="E580" s="91"/>
      <c r="F580" s="91"/>
      <c r="G580" s="91"/>
      <c r="T580" s="93"/>
    </row>
    <row r="581" spans="4:20" ht="12.75">
      <c r="D581" s="91"/>
      <c r="E581" s="91"/>
      <c r="F581" s="91"/>
      <c r="G581" s="91"/>
      <c r="T581" s="93"/>
    </row>
    <row r="582" spans="4:20" ht="12.75">
      <c r="D582" s="91"/>
      <c r="E582" s="91"/>
      <c r="F582" s="91"/>
      <c r="G582" s="91"/>
      <c r="T582" s="93"/>
    </row>
    <row r="583" spans="4:20" ht="12.75">
      <c r="D583" s="91"/>
      <c r="E583" s="91"/>
      <c r="F583" s="91"/>
      <c r="G583" s="91"/>
      <c r="T583" s="93"/>
    </row>
    <row r="584" spans="4:20" ht="12.75">
      <c r="D584" s="91"/>
      <c r="E584" s="91"/>
      <c r="F584" s="91"/>
      <c r="G584" s="91"/>
      <c r="T584" s="93"/>
    </row>
    <row r="585" spans="4:20" ht="12.75">
      <c r="D585" s="91"/>
      <c r="E585" s="91"/>
      <c r="F585" s="91"/>
      <c r="G585" s="91"/>
      <c r="T585" s="93"/>
    </row>
    <row r="586" spans="4:20" ht="12.75">
      <c r="D586" s="91"/>
      <c r="E586" s="91"/>
      <c r="F586" s="91"/>
      <c r="G586" s="91"/>
      <c r="T586" s="93"/>
    </row>
    <row r="587" spans="4:20" ht="12.75">
      <c r="D587" s="91"/>
      <c r="E587" s="91"/>
      <c r="F587" s="91"/>
      <c r="G587" s="91"/>
      <c r="T587" s="93"/>
    </row>
    <row r="588" spans="4:20" ht="12.75">
      <c r="D588" s="91"/>
      <c r="E588" s="91"/>
      <c r="F588" s="91"/>
      <c r="G588" s="91"/>
      <c r="T588" s="93"/>
    </row>
    <row r="589" spans="4:20" ht="12.75">
      <c r="D589" s="91"/>
      <c r="E589" s="91"/>
      <c r="F589" s="91"/>
      <c r="G589" s="91"/>
      <c r="T589" s="93"/>
    </row>
    <row r="590" spans="4:20" ht="12.75">
      <c r="D590" s="91"/>
      <c r="E590" s="91"/>
      <c r="F590" s="91"/>
      <c r="G590" s="91"/>
      <c r="T590" s="93"/>
    </row>
    <row r="591" spans="4:20" ht="12.75">
      <c r="D591" s="91"/>
      <c r="E591" s="91"/>
      <c r="F591" s="91"/>
      <c r="G591" s="91"/>
      <c r="T591" s="93"/>
    </row>
    <row r="592" spans="4:20" ht="12.75">
      <c r="D592" s="91"/>
      <c r="E592" s="91"/>
      <c r="F592" s="91"/>
      <c r="G592" s="91"/>
      <c r="T592" s="93"/>
    </row>
    <row r="593" spans="4:20" ht="12.75">
      <c r="D593" s="91"/>
      <c r="E593" s="91"/>
      <c r="F593" s="91"/>
      <c r="G593" s="91"/>
      <c r="T593" s="93"/>
    </row>
    <row r="594" spans="4:20" ht="12.75">
      <c r="D594" s="91"/>
      <c r="E594" s="91"/>
      <c r="F594" s="91"/>
      <c r="G594" s="91"/>
      <c r="T594" s="93"/>
    </row>
    <row r="595" spans="4:20" ht="12.75">
      <c r="D595" s="91"/>
      <c r="E595" s="91"/>
      <c r="F595" s="91"/>
      <c r="G595" s="91"/>
      <c r="T595" s="93"/>
    </row>
    <row r="596" spans="4:20" ht="12.75">
      <c r="D596" s="91"/>
      <c r="E596" s="91"/>
      <c r="F596" s="91"/>
      <c r="G596" s="91"/>
      <c r="T596" s="93"/>
    </row>
    <row r="597" spans="4:20" ht="12.75">
      <c r="D597" s="91"/>
      <c r="E597" s="91"/>
      <c r="F597" s="91"/>
      <c r="G597" s="91"/>
      <c r="T597" s="93"/>
    </row>
    <row r="598" spans="4:20" ht="12.75">
      <c r="D598" s="91"/>
      <c r="E598" s="91"/>
      <c r="F598" s="91"/>
      <c r="G598" s="91"/>
      <c r="T598" s="93"/>
    </row>
    <row r="599" spans="4:20" ht="12.75">
      <c r="D599" s="91"/>
      <c r="E599" s="91"/>
      <c r="F599" s="91"/>
      <c r="G599" s="91"/>
      <c r="T599" s="93"/>
    </row>
    <row r="600" spans="4:20" ht="12.75">
      <c r="D600" s="91"/>
      <c r="E600" s="91"/>
      <c r="F600" s="91"/>
      <c r="G600" s="91"/>
      <c r="T600" s="93"/>
    </row>
    <row r="601" spans="4:20" ht="12.75">
      <c r="D601" s="91"/>
      <c r="E601" s="91"/>
      <c r="F601" s="91"/>
      <c r="G601" s="91"/>
      <c r="T601" s="93"/>
    </row>
    <row r="602" spans="4:20" ht="12.75">
      <c r="D602" s="91"/>
      <c r="E602" s="91"/>
      <c r="F602" s="91"/>
      <c r="G602" s="91"/>
      <c r="T602" s="93"/>
    </row>
    <row r="603" spans="4:20" ht="12.75">
      <c r="D603" s="91"/>
      <c r="E603" s="91"/>
      <c r="F603" s="91"/>
      <c r="G603" s="91"/>
      <c r="T603" s="93"/>
    </row>
    <row r="604" spans="4:20" ht="12.75">
      <c r="D604" s="91"/>
      <c r="E604" s="91"/>
      <c r="F604" s="91"/>
      <c r="G604" s="91"/>
      <c r="T604" s="93"/>
    </row>
    <row r="605" spans="4:20" ht="12.75">
      <c r="D605" s="91"/>
      <c r="E605" s="91"/>
      <c r="F605" s="91"/>
      <c r="G605" s="91"/>
      <c r="T605" s="93"/>
    </row>
    <row r="606" spans="4:20" ht="12.75">
      <c r="D606" s="91"/>
      <c r="E606" s="91"/>
      <c r="F606" s="91"/>
      <c r="G606" s="91"/>
      <c r="T606" s="93"/>
    </row>
    <row r="607" spans="4:20" ht="12.75">
      <c r="D607" s="91"/>
      <c r="E607" s="91"/>
      <c r="F607" s="91"/>
      <c r="G607" s="91"/>
      <c r="T607" s="93"/>
    </row>
    <row r="608" spans="4:20" ht="12.75">
      <c r="D608" s="91"/>
      <c r="E608" s="91"/>
      <c r="F608" s="91"/>
      <c r="G608" s="91"/>
      <c r="T608" s="93"/>
    </row>
    <row r="609" spans="4:20" ht="12.75">
      <c r="D609" s="91"/>
      <c r="E609" s="91"/>
      <c r="F609" s="91"/>
      <c r="G609" s="91"/>
      <c r="T609" s="93"/>
    </row>
    <row r="610" spans="4:20" ht="12.75">
      <c r="D610" s="91"/>
      <c r="E610" s="91"/>
      <c r="F610" s="91"/>
      <c r="G610" s="91"/>
      <c r="T610" s="93"/>
    </row>
    <row r="611" spans="4:20" ht="12.75">
      <c r="D611" s="91"/>
      <c r="E611" s="91"/>
      <c r="F611" s="91"/>
      <c r="G611" s="91"/>
      <c r="T611" s="93"/>
    </row>
    <row r="612" spans="4:20" ht="12.75">
      <c r="D612" s="91"/>
      <c r="E612" s="91"/>
      <c r="F612" s="91"/>
      <c r="G612" s="91"/>
      <c r="T612" s="93"/>
    </row>
    <row r="613" spans="4:20" ht="12.75">
      <c r="D613" s="91"/>
      <c r="E613" s="91"/>
      <c r="F613" s="91"/>
      <c r="G613" s="91"/>
      <c r="T613" s="93"/>
    </row>
    <row r="614" spans="4:20" ht="12.75">
      <c r="D614" s="91"/>
      <c r="E614" s="91"/>
      <c r="F614" s="91"/>
      <c r="G614" s="91"/>
      <c r="T614" s="93"/>
    </row>
    <row r="615" spans="4:20" ht="12.75">
      <c r="D615" s="91"/>
      <c r="E615" s="91"/>
      <c r="F615" s="91"/>
      <c r="G615" s="91"/>
      <c r="T615" s="93"/>
    </row>
    <row r="616" spans="4:20" ht="12.75">
      <c r="D616" s="91"/>
      <c r="E616" s="91"/>
      <c r="F616" s="91"/>
      <c r="G616" s="91"/>
      <c r="T616" s="93"/>
    </row>
    <row r="617" spans="4:20" ht="12.75">
      <c r="D617" s="91"/>
      <c r="E617" s="91"/>
      <c r="F617" s="91"/>
      <c r="G617" s="91"/>
      <c r="T617" s="93"/>
    </row>
    <row r="618" spans="4:20" ht="12.75">
      <c r="D618" s="91"/>
      <c r="E618" s="91"/>
      <c r="F618" s="91"/>
      <c r="G618" s="91"/>
      <c r="T618" s="93"/>
    </row>
    <row r="619" spans="4:20" ht="12.75">
      <c r="D619" s="91"/>
      <c r="E619" s="91"/>
      <c r="F619" s="91"/>
      <c r="G619" s="91"/>
      <c r="T619" s="93"/>
    </row>
    <row r="620" spans="4:20" ht="12.75">
      <c r="D620" s="91"/>
      <c r="E620" s="91"/>
      <c r="F620" s="91"/>
      <c r="G620" s="91"/>
      <c r="T620" s="93"/>
    </row>
    <row r="621" spans="4:20" ht="12.75">
      <c r="D621" s="91"/>
      <c r="E621" s="91"/>
      <c r="F621" s="91"/>
      <c r="G621" s="91"/>
      <c r="T621" s="93"/>
    </row>
    <row r="622" spans="4:20" ht="12.75">
      <c r="D622" s="91"/>
      <c r="E622" s="91"/>
      <c r="F622" s="91"/>
      <c r="G622" s="91"/>
      <c r="T622" s="93"/>
    </row>
    <row r="623" spans="4:20" ht="12.75">
      <c r="D623" s="91"/>
      <c r="E623" s="91"/>
      <c r="F623" s="91"/>
      <c r="G623" s="91"/>
      <c r="T623" s="93"/>
    </row>
    <row r="624" spans="4:20" ht="12.75">
      <c r="D624" s="91"/>
      <c r="E624" s="91"/>
      <c r="F624" s="91"/>
      <c r="G624" s="91"/>
      <c r="T624" s="93"/>
    </row>
    <row r="625" spans="4:20" ht="12.75">
      <c r="D625" s="91"/>
      <c r="E625" s="91"/>
      <c r="F625" s="91"/>
      <c r="G625" s="91"/>
      <c r="T625" s="93"/>
    </row>
    <row r="626" spans="4:20" ht="12.75">
      <c r="D626" s="91"/>
      <c r="E626" s="91"/>
      <c r="F626" s="91"/>
      <c r="G626" s="91"/>
      <c r="T626" s="93"/>
    </row>
    <row r="627" spans="4:20" ht="12.75">
      <c r="D627" s="91"/>
      <c r="E627" s="91"/>
      <c r="F627" s="91"/>
      <c r="G627" s="91"/>
      <c r="T627" s="93"/>
    </row>
    <row r="628" spans="4:20" ht="12.75">
      <c r="D628" s="91"/>
      <c r="E628" s="91"/>
      <c r="F628" s="91"/>
      <c r="G628" s="91"/>
      <c r="T628" s="93"/>
    </row>
    <row r="629" spans="4:20" ht="12.75">
      <c r="D629" s="91"/>
      <c r="E629" s="91"/>
      <c r="F629" s="91"/>
      <c r="G629" s="91"/>
      <c r="T629" s="93"/>
    </row>
    <row r="630" spans="4:20" ht="12.75">
      <c r="D630" s="91"/>
      <c r="E630" s="91"/>
      <c r="F630" s="91"/>
      <c r="G630" s="91"/>
      <c r="T630" s="93"/>
    </row>
    <row r="631" spans="4:20" ht="12.75">
      <c r="D631" s="91"/>
      <c r="E631" s="91"/>
      <c r="F631" s="91"/>
      <c r="G631" s="91"/>
      <c r="T631" s="93"/>
    </row>
    <row r="632" spans="4:20" ht="12.75">
      <c r="D632" s="91"/>
      <c r="E632" s="91"/>
      <c r="F632" s="91"/>
      <c r="G632" s="91"/>
      <c r="T632" s="93"/>
    </row>
    <row r="633" spans="4:20" ht="12.75">
      <c r="D633" s="91"/>
      <c r="E633" s="91"/>
      <c r="F633" s="91"/>
      <c r="G633" s="91"/>
      <c r="T633" s="93"/>
    </row>
    <row r="634" spans="4:20" ht="12.75">
      <c r="D634" s="91"/>
      <c r="E634" s="91"/>
      <c r="F634" s="91"/>
      <c r="G634" s="91"/>
      <c r="T634" s="93"/>
    </row>
    <row r="635" spans="4:20" ht="12.75">
      <c r="D635" s="91"/>
      <c r="E635" s="91"/>
      <c r="F635" s="91"/>
      <c r="G635" s="91"/>
      <c r="T635" s="93"/>
    </row>
    <row r="636" spans="4:20" ht="12.75">
      <c r="D636" s="91"/>
      <c r="E636" s="91"/>
      <c r="F636" s="91"/>
      <c r="G636" s="91"/>
      <c r="T636" s="93"/>
    </row>
    <row r="637" spans="4:20" ht="12.75">
      <c r="D637" s="91"/>
      <c r="E637" s="91"/>
      <c r="F637" s="91"/>
      <c r="G637" s="91"/>
      <c r="T637" s="93"/>
    </row>
    <row r="638" spans="4:20" ht="12.75">
      <c r="D638" s="91"/>
      <c r="E638" s="91"/>
      <c r="F638" s="91"/>
      <c r="G638" s="91"/>
      <c r="T638" s="93"/>
    </row>
    <row r="639" spans="4:20" ht="12.75">
      <c r="D639" s="91"/>
      <c r="E639" s="91"/>
      <c r="F639" s="91"/>
      <c r="G639" s="91"/>
      <c r="T639" s="93"/>
    </row>
    <row r="640" spans="4:20" ht="12.75">
      <c r="D640" s="91"/>
      <c r="E640" s="91"/>
      <c r="F640" s="91"/>
      <c r="G640" s="91"/>
      <c r="T640" s="93"/>
    </row>
    <row r="641" spans="4:20" ht="12.75">
      <c r="D641" s="91"/>
      <c r="E641" s="91"/>
      <c r="F641" s="91"/>
      <c r="G641" s="91"/>
      <c r="T641" s="93"/>
    </row>
    <row r="642" spans="4:20" ht="12.75">
      <c r="D642" s="91"/>
      <c r="E642" s="91"/>
      <c r="F642" s="91"/>
      <c r="G642" s="91"/>
      <c r="T642" s="93"/>
    </row>
    <row r="643" spans="4:20" ht="12.75">
      <c r="D643" s="91"/>
      <c r="E643" s="91"/>
      <c r="F643" s="91"/>
      <c r="G643" s="91"/>
      <c r="T643" s="93"/>
    </row>
    <row r="644" spans="4:20" ht="12.75">
      <c r="D644" s="91"/>
      <c r="E644" s="91"/>
      <c r="F644" s="91"/>
      <c r="G644" s="91"/>
      <c r="T644" s="93"/>
    </row>
    <row r="645" spans="4:20" ht="12.75">
      <c r="D645" s="91"/>
      <c r="E645" s="91"/>
      <c r="F645" s="91"/>
      <c r="G645" s="91"/>
      <c r="T645" s="93"/>
    </row>
    <row r="646" spans="4:20" ht="12.75">
      <c r="D646" s="91"/>
      <c r="E646" s="91"/>
      <c r="F646" s="91"/>
      <c r="G646" s="91"/>
      <c r="T646" s="93"/>
    </row>
    <row r="647" spans="4:20" ht="12.75">
      <c r="D647" s="91"/>
      <c r="E647" s="91"/>
      <c r="F647" s="91"/>
      <c r="G647" s="91"/>
      <c r="T647" s="93"/>
    </row>
    <row r="648" spans="4:20" ht="12.75">
      <c r="D648" s="91"/>
      <c r="E648" s="91"/>
      <c r="F648" s="91"/>
      <c r="G648" s="91"/>
      <c r="T648" s="93"/>
    </row>
    <row r="649" spans="4:20" ht="12.75">
      <c r="D649" s="91"/>
      <c r="E649" s="91"/>
      <c r="F649" s="91"/>
      <c r="G649" s="91"/>
      <c r="T649" s="93"/>
    </row>
    <row r="650" spans="4:20" ht="12.75">
      <c r="D650" s="91"/>
      <c r="E650" s="91"/>
      <c r="F650" s="91"/>
      <c r="G650" s="91"/>
      <c r="T650" s="93"/>
    </row>
    <row r="651" spans="4:20" ht="12.75">
      <c r="D651" s="91"/>
      <c r="E651" s="91"/>
      <c r="F651" s="91"/>
      <c r="G651" s="91"/>
      <c r="T651" s="93"/>
    </row>
    <row r="652" spans="4:20" ht="12.75">
      <c r="D652" s="91"/>
      <c r="E652" s="91"/>
      <c r="F652" s="91"/>
      <c r="G652" s="91"/>
      <c r="T652" s="93"/>
    </row>
    <row r="653" spans="4:20" ht="12.75">
      <c r="D653" s="91"/>
      <c r="E653" s="91"/>
      <c r="F653" s="91"/>
      <c r="G653" s="91"/>
      <c r="T653" s="93"/>
    </row>
    <row r="654" spans="4:20" ht="12.75">
      <c r="D654" s="91"/>
      <c r="E654" s="91"/>
      <c r="F654" s="91"/>
      <c r="G654" s="91"/>
      <c r="T654" s="93"/>
    </row>
    <row r="655" spans="4:20" ht="12.75">
      <c r="D655" s="91"/>
      <c r="E655" s="91"/>
      <c r="F655" s="91"/>
      <c r="G655" s="91"/>
      <c r="T655" s="93"/>
    </row>
    <row r="656" spans="4:20" ht="12.75">
      <c r="D656" s="91"/>
      <c r="E656" s="91"/>
      <c r="F656" s="91"/>
      <c r="G656" s="91"/>
      <c r="T656" s="93"/>
    </row>
    <row r="657" spans="4:20" ht="12.75">
      <c r="D657" s="91"/>
      <c r="E657" s="91"/>
      <c r="F657" s="91"/>
      <c r="G657" s="91"/>
      <c r="T657" s="93"/>
    </row>
    <row r="658" spans="4:20" ht="12.75">
      <c r="D658" s="91"/>
      <c r="E658" s="91"/>
      <c r="F658" s="91"/>
      <c r="G658" s="91"/>
      <c r="T658" s="93"/>
    </row>
    <row r="659" spans="4:20" ht="12.75">
      <c r="D659" s="91"/>
      <c r="E659" s="91"/>
      <c r="F659" s="91"/>
      <c r="G659" s="91"/>
      <c r="T659" s="93"/>
    </row>
    <row r="660" spans="4:20" ht="12.75">
      <c r="D660" s="91"/>
      <c r="E660" s="91"/>
      <c r="F660" s="91"/>
      <c r="G660" s="91"/>
      <c r="T660" s="93"/>
    </row>
    <row r="661" spans="4:20" ht="12.75">
      <c r="D661" s="91"/>
      <c r="E661" s="91"/>
      <c r="F661" s="91"/>
      <c r="G661" s="91"/>
      <c r="T661" s="93"/>
    </row>
    <row r="662" spans="4:20" ht="12.75">
      <c r="D662" s="91"/>
      <c r="E662" s="91"/>
      <c r="F662" s="91"/>
      <c r="G662" s="91"/>
      <c r="T662" s="93"/>
    </row>
    <row r="663" spans="4:20" ht="12.75">
      <c r="D663" s="91"/>
      <c r="E663" s="91"/>
      <c r="F663" s="91"/>
      <c r="G663" s="91"/>
      <c r="T663" s="93"/>
    </row>
    <row r="664" spans="4:20" ht="12.75">
      <c r="D664" s="91"/>
      <c r="E664" s="91"/>
      <c r="F664" s="91"/>
      <c r="G664" s="91"/>
      <c r="T664" s="93"/>
    </row>
    <row r="665" spans="4:20" ht="12.75">
      <c r="D665" s="91"/>
      <c r="E665" s="91"/>
      <c r="F665" s="91"/>
      <c r="G665" s="91"/>
      <c r="T665" s="93"/>
    </row>
    <row r="666" spans="4:20" ht="12.75">
      <c r="D666" s="91"/>
      <c r="E666" s="91"/>
      <c r="F666" s="91"/>
      <c r="G666" s="91"/>
      <c r="T666" s="93"/>
    </row>
    <row r="667" spans="4:20" ht="12.75">
      <c r="D667" s="91"/>
      <c r="E667" s="91"/>
      <c r="F667" s="91"/>
      <c r="G667" s="91"/>
      <c r="T667" s="93"/>
    </row>
    <row r="668" spans="4:20" ht="12.75">
      <c r="D668" s="91"/>
      <c r="E668" s="91"/>
      <c r="F668" s="91"/>
      <c r="G668" s="91"/>
      <c r="T668" s="93"/>
    </row>
    <row r="669" spans="4:20" ht="12.75">
      <c r="D669" s="91"/>
      <c r="E669" s="91"/>
      <c r="F669" s="91"/>
      <c r="G669" s="91"/>
      <c r="T669" s="93"/>
    </row>
    <row r="670" spans="4:20" ht="12.75">
      <c r="D670" s="91"/>
      <c r="E670" s="91"/>
      <c r="F670" s="91"/>
      <c r="G670" s="91"/>
      <c r="T670" s="93"/>
    </row>
    <row r="671" spans="4:20" ht="12.75">
      <c r="D671" s="91"/>
      <c r="E671" s="91"/>
      <c r="F671" s="91"/>
      <c r="G671" s="91"/>
      <c r="T671" s="93"/>
    </row>
    <row r="672" spans="4:20" ht="12.75">
      <c r="D672" s="91"/>
      <c r="E672" s="91"/>
      <c r="F672" s="91"/>
      <c r="G672" s="91"/>
      <c r="T672" s="93"/>
    </row>
    <row r="673" spans="4:20" ht="12.75">
      <c r="D673" s="91"/>
      <c r="E673" s="91"/>
      <c r="F673" s="91"/>
      <c r="G673" s="91"/>
      <c r="T673" s="93"/>
    </row>
    <row r="674" spans="4:20" ht="12.75">
      <c r="D674" s="91"/>
      <c r="E674" s="91"/>
      <c r="F674" s="91"/>
      <c r="G674" s="91"/>
      <c r="T674" s="93"/>
    </row>
    <row r="675" spans="4:20" ht="12.75">
      <c r="D675" s="91"/>
      <c r="E675" s="91"/>
      <c r="F675" s="91"/>
      <c r="G675" s="91"/>
      <c r="T675" s="93"/>
    </row>
    <row r="676" spans="4:20" ht="12.75">
      <c r="D676" s="91"/>
      <c r="E676" s="91"/>
      <c r="F676" s="91"/>
      <c r="G676" s="91"/>
      <c r="T676" s="93"/>
    </row>
    <row r="677" spans="4:20" ht="12.75">
      <c r="D677" s="91"/>
      <c r="E677" s="91"/>
      <c r="F677" s="91"/>
      <c r="G677" s="91"/>
      <c r="T677" s="93"/>
    </row>
    <row r="678" spans="4:20" ht="12.75">
      <c r="D678" s="91"/>
      <c r="E678" s="91"/>
      <c r="F678" s="91"/>
      <c r="G678" s="91"/>
      <c r="T678" s="93"/>
    </row>
    <row r="679" spans="4:20" ht="12.75">
      <c r="D679" s="91"/>
      <c r="E679" s="91"/>
      <c r="F679" s="91"/>
      <c r="G679" s="91"/>
      <c r="T679" s="93"/>
    </row>
    <row r="680" spans="4:20" ht="12.75">
      <c r="D680" s="91"/>
      <c r="E680" s="91"/>
      <c r="F680" s="91"/>
      <c r="G680" s="91"/>
      <c r="T680" s="93"/>
    </row>
    <row r="681" spans="4:20" ht="12.75">
      <c r="D681" s="91"/>
      <c r="E681" s="91"/>
      <c r="F681" s="91"/>
      <c r="G681" s="91"/>
      <c r="T681" s="93"/>
    </row>
    <row r="682" spans="4:20" ht="12.75">
      <c r="D682" s="91"/>
      <c r="E682" s="91"/>
      <c r="F682" s="91"/>
      <c r="G682" s="91"/>
      <c r="T682" s="93"/>
    </row>
    <row r="683" spans="4:20" ht="12.75">
      <c r="D683" s="91"/>
      <c r="E683" s="91"/>
      <c r="F683" s="91"/>
      <c r="G683" s="91"/>
      <c r="T683" s="93"/>
    </row>
    <row r="684" spans="4:20" ht="12.75">
      <c r="D684" s="91"/>
      <c r="E684" s="91"/>
      <c r="F684" s="91"/>
      <c r="G684" s="91"/>
      <c r="T684" s="93"/>
    </row>
    <row r="685" spans="4:20" ht="12.75">
      <c r="D685" s="91"/>
      <c r="E685" s="91"/>
      <c r="F685" s="91"/>
      <c r="G685" s="91"/>
      <c r="T685" s="93"/>
    </row>
    <row r="686" spans="4:20" ht="12.75">
      <c r="D686" s="91"/>
      <c r="E686" s="91"/>
      <c r="F686" s="91"/>
      <c r="G686" s="91"/>
      <c r="T686" s="93"/>
    </row>
    <row r="687" spans="4:20" ht="12.75">
      <c r="D687" s="91"/>
      <c r="E687" s="91"/>
      <c r="F687" s="91"/>
      <c r="G687" s="91"/>
      <c r="T687" s="93"/>
    </row>
    <row r="688" spans="4:20" ht="12.75">
      <c r="D688" s="91"/>
      <c r="E688" s="91"/>
      <c r="F688" s="91"/>
      <c r="G688" s="91"/>
      <c r="T688" s="93"/>
    </row>
    <row r="689" spans="4:20" ht="12.75">
      <c r="D689" s="91"/>
      <c r="E689" s="91"/>
      <c r="F689" s="91"/>
      <c r="G689" s="91"/>
      <c r="T689" s="93"/>
    </row>
    <row r="690" spans="4:20" ht="12.75">
      <c r="D690" s="91"/>
      <c r="E690" s="91"/>
      <c r="F690" s="91"/>
      <c r="G690" s="91"/>
      <c r="T690" s="93"/>
    </row>
    <row r="691" spans="4:20" ht="12.75">
      <c r="D691" s="91"/>
      <c r="E691" s="91"/>
      <c r="F691" s="91"/>
      <c r="G691" s="91"/>
      <c r="T691" s="93"/>
    </row>
    <row r="692" spans="4:20" ht="12.75">
      <c r="D692" s="91"/>
      <c r="E692" s="91"/>
      <c r="F692" s="91"/>
      <c r="G692" s="91"/>
      <c r="T692" s="93"/>
    </row>
    <row r="693" spans="4:20" ht="12.75">
      <c r="D693" s="91"/>
      <c r="E693" s="91"/>
      <c r="F693" s="91"/>
      <c r="G693" s="91"/>
      <c r="T693" s="93"/>
    </row>
    <row r="694" spans="4:20" ht="12.75">
      <c r="D694" s="91"/>
      <c r="E694" s="91"/>
      <c r="F694" s="91"/>
      <c r="G694" s="91"/>
      <c r="T694" s="93"/>
    </row>
    <row r="695" spans="4:20" ht="12.75">
      <c r="D695" s="91"/>
      <c r="E695" s="91"/>
      <c r="F695" s="91"/>
      <c r="G695" s="91"/>
      <c r="T695" s="93"/>
    </row>
    <row r="696" spans="4:20" ht="12.75">
      <c r="D696" s="91"/>
      <c r="E696" s="91"/>
      <c r="F696" s="91"/>
      <c r="G696" s="91"/>
      <c r="T696" s="93"/>
    </row>
    <row r="697" spans="4:20" ht="12.75">
      <c r="D697" s="91"/>
      <c r="E697" s="91"/>
      <c r="F697" s="91"/>
      <c r="G697" s="91"/>
      <c r="T697" s="93"/>
    </row>
    <row r="698" spans="4:20" ht="12.75">
      <c r="D698" s="91"/>
      <c r="E698" s="91"/>
      <c r="F698" s="91"/>
      <c r="G698" s="91"/>
      <c r="T698" s="93"/>
    </row>
    <row r="699" spans="4:20" ht="12.75">
      <c r="D699" s="91"/>
      <c r="E699" s="91"/>
      <c r="F699" s="91"/>
      <c r="G699" s="91"/>
      <c r="T699" s="93"/>
    </row>
    <row r="700" spans="4:20" ht="12.75">
      <c r="D700" s="91"/>
      <c r="E700" s="91"/>
      <c r="F700" s="91"/>
      <c r="G700" s="91"/>
      <c r="T700" s="93"/>
    </row>
    <row r="701" spans="4:20" ht="12.75">
      <c r="D701" s="91"/>
      <c r="E701" s="91"/>
      <c r="F701" s="91"/>
      <c r="G701" s="91"/>
      <c r="T701" s="93"/>
    </row>
    <row r="702" spans="4:20" ht="12.75">
      <c r="D702" s="91"/>
      <c r="E702" s="91"/>
      <c r="F702" s="91"/>
      <c r="G702" s="91"/>
      <c r="T702" s="93"/>
    </row>
    <row r="703" spans="4:20" ht="12.75">
      <c r="D703" s="91"/>
      <c r="E703" s="91"/>
      <c r="F703" s="91"/>
      <c r="G703" s="91"/>
      <c r="T703" s="93"/>
    </row>
    <row r="704" spans="4:20" ht="12.75">
      <c r="D704" s="91"/>
      <c r="E704" s="91"/>
      <c r="F704" s="91"/>
      <c r="G704" s="91"/>
      <c r="T704" s="93"/>
    </row>
    <row r="705" spans="4:20" ht="12.75">
      <c r="D705" s="91"/>
      <c r="E705" s="91"/>
      <c r="F705" s="91"/>
      <c r="G705" s="91"/>
      <c r="T705" s="93"/>
    </row>
    <row r="706" spans="4:20" ht="12.75">
      <c r="D706" s="91"/>
      <c r="E706" s="91"/>
      <c r="F706" s="91"/>
      <c r="G706" s="91"/>
      <c r="T706" s="93"/>
    </row>
    <row r="707" spans="4:20" ht="12.75">
      <c r="D707" s="91"/>
      <c r="E707" s="91"/>
      <c r="F707" s="91"/>
      <c r="G707" s="91"/>
      <c r="T707" s="93"/>
    </row>
    <row r="708" spans="4:20" ht="12.75">
      <c r="D708" s="91"/>
      <c r="E708" s="91"/>
      <c r="F708" s="91"/>
      <c r="G708" s="91"/>
      <c r="T708" s="93"/>
    </row>
    <row r="709" spans="4:20" ht="12.75">
      <c r="D709" s="91"/>
      <c r="E709" s="91"/>
      <c r="F709" s="91"/>
      <c r="G709" s="91"/>
      <c r="T709" s="93"/>
    </row>
    <row r="710" spans="4:20" ht="12.75">
      <c r="D710" s="91"/>
      <c r="E710" s="91"/>
      <c r="F710" s="91"/>
      <c r="G710" s="91"/>
      <c r="T710" s="93"/>
    </row>
    <row r="711" spans="4:20" ht="12.75">
      <c r="D711" s="91"/>
      <c r="E711" s="91"/>
      <c r="F711" s="91"/>
      <c r="G711" s="91"/>
      <c r="T711" s="93"/>
    </row>
    <row r="712" spans="4:20" ht="12.75">
      <c r="D712" s="91"/>
      <c r="E712" s="91"/>
      <c r="F712" s="91"/>
      <c r="G712" s="91"/>
      <c r="T712" s="93"/>
    </row>
    <row r="713" spans="4:20" ht="12.75">
      <c r="D713" s="91"/>
      <c r="E713" s="91"/>
      <c r="F713" s="91"/>
      <c r="G713" s="91"/>
      <c r="T713" s="93"/>
    </row>
    <row r="714" spans="4:20" ht="12.75">
      <c r="D714" s="91"/>
      <c r="E714" s="91"/>
      <c r="F714" s="91"/>
      <c r="G714" s="91"/>
      <c r="T714" s="93"/>
    </row>
    <row r="715" spans="4:20" ht="12.75">
      <c r="D715" s="91"/>
      <c r="E715" s="91"/>
      <c r="F715" s="91"/>
      <c r="G715" s="91"/>
      <c r="T715" s="93"/>
    </row>
    <row r="716" spans="4:20" ht="12.75">
      <c r="D716" s="91"/>
      <c r="E716" s="91"/>
      <c r="F716" s="91"/>
      <c r="G716" s="91"/>
      <c r="T716" s="93"/>
    </row>
    <row r="717" spans="4:20" ht="12.75">
      <c r="D717" s="91"/>
      <c r="E717" s="91"/>
      <c r="F717" s="91"/>
      <c r="G717" s="91"/>
      <c r="T717" s="93"/>
    </row>
    <row r="718" spans="4:20" ht="12.75">
      <c r="D718" s="91"/>
      <c r="E718" s="91"/>
      <c r="F718" s="91"/>
      <c r="G718" s="91"/>
      <c r="T718" s="93"/>
    </row>
    <row r="719" spans="4:20" ht="12.75">
      <c r="D719" s="91"/>
      <c r="E719" s="91"/>
      <c r="F719" s="91"/>
      <c r="G719" s="91"/>
      <c r="T719" s="93"/>
    </row>
    <row r="720" spans="4:20" ht="12.75">
      <c r="D720" s="91"/>
      <c r="E720" s="91"/>
      <c r="F720" s="91"/>
      <c r="G720" s="91"/>
      <c r="T720" s="93"/>
    </row>
    <row r="721" spans="4:20" ht="12.75">
      <c r="D721" s="91"/>
      <c r="E721" s="91"/>
      <c r="F721" s="91"/>
      <c r="G721" s="91"/>
      <c r="T721" s="93"/>
    </row>
    <row r="722" spans="4:20" ht="12.75">
      <c r="D722" s="91"/>
      <c r="E722" s="91"/>
      <c r="F722" s="91"/>
      <c r="G722" s="91"/>
      <c r="T722" s="93"/>
    </row>
    <row r="723" spans="4:20" ht="12.75">
      <c r="D723" s="91"/>
      <c r="E723" s="91"/>
      <c r="F723" s="91"/>
      <c r="G723" s="91"/>
      <c r="T723" s="93"/>
    </row>
    <row r="724" spans="4:20" ht="12.75">
      <c r="D724" s="91"/>
      <c r="E724" s="91"/>
      <c r="F724" s="91"/>
      <c r="G724" s="91"/>
      <c r="T724" s="93"/>
    </row>
    <row r="725" spans="4:20" ht="12.75">
      <c r="D725" s="91"/>
      <c r="E725" s="91"/>
      <c r="F725" s="91"/>
      <c r="G725" s="91"/>
      <c r="T725" s="93"/>
    </row>
    <row r="726" spans="4:20" ht="12.75">
      <c r="D726" s="91"/>
      <c r="E726" s="91"/>
      <c r="F726" s="91"/>
      <c r="G726" s="91"/>
      <c r="T726" s="93"/>
    </row>
    <row r="727" spans="4:20" ht="12.75">
      <c r="D727" s="91"/>
      <c r="E727" s="91"/>
      <c r="F727" s="91"/>
      <c r="G727" s="91"/>
      <c r="T727" s="93"/>
    </row>
    <row r="728" spans="4:20" ht="12.75">
      <c r="D728" s="91"/>
      <c r="E728" s="91"/>
      <c r="F728" s="91"/>
      <c r="G728" s="91"/>
      <c r="T728" s="93"/>
    </row>
    <row r="729" spans="4:20" ht="12.75">
      <c r="D729" s="91"/>
      <c r="E729" s="91"/>
      <c r="F729" s="91"/>
      <c r="G729" s="91"/>
      <c r="T729" s="93"/>
    </row>
    <row r="730" spans="4:20" ht="12.75">
      <c r="D730" s="91"/>
      <c r="E730" s="91"/>
      <c r="F730" s="91"/>
      <c r="G730" s="91"/>
      <c r="T730" s="93"/>
    </row>
    <row r="731" spans="4:20" ht="12.75">
      <c r="D731" s="91"/>
      <c r="E731" s="91"/>
      <c r="F731" s="91"/>
      <c r="G731" s="91"/>
      <c r="T731" s="93"/>
    </row>
    <row r="732" spans="4:20" ht="12.75">
      <c r="D732" s="91"/>
      <c r="E732" s="91"/>
      <c r="F732" s="91"/>
      <c r="G732" s="91"/>
      <c r="T732" s="93"/>
    </row>
    <row r="733" spans="4:20" ht="12.75">
      <c r="D733" s="91"/>
      <c r="E733" s="91"/>
      <c r="F733" s="91"/>
      <c r="G733" s="91"/>
      <c r="T733" s="93"/>
    </row>
    <row r="734" spans="4:20" ht="12.75">
      <c r="D734" s="91"/>
      <c r="E734" s="91"/>
      <c r="F734" s="91"/>
      <c r="G734" s="91"/>
      <c r="T734" s="93"/>
    </row>
    <row r="735" spans="4:20" ht="12.75">
      <c r="D735" s="91"/>
      <c r="E735" s="91"/>
      <c r="F735" s="91"/>
      <c r="G735" s="91"/>
      <c r="T735" s="93"/>
    </row>
    <row r="736" spans="4:20" ht="12.75">
      <c r="D736" s="91"/>
      <c r="E736" s="91"/>
      <c r="F736" s="91"/>
      <c r="G736" s="91"/>
      <c r="T736" s="93"/>
    </row>
    <row r="737" spans="4:20" ht="12.75">
      <c r="D737" s="91"/>
      <c r="E737" s="91"/>
      <c r="F737" s="91"/>
      <c r="G737" s="91"/>
      <c r="T737" s="93"/>
    </row>
    <row r="738" spans="4:20" ht="12.75">
      <c r="D738" s="91"/>
      <c r="E738" s="91"/>
      <c r="F738" s="91"/>
      <c r="G738" s="91"/>
      <c r="T738" s="93"/>
    </row>
    <row r="739" spans="4:20" ht="12.75">
      <c r="D739" s="91"/>
      <c r="E739" s="91"/>
      <c r="F739" s="91"/>
      <c r="G739" s="91"/>
      <c r="T739" s="93"/>
    </row>
    <row r="740" spans="4:20" ht="12.75">
      <c r="D740" s="91"/>
      <c r="E740" s="91"/>
      <c r="F740" s="91"/>
      <c r="G740" s="91"/>
      <c r="T740" s="93"/>
    </row>
    <row r="741" spans="4:20" ht="12.75">
      <c r="D741" s="91"/>
      <c r="E741" s="91"/>
      <c r="F741" s="91"/>
      <c r="G741" s="91"/>
      <c r="T741" s="93"/>
    </row>
    <row r="742" spans="4:20" ht="12.75">
      <c r="D742" s="91"/>
      <c r="E742" s="91"/>
      <c r="F742" s="91"/>
      <c r="G742" s="91"/>
      <c r="T742" s="93"/>
    </row>
    <row r="743" spans="4:20" ht="12.75">
      <c r="D743" s="91"/>
      <c r="E743" s="91"/>
      <c r="F743" s="91"/>
      <c r="G743" s="91"/>
      <c r="T743" s="93"/>
    </row>
    <row r="744" spans="4:20" ht="12.75">
      <c r="D744" s="91"/>
      <c r="E744" s="91"/>
      <c r="F744" s="91"/>
      <c r="G744" s="91"/>
      <c r="T744" s="93"/>
    </row>
    <row r="745" spans="4:20" ht="12.75">
      <c r="D745" s="91"/>
      <c r="E745" s="91"/>
      <c r="F745" s="91"/>
      <c r="G745" s="91"/>
      <c r="T745" s="93"/>
    </row>
    <row r="746" spans="4:20" ht="12.75">
      <c r="D746" s="91"/>
      <c r="E746" s="91"/>
      <c r="F746" s="91"/>
      <c r="G746" s="91"/>
      <c r="T746" s="93"/>
    </row>
    <row r="747" spans="4:20" ht="12.75">
      <c r="D747" s="91"/>
      <c r="E747" s="91"/>
      <c r="F747" s="91"/>
      <c r="G747" s="91"/>
      <c r="T747" s="93"/>
    </row>
    <row r="748" spans="4:20" ht="12.75">
      <c r="D748" s="91"/>
      <c r="E748" s="91"/>
      <c r="F748" s="91"/>
      <c r="G748" s="91"/>
      <c r="T748" s="93"/>
    </row>
    <row r="749" spans="4:20" ht="12.75">
      <c r="D749" s="91"/>
      <c r="E749" s="91"/>
      <c r="F749" s="91"/>
      <c r="G749" s="91"/>
      <c r="T749" s="93"/>
    </row>
    <row r="750" spans="4:20" ht="12.75">
      <c r="D750" s="91"/>
      <c r="E750" s="91"/>
      <c r="F750" s="91"/>
      <c r="G750" s="91"/>
      <c r="T750" s="93"/>
    </row>
    <row r="751" spans="4:20" ht="12.75">
      <c r="D751" s="91"/>
      <c r="E751" s="91"/>
      <c r="F751" s="91"/>
      <c r="G751" s="91"/>
      <c r="T751" s="93"/>
    </row>
    <row r="752" spans="4:20" ht="12.75">
      <c r="D752" s="91"/>
      <c r="E752" s="91"/>
      <c r="F752" s="91"/>
      <c r="G752" s="91"/>
      <c r="T752" s="93"/>
    </row>
    <row r="753" spans="4:20" ht="12.75">
      <c r="D753" s="91"/>
      <c r="E753" s="91"/>
      <c r="F753" s="91"/>
      <c r="G753" s="91"/>
      <c r="T753" s="93"/>
    </row>
    <row r="754" spans="4:20" ht="12.75">
      <c r="D754" s="91"/>
      <c r="E754" s="91"/>
      <c r="F754" s="91"/>
      <c r="G754" s="91"/>
      <c r="T754" s="93"/>
    </row>
    <row r="755" spans="4:20" ht="12.75">
      <c r="D755" s="91"/>
      <c r="E755" s="91"/>
      <c r="F755" s="91"/>
      <c r="G755" s="91"/>
      <c r="T755" s="93"/>
    </row>
    <row r="756" spans="4:20" ht="12.75">
      <c r="D756" s="91"/>
      <c r="E756" s="91"/>
      <c r="F756" s="91"/>
      <c r="G756" s="91"/>
      <c r="T756" s="93"/>
    </row>
    <row r="757" spans="4:20" ht="12.75">
      <c r="D757" s="91"/>
      <c r="E757" s="91"/>
      <c r="F757" s="91"/>
      <c r="G757" s="91"/>
      <c r="T757" s="93"/>
    </row>
    <row r="758" spans="4:20" ht="12.75">
      <c r="D758" s="91"/>
      <c r="E758" s="91"/>
      <c r="F758" s="91"/>
      <c r="G758" s="91"/>
      <c r="T758" s="93"/>
    </row>
    <row r="759" spans="4:20" ht="12.75">
      <c r="D759" s="91"/>
      <c r="E759" s="91"/>
      <c r="F759" s="91"/>
      <c r="G759" s="91"/>
      <c r="T759" s="93"/>
    </row>
    <row r="760" spans="4:20" ht="12.75">
      <c r="D760" s="91"/>
      <c r="E760" s="91"/>
      <c r="F760" s="91"/>
      <c r="G760" s="91"/>
      <c r="T760" s="93"/>
    </row>
    <row r="761" spans="4:20" ht="12.75">
      <c r="D761" s="91"/>
      <c r="E761" s="91"/>
      <c r="F761" s="91"/>
      <c r="G761" s="91"/>
      <c r="T761" s="93"/>
    </row>
    <row r="762" spans="4:20" ht="12.75">
      <c r="D762" s="91"/>
      <c r="E762" s="91"/>
      <c r="F762" s="91"/>
      <c r="G762" s="91"/>
      <c r="T762" s="93"/>
    </row>
    <row r="763" spans="4:20" ht="12.75">
      <c r="D763" s="91"/>
      <c r="E763" s="91"/>
      <c r="F763" s="91"/>
      <c r="G763" s="91"/>
      <c r="T763" s="93"/>
    </row>
    <row r="764" spans="4:20" ht="12.75">
      <c r="D764" s="91"/>
      <c r="E764" s="91"/>
      <c r="F764" s="91"/>
      <c r="G764" s="91"/>
      <c r="T764" s="93"/>
    </row>
    <row r="765" spans="4:20" ht="12.75">
      <c r="D765" s="91"/>
      <c r="E765" s="91"/>
      <c r="F765" s="91"/>
      <c r="G765" s="91"/>
      <c r="T765" s="93"/>
    </row>
    <row r="766" spans="4:20" ht="12.75">
      <c r="D766" s="91"/>
      <c r="E766" s="91"/>
      <c r="F766" s="91"/>
      <c r="G766" s="91"/>
      <c r="T766" s="93"/>
    </row>
    <row r="767" spans="4:20" ht="12.75">
      <c r="D767" s="91"/>
      <c r="E767" s="91"/>
      <c r="F767" s="91"/>
      <c r="G767" s="91"/>
      <c r="T767" s="93"/>
    </row>
    <row r="768" spans="4:20" ht="12.75">
      <c r="D768" s="91"/>
      <c r="E768" s="91"/>
      <c r="F768" s="91"/>
      <c r="G768" s="91"/>
      <c r="T768" s="93"/>
    </row>
    <row r="769" spans="4:20" ht="12.75">
      <c r="D769" s="91"/>
      <c r="E769" s="91"/>
      <c r="F769" s="91"/>
      <c r="G769" s="91"/>
      <c r="T769" s="93"/>
    </row>
    <row r="770" spans="4:20" ht="12.75">
      <c r="D770" s="91"/>
      <c r="E770" s="91"/>
      <c r="F770" s="91"/>
      <c r="G770" s="91"/>
      <c r="T770" s="93"/>
    </row>
    <row r="771" spans="4:20" ht="12.75">
      <c r="D771" s="91"/>
      <c r="E771" s="91"/>
      <c r="F771" s="91"/>
      <c r="G771" s="91"/>
      <c r="T771" s="93"/>
    </row>
    <row r="772" spans="4:20" ht="12.75">
      <c r="D772" s="91"/>
      <c r="E772" s="91"/>
      <c r="F772" s="91"/>
      <c r="G772" s="91"/>
      <c r="T772" s="93"/>
    </row>
    <row r="773" spans="4:20" ht="12.75">
      <c r="D773" s="91"/>
      <c r="E773" s="91"/>
      <c r="F773" s="91"/>
      <c r="G773" s="91"/>
      <c r="T773" s="93"/>
    </row>
    <row r="774" spans="4:20" ht="12.75">
      <c r="D774" s="91"/>
      <c r="E774" s="91"/>
      <c r="F774" s="91"/>
      <c r="G774" s="91"/>
      <c r="T774" s="93"/>
    </row>
    <row r="775" spans="4:20" ht="12.75">
      <c r="D775" s="91"/>
      <c r="E775" s="91"/>
      <c r="F775" s="91"/>
      <c r="G775" s="91"/>
      <c r="T775" s="93"/>
    </row>
    <row r="776" spans="4:20" ht="12.75">
      <c r="D776" s="91"/>
      <c r="E776" s="91"/>
      <c r="F776" s="91"/>
      <c r="G776" s="91"/>
      <c r="T776" s="93"/>
    </row>
    <row r="777" spans="4:20" ht="12.75">
      <c r="D777" s="91"/>
      <c r="E777" s="91"/>
      <c r="F777" s="91"/>
      <c r="G777" s="91"/>
      <c r="T777" s="93"/>
    </row>
    <row r="778" spans="4:20" ht="12.75">
      <c r="D778" s="91"/>
      <c r="E778" s="91"/>
      <c r="F778" s="91"/>
      <c r="G778" s="91"/>
      <c r="T778" s="93"/>
    </row>
    <row r="779" spans="4:20" ht="12.75">
      <c r="D779" s="91"/>
      <c r="E779" s="91"/>
      <c r="F779" s="91"/>
      <c r="G779" s="91"/>
      <c r="T779" s="93"/>
    </row>
    <row r="780" spans="4:20" ht="12.75">
      <c r="D780" s="91"/>
      <c r="E780" s="91"/>
      <c r="F780" s="91"/>
      <c r="G780" s="91"/>
      <c r="T780" s="93"/>
    </row>
    <row r="781" spans="4:20" ht="12.75">
      <c r="D781" s="91"/>
      <c r="E781" s="91"/>
      <c r="F781" s="91"/>
      <c r="G781" s="91"/>
      <c r="T781" s="93"/>
    </row>
    <row r="782" spans="4:20" ht="12.75">
      <c r="D782" s="91"/>
      <c r="E782" s="91"/>
      <c r="F782" s="91"/>
      <c r="G782" s="91"/>
      <c r="T782" s="93"/>
    </row>
    <row r="783" spans="4:20" ht="12.75">
      <c r="D783" s="91"/>
      <c r="E783" s="91"/>
      <c r="F783" s="91"/>
      <c r="G783" s="91"/>
      <c r="T783" s="93"/>
    </row>
    <row r="784" spans="4:20" ht="12.75">
      <c r="D784" s="91"/>
      <c r="E784" s="91"/>
      <c r="F784" s="91"/>
      <c r="G784" s="91"/>
      <c r="T784" s="93"/>
    </row>
    <row r="785" spans="4:20" ht="12.75">
      <c r="D785" s="91"/>
      <c r="E785" s="91"/>
      <c r="F785" s="91"/>
      <c r="G785" s="91"/>
      <c r="T785" s="93"/>
    </row>
    <row r="786" spans="4:20" ht="12.75">
      <c r="D786" s="91"/>
      <c r="E786" s="91"/>
      <c r="F786" s="91"/>
      <c r="G786" s="91"/>
      <c r="T786" s="93"/>
    </row>
    <row r="787" spans="4:20" ht="12.75">
      <c r="D787" s="91"/>
      <c r="E787" s="91"/>
      <c r="F787" s="91"/>
      <c r="G787" s="91"/>
      <c r="T787" s="93"/>
    </row>
    <row r="788" spans="4:20" ht="12.75">
      <c r="D788" s="91"/>
      <c r="E788" s="91"/>
      <c r="F788" s="91"/>
      <c r="G788" s="91"/>
      <c r="T788" s="93"/>
    </row>
    <row r="789" spans="4:20" ht="12.75">
      <c r="D789" s="91"/>
      <c r="E789" s="91"/>
      <c r="F789" s="91"/>
      <c r="G789" s="91"/>
      <c r="T789" s="93"/>
    </row>
    <row r="790" spans="4:20" ht="12.75">
      <c r="D790" s="91"/>
      <c r="E790" s="91"/>
      <c r="F790" s="91"/>
      <c r="G790" s="91"/>
      <c r="T790" s="93"/>
    </row>
    <row r="791" spans="4:20" ht="12.75">
      <c r="D791" s="91"/>
      <c r="E791" s="91"/>
      <c r="F791" s="91"/>
      <c r="G791" s="91"/>
      <c r="T791" s="93"/>
    </row>
    <row r="792" spans="4:20" ht="12.75">
      <c r="D792" s="91"/>
      <c r="E792" s="91"/>
      <c r="F792" s="91"/>
      <c r="G792" s="91"/>
      <c r="T792" s="93"/>
    </row>
    <row r="793" spans="4:20" ht="12.75">
      <c r="D793" s="91"/>
      <c r="E793" s="91"/>
      <c r="F793" s="91"/>
      <c r="G793" s="91"/>
      <c r="T793" s="93"/>
    </row>
    <row r="794" spans="4:20" ht="12.75">
      <c r="D794" s="91"/>
      <c r="E794" s="91"/>
      <c r="F794" s="91"/>
      <c r="G794" s="91"/>
      <c r="T794" s="93"/>
    </row>
    <row r="795" spans="4:20" ht="12.75">
      <c r="D795" s="91"/>
      <c r="E795" s="91"/>
      <c r="F795" s="91"/>
      <c r="G795" s="91"/>
      <c r="T795" s="93"/>
    </row>
    <row r="796" spans="4:20" ht="12.75">
      <c r="D796" s="91"/>
      <c r="E796" s="91"/>
      <c r="F796" s="91"/>
      <c r="G796" s="91"/>
      <c r="T796" s="93"/>
    </row>
    <row r="797" spans="4:20" ht="12.75">
      <c r="D797" s="91"/>
      <c r="E797" s="91"/>
      <c r="F797" s="91"/>
      <c r="G797" s="91"/>
      <c r="T797" s="93"/>
    </row>
    <row r="798" spans="4:20" ht="12.75">
      <c r="D798" s="91"/>
      <c r="E798" s="91"/>
      <c r="F798" s="91"/>
      <c r="G798" s="91"/>
      <c r="T798" s="93"/>
    </row>
    <row r="799" spans="4:20" ht="12.75">
      <c r="D799" s="91"/>
      <c r="E799" s="91"/>
      <c r="F799" s="91"/>
      <c r="G799" s="91"/>
      <c r="T799" s="93"/>
    </row>
    <row r="800" spans="4:20" ht="12.75">
      <c r="D800" s="91"/>
      <c r="E800" s="91"/>
      <c r="F800" s="91"/>
      <c r="G800" s="91"/>
      <c r="T800" s="93"/>
    </row>
    <row r="801" spans="4:20" ht="12.75">
      <c r="D801" s="91"/>
      <c r="E801" s="91"/>
      <c r="F801" s="91"/>
      <c r="G801" s="91"/>
      <c r="T801" s="93"/>
    </row>
    <row r="802" spans="4:20" ht="12.75">
      <c r="D802" s="91"/>
      <c r="E802" s="91"/>
      <c r="F802" s="91"/>
      <c r="G802" s="91"/>
      <c r="T802" s="93"/>
    </row>
    <row r="803" spans="4:20" ht="12.75">
      <c r="D803" s="91"/>
      <c r="E803" s="91"/>
      <c r="F803" s="91"/>
      <c r="G803" s="91"/>
      <c r="T803" s="93"/>
    </row>
    <row r="804" spans="4:20" ht="12.75">
      <c r="D804" s="91"/>
      <c r="E804" s="91"/>
      <c r="F804" s="91"/>
      <c r="G804" s="91"/>
      <c r="T804" s="93"/>
    </row>
    <row r="805" spans="4:20" ht="12.75">
      <c r="D805" s="91"/>
      <c r="E805" s="91"/>
      <c r="F805" s="91"/>
      <c r="G805" s="91"/>
      <c r="T805" s="93"/>
    </row>
    <row r="806" spans="4:20" ht="12.75">
      <c r="D806" s="91"/>
      <c r="E806" s="91"/>
      <c r="F806" s="91"/>
      <c r="G806" s="91"/>
      <c r="T806" s="93"/>
    </row>
    <row r="807" spans="4:20" ht="12.75">
      <c r="D807" s="91"/>
      <c r="E807" s="91"/>
      <c r="F807" s="91"/>
      <c r="G807" s="91"/>
      <c r="T807" s="93"/>
    </row>
    <row r="808" spans="4:20" ht="12.75">
      <c r="D808" s="91"/>
      <c r="E808" s="91"/>
      <c r="F808" s="91"/>
      <c r="G808" s="91"/>
      <c r="T808" s="93"/>
    </row>
    <row r="809" spans="4:20" ht="12.75">
      <c r="D809" s="91"/>
      <c r="E809" s="91"/>
      <c r="F809" s="91"/>
      <c r="G809" s="91"/>
      <c r="T809" s="93"/>
    </row>
    <row r="810" spans="4:20" ht="12.75">
      <c r="D810" s="91"/>
      <c r="E810" s="91"/>
      <c r="F810" s="91"/>
      <c r="G810" s="91"/>
      <c r="T810" s="93"/>
    </row>
    <row r="811" spans="4:20" ht="12.75">
      <c r="D811" s="91"/>
      <c r="E811" s="91"/>
      <c r="F811" s="91"/>
      <c r="G811" s="91"/>
      <c r="T811" s="93"/>
    </row>
    <row r="812" spans="4:20" ht="12.75">
      <c r="D812" s="91"/>
      <c r="E812" s="91"/>
      <c r="F812" s="91"/>
      <c r="G812" s="91"/>
      <c r="T812" s="93"/>
    </row>
    <row r="813" spans="4:20" ht="12.75">
      <c r="D813" s="91"/>
      <c r="E813" s="91"/>
      <c r="F813" s="91"/>
      <c r="G813" s="91"/>
      <c r="T813" s="93"/>
    </row>
    <row r="814" spans="4:20" ht="12.75">
      <c r="D814" s="91"/>
      <c r="E814" s="91"/>
      <c r="F814" s="91"/>
      <c r="G814" s="91"/>
      <c r="T814" s="93"/>
    </row>
    <row r="815" spans="4:20" ht="12.75">
      <c r="D815" s="91"/>
      <c r="E815" s="91"/>
      <c r="F815" s="91"/>
      <c r="G815" s="91"/>
      <c r="T815" s="93"/>
    </row>
    <row r="816" spans="4:20" ht="12.75">
      <c r="D816" s="91"/>
      <c r="E816" s="91"/>
      <c r="F816" s="91"/>
      <c r="G816" s="91"/>
      <c r="T816" s="93"/>
    </row>
    <row r="817" spans="4:20" ht="12.75">
      <c r="D817" s="91"/>
      <c r="E817" s="91"/>
      <c r="F817" s="91"/>
      <c r="G817" s="91"/>
      <c r="T817" s="93"/>
    </row>
    <row r="818" spans="4:20" ht="12.75">
      <c r="D818" s="91"/>
      <c r="E818" s="91"/>
      <c r="F818" s="91"/>
      <c r="G818" s="91"/>
      <c r="T818" s="93"/>
    </row>
    <row r="819" spans="4:20" ht="12.75">
      <c r="D819" s="91"/>
      <c r="E819" s="91"/>
      <c r="F819" s="91"/>
      <c r="G819" s="91"/>
      <c r="T819" s="93"/>
    </row>
    <row r="820" spans="4:20" ht="12.75">
      <c r="D820" s="91"/>
      <c r="E820" s="91"/>
      <c r="F820" s="91"/>
      <c r="G820" s="91"/>
      <c r="T820" s="93"/>
    </row>
    <row r="821" spans="4:20" ht="12.75">
      <c r="D821" s="91"/>
      <c r="E821" s="91"/>
      <c r="F821" s="91"/>
      <c r="G821" s="91"/>
      <c r="T821" s="93"/>
    </row>
    <row r="822" spans="4:20" ht="12.75">
      <c r="D822" s="91"/>
      <c r="E822" s="91"/>
      <c r="F822" s="91"/>
      <c r="G822" s="91"/>
      <c r="T822" s="93"/>
    </row>
    <row r="823" spans="4:20" ht="12.75">
      <c r="D823" s="91"/>
      <c r="E823" s="91"/>
      <c r="F823" s="91"/>
      <c r="G823" s="91"/>
      <c r="T823" s="93"/>
    </row>
    <row r="824" spans="4:20" ht="12.75">
      <c r="D824" s="91"/>
      <c r="E824" s="91"/>
      <c r="F824" s="91"/>
      <c r="G824" s="91"/>
      <c r="T824" s="93"/>
    </row>
    <row r="825" spans="4:20" ht="12.75">
      <c r="D825" s="91"/>
      <c r="E825" s="91"/>
      <c r="F825" s="91"/>
      <c r="G825" s="91"/>
      <c r="T825" s="93"/>
    </row>
    <row r="826" spans="4:20" ht="12.75">
      <c r="D826" s="91"/>
      <c r="E826" s="91"/>
      <c r="F826" s="91"/>
      <c r="G826" s="91"/>
      <c r="T826" s="93"/>
    </row>
    <row r="827" spans="4:20" ht="12.75">
      <c r="D827" s="91"/>
      <c r="E827" s="91"/>
      <c r="F827" s="91"/>
      <c r="G827" s="91"/>
      <c r="T827" s="93"/>
    </row>
    <row r="828" spans="4:20" ht="12.75">
      <c r="D828" s="91"/>
      <c r="E828" s="91"/>
      <c r="F828" s="91"/>
      <c r="G828" s="91"/>
      <c r="T828" s="93"/>
    </row>
    <row r="829" spans="4:20" ht="12.75">
      <c r="D829" s="91"/>
      <c r="E829" s="91"/>
      <c r="F829" s="91"/>
      <c r="G829" s="91"/>
      <c r="T829" s="93"/>
    </row>
    <row r="830" spans="4:20" ht="12.75">
      <c r="D830" s="91"/>
      <c r="E830" s="91"/>
      <c r="F830" s="91"/>
      <c r="G830" s="91"/>
      <c r="T830" s="93"/>
    </row>
    <row r="831" spans="4:20" ht="12.75">
      <c r="D831" s="91"/>
      <c r="E831" s="91"/>
      <c r="F831" s="91"/>
      <c r="G831" s="91"/>
      <c r="T831" s="93"/>
    </row>
    <row r="832" spans="4:20" ht="12.75">
      <c r="D832" s="91"/>
      <c r="E832" s="91"/>
      <c r="F832" s="91"/>
      <c r="G832" s="91"/>
      <c r="T832" s="93"/>
    </row>
    <row r="833" spans="4:20" ht="12.75">
      <c r="D833" s="91"/>
      <c r="E833" s="91"/>
      <c r="F833" s="91"/>
      <c r="G833" s="91"/>
      <c r="T833" s="93"/>
    </row>
    <row r="834" spans="4:20" ht="12.75">
      <c r="D834" s="91"/>
      <c r="E834" s="91"/>
      <c r="F834" s="91"/>
      <c r="G834" s="91"/>
      <c r="T834" s="93"/>
    </row>
    <row r="835" spans="4:20" ht="12.75">
      <c r="D835" s="91"/>
      <c r="E835" s="91"/>
      <c r="F835" s="91"/>
      <c r="G835" s="91"/>
      <c r="T835" s="93"/>
    </row>
    <row r="836" spans="4:20" ht="12.75">
      <c r="D836" s="91"/>
      <c r="E836" s="91"/>
      <c r="F836" s="91"/>
      <c r="G836" s="91"/>
      <c r="T836" s="93"/>
    </row>
    <row r="837" spans="4:20" ht="12.75">
      <c r="D837" s="91"/>
      <c r="E837" s="91"/>
      <c r="F837" s="91"/>
      <c r="G837" s="91"/>
      <c r="T837" s="93"/>
    </row>
    <row r="838" spans="4:20" ht="12.75">
      <c r="D838" s="91"/>
      <c r="E838" s="91"/>
      <c r="F838" s="91"/>
      <c r="G838" s="91"/>
      <c r="T838" s="93"/>
    </row>
    <row r="839" spans="4:20" ht="12.75">
      <c r="D839" s="91"/>
      <c r="E839" s="91"/>
      <c r="F839" s="91"/>
      <c r="G839" s="91"/>
      <c r="T839" s="93"/>
    </row>
    <row r="840" spans="4:20" ht="12.75">
      <c r="D840" s="91"/>
      <c r="E840" s="91"/>
      <c r="F840" s="91"/>
      <c r="G840" s="91"/>
      <c r="T840" s="93"/>
    </row>
    <row r="841" spans="4:20" ht="12.75">
      <c r="D841" s="91"/>
      <c r="E841" s="91"/>
      <c r="F841" s="91"/>
      <c r="G841" s="91"/>
      <c r="T841" s="93"/>
    </row>
    <row r="842" spans="4:20" ht="12.75">
      <c r="D842" s="91"/>
      <c r="E842" s="91"/>
      <c r="F842" s="91"/>
      <c r="G842" s="91"/>
      <c r="T842" s="93"/>
    </row>
    <row r="843" spans="4:20" ht="12.75">
      <c r="D843" s="91"/>
      <c r="E843" s="91"/>
      <c r="F843" s="91"/>
      <c r="G843" s="91"/>
      <c r="T843" s="93"/>
    </row>
    <row r="844" spans="4:20" ht="12.75">
      <c r="D844" s="91"/>
      <c r="E844" s="91"/>
      <c r="F844" s="91"/>
      <c r="G844" s="91"/>
      <c r="T844" s="93"/>
    </row>
    <row r="845" spans="4:20" ht="12.75">
      <c r="D845" s="91"/>
      <c r="E845" s="91"/>
      <c r="F845" s="91"/>
      <c r="G845" s="91"/>
      <c r="T845" s="93"/>
    </row>
    <row r="846" spans="4:20" ht="12.75">
      <c r="D846" s="91"/>
      <c r="E846" s="91"/>
      <c r="F846" s="91"/>
      <c r="G846" s="91"/>
      <c r="T846" s="93"/>
    </row>
    <row r="847" spans="4:20" ht="12.75">
      <c r="D847" s="91"/>
      <c r="E847" s="91"/>
      <c r="F847" s="91"/>
      <c r="G847" s="91"/>
      <c r="T847" s="93"/>
    </row>
    <row r="848" spans="4:20" ht="12.75">
      <c r="D848" s="91"/>
      <c r="E848" s="91"/>
      <c r="F848" s="91"/>
      <c r="G848" s="91"/>
      <c r="T848" s="93"/>
    </row>
    <row r="849" spans="4:20" ht="12.75">
      <c r="D849" s="91"/>
      <c r="E849" s="91"/>
      <c r="F849" s="91"/>
      <c r="G849" s="91"/>
      <c r="T849" s="93"/>
    </row>
    <row r="850" spans="4:20" ht="12.75">
      <c r="D850" s="91"/>
      <c r="E850" s="91"/>
      <c r="F850" s="91"/>
      <c r="G850" s="91"/>
      <c r="T850" s="93"/>
    </row>
    <row r="851" spans="4:20" ht="12.75">
      <c r="D851" s="91"/>
      <c r="E851" s="91"/>
      <c r="F851" s="91"/>
      <c r="G851" s="91"/>
      <c r="T851" s="93"/>
    </row>
    <row r="852" spans="4:20" ht="12.75">
      <c r="D852" s="91"/>
      <c r="E852" s="91"/>
      <c r="F852" s="91"/>
      <c r="G852" s="91"/>
      <c r="T852" s="93"/>
    </row>
    <row r="853" spans="4:20" ht="12.75">
      <c r="D853" s="91"/>
      <c r="E853" s="91"/>
      <c r="F853" s="91"/>
      <c r="G853" s="91"/>
      <c r="T853" s="93"/>
    </row>
    <row r="854" spans="4:20" ht="12.75">
      <c r="D854" s="91"/>
      <c r="E854" s="91"/>
      <c r="F854" s="91"/>
      <c r="G854" s="91"/>
      <c r="T854" s="93"/>
    </row>
    <row r="855" spans="4:20" ht="12.75">
      <c r="D855" s="91"/>
      <c r="E855" s="91"/>
      <c r="F855" s="91"/>
      <c r="G855" s="91"/>
      <c r="T855" s="93"/>
    </row>
    <row r="856" spans="4:20" ht="12.75">
      <c r="D856" s="91"/>
      <c r="E856" s="91"/>
      <c r="F856" s="91"/>
      <c r="G856" s="91"/>
      <c r="T856" s="93"/>
    </row>
    <row r="857" spans="4:20" ht="12.75">
      <c r="D857" s="91"/>
      <c r="E857" s="91"/>
      <c r="F857" s="91"/>
      <c r="G857" s="91"/>
      <c r="T857" s="93"/>
    </row>
    <row r="858" spans="4:20" ht="12.75">
      <c r="D858" s="91"/>
      <c r="E858" s="91"/>
      <c r="F858" s="91"/>
      <c r="G858" s="91"/>
      <c r="T858" s="93"/>
    </row>
    <row r="859" spans="4:20" ht="12.75">
      <c r="D859" s="91"/>
      <c r="E859" s="91"/>
      <c r="F859" s="91"/>
      <c r="G859" s="91"/>
      <c r="T859" s="93"/>
    </row>
    <row r="860" spans="4:20" ht="12.75">
      <c r="D860" s="91"/>
      <c r="E860" s="91"/>
      <c r="F860" s="91"/>
      <c r="G860" s="91"/>
      <c r="T860" s="93"/>
    </row>
    <row r="861" spans="4:20" ht="12.75">
      <c r="D861" s="91"/>
      <c r="E861" s="91"/>
      <c r="F861" s="91"/>
      <c r="G861" s="91"/>
      <c r="T861" s="93"/>
    </row>
    <row r="862" spans="4:20" ht="12.75">
      <c r="D862" s="91"/>
      <c r="E862" s="91"/>
      <c r="F862" s="91"/>
      <c r="G862" s="91"/>
      <c r="T862" s="93"/>
    </row>
    <row r="863" spans="4:20" ht="12.75">
      <c r="D863" s="91"/>
      <c r="E863" s="91"/>
      <c r="F863" s="91"/>
      <c r="G863" s="91"/>
      <c r="T863" s="93"/>
    </row>
    <row r="864" spans="4:20" ht="12.75">
      <c r="D864" s="91"/>
      <c r="E864" s="91"/>
      <c r="F864" s="91"/>
      <c r="G864" s="91"/>
      <c r="T864" s="93"/>
    </row>
    <row r="865" spans="4:20" ht="12.75">
      <c r="D865" s="91"/>
      <c r="E865" s="91"/>
      <c r="F865" s="91"/>
      <c r="G865" s="91"/>
      <c r="T865" s="93"/>
    </row>
    <row r="866" spans="4:20" ht="12.75">
      <c r="D866" s="91"/>
      <c r="E866" s="91"/>
      <c r="F866" s="91"/>
      <c r="G866" s="91"/>
      <c r="T866" s="93"/>
    </row>
    <row r="867" spans="4:20" ht="12.75">
      <c r="D867" s="91"/>
      <c r="E867" s="91"/>
      <c r="F867" s="91"/>
      <c r="G867" s="91"/>
      <c r="T867" s="93"/>
    </row>
    <row r="868" spans="4:20" ht="12.75">
      <c r="D868" s="91"/>
      <c r="E868" s="91"/>
      <c r="F868" s="91"/>
      <c r="G868" s="91"/>
      <c r="T868" s="93"/>
    </row>
    <row r="869" spans="4:20" ht="12.75">
      <c r="D869" s="91"/>
      <c r="E869" s="91"/>
      <c r="F869" s="91"/>
      <c r="G869" s="91"/>
      <c r="T869" s="93"/>
    </row>
    <row r="870" spans="4:20" ht="12.75">
      <c r="D870" s="91"/>
      <c r="E870" s="91"/>
      <c r="F870" s="91"/>
      <c r="G870" s="91"/>
      <c r="T870" s="93"/>
    </row>
    <row r="871" spans="4:20" ht="12.75">
      <c r="D871" s="91"/>
      <c r="E871" s="91"/>
      <c r="F871" s="91"/>
      <c r="G871" s="91"/>
      <c r="T871" s="93"/>
    </row>
    <row r="872" spans="4:20" ht="12.75">
      <c r="D872" s="91"/>
      <c r="E872" s="91"/>
      <c r="F872" s="91"/>
      <c r="G872" s="91"/>
      <c r="T872" s="93"/>
    </row>
    <row r="873" spans="4:20" ht="12.75">
      <c r="D873" s="91"/>
      <c r="E873" s="91"/>
      <c r="F873" s="91"/>
      <c r="G873" s="91"/>
      <c r="T873" s="93"/>
    </row>
    <row r="874" spans="4:20" ht="12.75">
      <c r="D874" s="91"/>
      <c r="E874" s="91"/>
      <c r="F874" s="91"/>
      <c r="G874" s="91"/>
      <c r="T874" s="93"/>
    </row>
    <row r="875" spans="4:20" ht="12.75">
      <c r="D875" s="91"/>
      <c r="E875" s="91"/>
      <c r="F875" s="91"/>
      <c r="G875" s="91"/>
      <c r="T875" s="93"/>
    </row>
    <row r="876" spans="4:20" ht="12.75">
      <c r="D876" s="91"/>
      <c r="E876" s="91"/>
      <c r="F876" s="91"/>
      <c r="G876" s="91"/>
      <c r="T876" s="93"/>
    </row>
    <row r="877" spans="4:20" ht="12.75">
      <c r="D877" s="91"/>
      <c r="E877" s="91"/>
      <c r="F877" s="91"/>
      <c r="G877" s="91"/>
      <c r="T877" s="93"/>
    </row>
    <row r="878" spans="4:20" ht="12.75">
      <c r="D878" s="91"/>
      <c r="E878" s="91"/>
      <c r="F878" s="91"/>
      <c r="G878" s="91"/>
      <c r="T878" s="93"/>
    </row>
    <row r="879" spans="4:20" ht="12.75">
      <c r="D879" s="91"/>
      <c r="E879" s="91"/>
      <c r="F879" s="91"/>
      <c r="G879" s="91"/>
      <c r="T879" s="93"/>
    </row>
    <row r="880" spans="4:20" ht="12.75">
      <c r="D880" s="91"/>
      <c r="E880" s="91"/>
      <c r="F880" s="91"/>
      <c r="G880" s="91"/>
      <c r="T880" s="93"/>
    </row>
    <row r="881" spans="4:20" ht="12.75">
      <c r="D881" s="91"/>
      <c r="E881" s="91"/>
      <c r="F881" s="91"/>
      <c r="G881" s="91"/>
      <c r="T881" s="93"/>
    </row>
    <row r="882" spans="4:20" ht="12.75">
      <c r="D882" s="91"/>
      <c r="E882" s="91"/>
      <c r="F882" s="91"/>
      <c r="G882" s="91"/>
      <c r="T882" s="93"/>
    </row>
    <row r="883" spans="4:20" ht="12.75">
      <c r="D883" s="91"/>
      <c r="E883" s="91"/>
      <c r="F883" s="91"/>
      <c r="G883" s="91"/>
      <c r="T883" s="93"/>
    </row>
    <row r="884" spans="4:20" ht="12.75">
      <c r="D884" s="91"/>
      <c r="E884" s="91"/>
      <c r="F884" s="91"/>
      <c r="G884" s="91"/>
      <c r="T884" s="93"/>
    </row>
    <row r="885" spans="4:20" ht="12.75">
      <c r="D885" s="91"/>
      <c r="E885" s="91"/>
      <c r="F885" s="91"/>
      <c r="G885" s="91"/>
      <c r="T885" s="93"/>
    </row>
    <row r="886" spans="4:20" ht="12.75">
      <c r="D886" s="91"/>
      <c r="E886" s="91"/>
      <c r="F886" s="91"/>
      <c r="G886" s="91"/>
      <c r="T886" s="93"/>
    </row>
    <row r="887" spans="4:20" ht="12.75">
      <c r="D887" s="91"/>
      <c r="E887" s="91"/>
      <c r="F887" s="91"/>
      <c r="G887" s="91"/>
      <c r="T887" s="93"/>
    </row>
    <row r="888" spans="4:20" ht="12.75">
      <c r="D888" s="91"/>
      <c r="E888" s="91"/>
      <c r="F888" s="91"/>
      <c r="G888" s="91"/>
      <c r="T888" s="93"/>
    </row>
    <row r="889" spans="4:20" ht="12.75">
      <c r="D889" s="91"/>
      <c r="E889" s="91"/>
      <c r="F889" s="91"/>
      <c r="G889" s="91"/>
      <c r="T889" s="93"/>
    </row>
    <row r="890" spans="4:20" ht="12.75">
      <c r="D890" s="91"/>
      <c r="E890" s="91"/>
      <c r="F890" s="91"/>
      <c r="G890" s="91"/>
      <c r="T890" s="93"/>
    </row>
    <row r="891" spans="4:20" ht="12.75">
      <c r="D891" s="91"/>
      <c r="E891" s="91"/>
      <c r="F891" s="91"/>
      <c r="G891" s="91"/>
      <c r="T891" s="93"/>
    </row>
    <row r="892" spans="4:20" ht="12.75">
      <c r="D892" s="91"/>
      <c r="E892" s="91"/>
      <c r="F892" s="91"/>
      <c r="G892" s="91"/>
      <c r="T892" s="93"/>
    </row>
    <row r="893" spans="4:20" ht="12.75">
      <c r="D893" s="91"/>
      <c r="E893" s="91"/>
      <c r="F893" s="91"/>
      <c r="G893" s="91"/>
      <c r="T893" s="93"/>
    </row>
    <row r="894" spans="4:20" ht="12.75">
      <c r="D894" s="91"/>
      <c r="E894" s="91"/>
      <c r="F894" s="91"/>
      <c r="G894" s="91"/>
      <c r="T894" s="93"/>
    </row>
    <row r="895" spans="4:20" ht="12.75">
      <c r="D895" s="91"/>
      <c r="E895" s="91"/>
      <c r="F895" s="91"/>
      <c r="G895" s="91"/>
      <c r="T895" s="93"/>
    </row>
    <row r="896" spans="4:20" ht="12.75">
      <c r="D896" s="91"/>
      <c r="E896" s="91"/>
      <c r="F896" s="91"/>
      <c r="G896" s="91"/>
      <c r="T896" s="93"/>
    </row>
    <row r="897" spans="4:20" ht="12.75">
      <c r="D897" s="91"/>
      <c r="E897" s="91"/>
      <c r="F897" s="91"/>
      <c r="G897" s="91"/>
      <c r="T897" s="93"/>
    </row>
    <row r="898" spans="4:20" ht="12.75">
      <c r="D898" s="91"/>
      <c r="E898" s="91"/>
      <c r="F898" s="91"/>
      <c r="G898" s="91"/>
      <c r="T898" s="93"/>
    </row>
    <row r="899" spans="4:20" ht="12.75">
      <c r="D899" s="91"/>
      <c r="E899" s="91"/>
      <c r="F899" s="91"/>
      <c r="G899" s="91"/>
      <c r="T899" s="93"/>
    </row>
    <row r="900" spans="4:20" ht="12.75">
      <c r="D900" s="91"/>
      <c r="E900" s="91"/>
      <c r="F900" s="91"/>
      <c r="G900" s="91"/>
      <c r="T900" s="93"/>
    </row>
    <row r="901" spans="4:20" ht="12.75">
      <c r="D901" s="91"/>
      <c r="E901" s="91"/>
      <c r="F901" s="91"/>
      <c r="G901" s="91"/>
      <c r="T901" s="93"/>
    </row>
    <row r="902" spans="4:20" ht="12.75">
      <c r="D902" s="91"/>
      <c r="E902" s="91"/>
      <c r="F902" s="91"/>
      <c r="G902" s="91"/>
      <c r="T902" s="93"/>
    </row>
    <row r="903" spans="4:20" ht="12.75">
      <c r="D903" s="91"/>
      <c r="E903" s="91"/>
      <c r="F903" s="91"/>
      <c r="G903" s="91"/>
      <c r="T903" s="93"/>
    </row>
    <row r="904" spans="4:20" ht="12.75">
      <c r="D904" s="91"/>
      <c r="E904" s="91"/>
      <c r="F904" s="91"/>
      <c r="G904" s="91"/>
      <c r="T904" s="93"/>
    </row>
    <row r="905" spans="4:20" ht="12.75">
      <c r="D905" s="91"/>
      <c r="E905" s="91"/>
      <c r="F905" s="91"/>
      <c r="G905" s="91"/>
      <c r="T905" s="93"/>
    </row>
    <row r="906" spans="4:20" ht="12.75">
      <c r="D906" s="91"/>
      <c r="E906" s="91"/>
      <c r="F906" s="91"/>
      <c r="G906" s="91"/>
      <c r="T906" s="93"/>
    </row>
    <row r="907" spans="4:20" ht="12.75">
      <c r="D907" s="91"/>
      <c r="E907" s="91"/>
      <c r="F907" s="91"/>
      <c r="G907" s="91"/>
      <c r="T907" s="93"/>
    </row>
    <row r="908" spans="4:20" ht="12.75">
      <c r="D908" s="91"/>
      <c r="E908" s="91"/>
      <c r="F908" s="91"/>
      <c r="G908" s="91"/>
      <c r="T908" s="93"/>
    </row>
    <row r="909" spans="4:20" ht="12.75">
      <c r="D909" s="91"/>
      <c r="E909" s="91"/>
      <c r="F909" s="91"/>
      <c r="G909" s="91"/>
      <c r="T909" s="93"/>
    </row>
    <row r="910" spans="4:20" ht="12.75">
      <c r="D910" s="91"/>
      <c r="E910" s="91"/>
      <c r="F910" s="91"/>
      <c r="G910" s="91"/>
      <c r="T910" s="93"/>
    </row>
    <row r="911" spans="4:20" ht="12.75">
      <c r="D911" s="91"/>
      <c r="E911" s="91"/>
      <c r="F911" s="91"/>
      <c r="G911" s="91"/>
      <c r="T911" s="93"/>
    </row>
    <row r="912" spans="4:20" ht="12.75">
      <c r="D912" s="91"/>
      <c r="E912" s="91"/>
      <c r="F912" s="91"/>
      <c r="G912" s="91"/>
      <c r="T912" s="93"/>
    </row>
    <row r="913" spans="4:20" ht="12.75">
      <c r="D913" s="91"/>
      <c r="E913" s="91"/>
      <c r="F913" s="91"/>
      <c r="G913" s="91"/>
      <c r="T913" s="93"/>
    </row>
    <row r="914" spans="4:20" ht="12.75">
      <c r="D914" s="91"/>
      <c r="E914" s="91"/>
      <c r="F914" s="91"/>
      <c r="G914" s="91"/>
      <c r="T914" s="93"/>
    </row>
    <row r="915" spans="4:20" ht="12.75">
      <c r="D915" s="91"/>
      <c r="E915" s="91"/>
      <c r="F915" s="91"/>
      <c r="G915" s="91"/>
      <c r="T915" s="93"/>
    </row>
    <row r="916" spans="4:20" ht="12.75">
      <c r="D916" s="91"/>
      <c r="E916" s="91"/>
      <c r="F916" s="91"/>
      <c r="G916" s="91"/>
      <c r="T916" s="93"/>
    </row>
    <row r="917" spans="4:20" ht="12.75">
      <c r="D917" s="91"/>
      <c r="E917" s="91"/>
      <c r="F917" s="91"/>
      <c r="G917" s="91"/>
      <c r="T917" s="93"/>
    </row>
    <row r="918" spans="4:20" ht="12.75">
      <c r="D918" s="91"/>
      <c r="E918" s="91"/>
      <c r="F918" s="91"/>
      <c r="G918" s="91"/>
      <c r="T918" s="93"/>
    </row>
    <row r="919" spans="4:20" ht="12.75">
      <c r="D919" s="91"/>
      <c r="E919" s="91"/>
      <c r="F919" s="91"/>
      <c r="G919" s="91"/>
      <c r="T919" s="93"/>
    </row>
    <row r="920" spans="4:20" ht="12.75">
      <c r="D920" s="91"/>
      <c r="E920" s="91"/>
      <c r="F920" s="91"/>
      <c r="G920" s="91"/>
      <c r="T920" s="93"/>
    </row>
    <row r="921" spans="4:20" ht="12.75">
      <c r="D921" s="91"/>
      <c r="E921" s="91"/>
      <c r="F921" s="91"/>
      <c r="G921" s="91"/>
      <c r="T921" s="93"/>
    </row>
    <row r="922" spans="4:20" ht="12.75">
      <c r="D922" s="91"/>
      <c r="E922" s="91"/>
      <c r="F922" s="91"/>
      <c r="G922" s="91"/>
      <c r="T922" s="93"/>
    </row>
    <row r="923" spans="4:20" ht="12.75">
      <c r="D923" s="91"/>
      <c r="E923" s="91"/>
      <c r="F923" s="91"/>
      <c r="G923" s="91"/>
      <c r="T923" s="93"/>
    </row>
    <row r="924" spans="4:20" ht="12.75">
      <c r="D924" s="91"/>
      <c r="E924" s="91"/>
      <c r="F924" s="91"/>
      <c r="G924" s="91"/>
      <c r="T924" s="93"/>
    </row>
    <row r="925" spans="4:20" ht="12.75">
      <c r="D925" s="91"/>
      <c r="E925" s="91"/>
      <c r="F925" s="91"/>
      <c r="G925" s="91"/>
      <c r="T925" s="93"/>
    </row>
    <row r="926" spans="4:20" ht="12.75">
      <c r="D926" s="91"/>
      <c r="E926" s="91"/>
      <c r="F926" s="91"/>
      <c r="G926" s="91"/>
      <c r="T926" s="93"/>
    </row>
    <row r="927" spans="4:20" ht="12.75">
      <c r="D927" s="91"/>
      <c r="E927" s="91"/>
      <c r="F927" s="91"/>
      <c r="G927" s="91"/>
      <c r="T927" s="93"/>
    </row>
    <row r="928" spans="4:20" ht="12.75">
      <c r="D928" s="91"/>
      <c r="E928" s="91"/>
      <c r="F928" s="91"/>
      <c r="G928" s="91"/>
      <c r="T928" s="93"/>
    </row>
    <row r="929" spans="4:20" ht="12.75">
      <c r="D929" s="91"/>
      <c r="E929" s="91"/>
      <c r="F929" s="91"/>
      <c r="G929" s="91"/>
      <c r="T929" s="93"/>
    </row>
    <row r="930" spans="4:20" ht="12.75">
      <c r="D930" s="91"/>
      <c r="E930" s="91"/>
      <c r="F930" s="91"/>
      <c r="G930" s="91"/>
      <c r="T930" s="93"/>
    </row>
    <row r="931" spans="4:20" ht="12.75">
      <c r="D931" s="91"/>
      <c r="E931" s="91"/>
      <c r="F931" s="91"/>
      <c r="G931" s="91"/>
      <c r="T931" s="93"/>
    </row>
    <row r="932" spans="4:20" ht="12.75">
      <c r="D932" s="91"/>
      <c r="E932" s="91"/>
      <c r="F932" s="91"/>
      <c r="G932" s="91"/>
      <c r="T932" s="93"/>
    </row>
    <row r="933" spans="4:20" ht="12.75">
      <c r="D933" s="91"/>
      <c r="E933" s="91"/>
      <c r="F933" s="91"/>
      <c r="G933" s="91"/>
      <c r="T933" s="93"/>
    </row>
    <row r="934" spans="4:20" ht="12.75">
      <c r="D934" s="91"/>
      <c r="E934" s="91"/>
      <c r="F934" s="91"/>
      <c r="G934" s="91"/>
      <c r="T934" s="93"/>
    </row>
    <row r="935" spans="4:20" ht="12.75">
      <c r="D935" s="91"/>
      <c r="E935" s="91"/>
      <c r="F935" s="91"/>
      <c r="G935" s="91"/>
      <c r="T935" s="93"/>
    </row>
    <row r="936" spans="4:20" ht="12.75">
      <c r="D936" s="91"/>
      <c r="E936" s="91"/>
      <c r="F936" s="91"/>
      <c r="G936" s="91"/>
      <c r="T936" s="93"/>
    </row>
    <row r="937" spans="4:20" ht="12.75">
      <c r="D937" s="91"/>
      <c r="E937" s="91"/>
      <c r="F937" s="91"/>
      <c r="G937" s="91"/>
      <c r="T937" s="93"/>
    </row>
    <row r="938" spans="4:20" ht="12.75">
      <c r="D938" s="91"/>
      <c r="E938" s="91"/>
      <c r="F938" s="91"/>
      <c r="G938" s="91"/>
      <c r="T938" s="93"/>
    </row>
    <row r="939" spans="4:20" ht="12.75">
      <c r="D939" s="91"/>
      <c r="E939" s="91"/>
      <c r="F939" s="91"/>
      <c r="G939" s="91"/>
      <c r="T939" s="93"/>
    </row>
    <row r="940" spans="4:20" ht="12.75">
      <c r="D940" s="91"/>
      <c r="E940" s="91"/>
      <c r="F940" s="91"/>
      <c r="G940" s="91"/>
      <c r="T940" s="93"/>
    </row>
    <row r="941" spans="4:20" ht="12.75">
      <c r="D941" s="91"/>
      <c r="E941" s="91"/>
      <c r="F941" s="91"/>
      <c r="G941" s="91"/>
      <c r="T941" s="93"/>
    </row>
    <row r="942" spans="4:20" ht="12.75">
      <c r="D942" s="91"/>
      <c r="E942" s="91"/>
      <c r="F942" s="91"/>
      <c r="G942" s="91"/>
      <c r="T942" s="93"/>
    </row>
    <row r="943" spans="4:20" ht="12.75">
      <c r="D943" s="91"/>
      <c r="E943" s="91"/>
      <c r="F943" s="91"/>
      <c r="G943" s="91"/>
      <c r="T943" s="93"/>
    </row>
    <row r="944" spans="4:20" ht="12.75">
      <c r="D944" s="91"/>
      <c r="E944" s="91"/>
      <c r="F944" s="91"/>
      <c r="G944" s="91"/>
      <c r="T944" s="93"/>
    </row>
    <row r="945" spans="4:20" ht="12.75">
      <c r="D945" s="91"/>
      <c r="E945" s="91"/>
      <c r="F945" s="91"/>
      <c r="G945" s="91"/>
      <c r="T945" s="93"/>
    </row>
    <row r="946" spans="4:20" ht="12.75">
      <c r="D946" s="91"/>
      <c r="E946" s="91"/>
      <c r="F946" s="91"/>
      <c r="G946" s="91"/>
      <c r="T946" s="93"/>
    </row>
    <row r="947" spans="4:20" ht="12.75">
      <c r="D947" s="91"/>
      <c r="E947" s="91"/>
      <c r="F947" s="91"/>
      <c r="G947" s="91"/>
      <c r="T947" s="93"/>
    </row>
    <row r="948" spans="4:20" ht="12.75">
      <c r="D948" s="91"/>
      <c r="E948" s="91"/>
      <c r="F948" s="91"/>
      <c r="G948" s="91"/>
      <c r="T948" s="93"/>
    </row>
    <row r="949" spans="4:20" ht="12.75">
      <c r="D949" s="91"/>
      <c r="E949" s="91"/>
      <c r="F949" s="91"/>
      <c r="G949" s="91"/>
      <c r="T949" s="93"/>
    </row>
    <row r="950" spans="4:20" ht="12.75">
      <c r="D950" s="91"/>
      <c r="E950" s="91"/>
      <c r="F950" s="91"/>
      <c r="G950" s="91"/>
      <c r="T950" s="93"/>
    </row>
    <row r="951" spans="4:20" ht="12.75">
      <c r="D951" s="91"/>
      <c r="E951" s="91"/>
      <c r="F951" s="91"/>
      <c r="G951" s="91"/>
      <c r="T951" s="93"/>
    </row>
    <row r="952" spans="4:20" ht="12.75">
      <c r="D952" s="91"/>
      <c r="E952" s="91"/>
      <c r="F952" s="91"/>
      <c r="G952" s="91"/>
      <c r="T952" s="93"/>
    </row>
    <row r="953" spans="4:20" ht="12.75">
      <c r="D953" s="91"/>
      <c r="E953" s="91"/>
      <c r="F953" s="91"/>
      <c r="G953" s="91"/>
      <c r="T953" s="93"/>
    </row>
    <row r="954" spans="4:20" ht="12.75">
      <c r="D954" s="91"/>
      <c r="E954" s="91"/>
      <c r="F954" s="91"/>
      <c r="G954" s="91"/>
      <c r="T954" s="93"/>
    </row>
    <row r="955" spans="4:20" ht="12.75">
      <c r="D955" s="91"/>
      <c r="E955" s="91"/>
      <c r="F955" s="91"/>
      <c r="G955" s="91"/>
      <c r="T955" s="93"/>
    </row>
    <row r="956" spans="4:20" ht="12.75">
      <c r="D956" s="91"/>
      <c r="E956" s="91"/>
      <c r="F956" s="91"/>
      <c r="G956" s="91"/>
      <c r="T956" s="93"/>
    </row>
    <row r="957" spans="4:20" ht="12.75">
      <c r="D957" s="91"/>
      <c r="E957" s="91"/>
      <c r="F957" s="91"/>
      <c r="G957" s="91"/>
      <c r="T957" s="93"/>
    </row>
    <row r="958" spans="4:20" ht="12.75">
      <c r="D958" s="91"/>
      <c r="E958" s="91"/>
      <c r="F958" s="91"/>
      <c r="G958" s="91"/>
      <c r="T958" s="93"/>
    </row>
    <row r="959" spans="4:20" ht="12.75">
      <c r="D959" s="91"/>
      <c r="E959" s="91"/>
      <c r="F959" s="91"/>
      <c r="G959" s="91"/>
      <c r="T959" s="93"/>
    </row>
    <row r="960" spans="4:20" ht="12.75">
      <c r="D960" s="91"/>
      <c r="E960" s="91"/>
      <c r="F960" s="91"/>
      <c r="G960" s="91"/>
      <c r="T960" s="93"/>
    </row>
    <row r="961" spans="4:20" ht="12.75">
      <c r="D961" s="91"/>
      <c r="E961" s="91"/>
      <c r="F961" s="91"/>
      <c r="G961" s="91"/>
      <c r="T961" s="93"/>
    </row>
    <row r="962" spans="4:20" ht="12.75">
      <c r="D962" s="91"/>
      <c r="E962" s="91"/>
      <c r="F962" s="91"/>
      <c r="G962" s="91"/>
      <c r="T962" s="93"/>
    </row>
    <row r="963" spans="4:20" ht="12.75">
      <c r="D963" s="91"/>
      <c r="E963" s="91"/>
      <c r="F963" s="91"/>
      <c r="G963" s="91"/>
      <c r="T963" s="93"/>
    </row>
    <row r="964" spans="4:20" ht="12.75">
      <c r="D964" s="91"/>
      <c r="E964" s="91"/>
      <c r="F964" s="91"/>
      <c r="G964" s="91"/>
      <c r="T964" s="93"/>
    </row>
    <row r="965" spans="4:20" ht="12.75">
      <c r="D965" s="91"/>
      <c r="E965" s="91"/>
      <c r="F965" s="91"/>
      <c r="G965" s="91"/>
      <c r="T965" s="93"/>
    </row>
    <row r="966" spans="4:20" ht="12.75">
      <c r="D966" s="91"/>
      <c r="E966" s="91"/>
      <c r="F966" s="91"/>
      <c r="G966" s="91"/>
      <c r="T966" s="93"/>
    </row>
    <row r="967" spans="4:20" ht="12.75">
      <c r="D967" s="91"/>
      <c r="E967" s="91"/>
      <c r="F967" s="91"/>
      <c r="G967" s="91"/>
      <c r="T967" s="93"/>
    </row>
    <row r="968" spans="4:20" ht="12.75">
      <c r="D968" s="91"/>
      <c r="E968" s="91"/>
      <c r="F968" s="91"/>
      <c r="G968" s="91"/>
      <c r="T968" s="93"/>
    </row>
    <row r="969" spans="4:20" ht="12.75">
      <c r="D969" s="91"/>
      <c r="E969" s="91"/>
      <c r="F969" s="91"/>
      <c r="G969" s="91"/>
      <c r="T969" s="93"/>
    </row>
    <row r="970" spans="4:20" ht="12.75">
      <c r="D970" s="91"/>
      <c r="E970" s="91"/>
      <c r="F970" s="91"/>
      <c r="G970" s="91"/>
      <c r="T970" s="93"/>
    </row>
    <row r="971" spans="4:20" ht="12.75">
      <c r="D971" s="91"/>
      <c r="E971" s="91"/>
      <c r="F971" s="91"/>
      <c r="G971" s="91"/>
      <c r="T971" s="93"/>
    </row>
    <row r="972" spans="4:20" ht="12.75">
      <c r="D972" s="91"/>
      <c r="E972" s="91"/>
      <c r="F972" s="91"/>
      <c r="G972" s="91"/>
      <c r="T972" s="93"/>
    </row>
    <row r="973" spans="4:20" ht="12.75">
      <c r="D973" s="91"/>
      <c r="E973" s="91"/>
      <c r="F973" s="91"/>
      <c r="G973" s="91"/>
      <c r="T973" s="93"/>
    </row>
    <row r="974" spans="4:20" ht="12.75">
      <c r="D974" s="91"/>
      <c r="E974" s="91"/>
      <c r="F974" s="91"/>
      <c r="G974" s="91"/>
      <c r="T974" s="93"/>
    </row>
    <row r="975" spans="4:20" ht="12.75">
      <c r="D975" s="91"/>
      <c r="E975" s="91"/>
      <c r="F975" s="91"/>
      <c r="G975" s="91"/>
      <c r="T975" s="93"/>
    </row>
    <row r="976" spans="4:20" ht="12.75">
      <c r="D976" s="91"/>
      <c r="E976" s="91"/>
      <c r="F976" s="91"/>
      <c r="G976" s="91"/>
      <c r="T976" s="93"/>
    </row>
    <row r="977" spans="4:20" ht="12.75">
      <c r="D977" s="91"/>
      <c r="E977" s="91"/>
      <c r="F977" s="91"/>
      <c r="G977" s="91"/>
      <c r="T977" s="93"/>
    </row>
    <row r="978" spans="4:20" ht="12.75">
      <c r="D978" s="91"/>
      <c r="E978" s="91"/>
      <c r="F978" s="91"/>
      <c r="G978" s="91"/>
      <c r="T978" s="93"/>
    </row>
    <row r="979" spans="4:20" ht="12.75">
      <c r="D979" s="91"/>
      <c r="E979" s="91"/>
      <c r="F979" s="91"/>
      <c r="G979" s="91"/>
      <c r="T979" s="93"/>
    </row>
    <row r="980" spans="4:20" ht="12.75">
      <c r="D980" s="91"/>
      <c r="E980" s="91"/>
      <c r="F980" s="91"/>
      <c r="G980" s="91"/>
      <c r="T980" s="93"/>
    </row>
    <row r="981" spans="4:20" ht="12.75">
      <c r="D981" s="91"/>
      <c r="E981" s="91"/>
      <c r="F981" s="91"/>
      <c r="G981" s="91"/>
      <c r="T981" s="93"/>
    </row>
    <row r="982" spans="4:20" ht="12.75">
      <c r="D982" s="91"/>
      <c r="E982" s="91"/>
      <c r="F982" s="91"/>
      <c r="G982" s="91"/>
      <c r="T982" s="93"/>
    </row>
    <row r="983" spans="4:20" ht="12.75">
      <c r="D983" s="91"/>
      <c r="E983" s="91"/>
      <c r="F983" s="91"/>
      <c r="G983" s="91"/>
      <c r="T983" s="93"/>
    </row>
    <row r="984" spans="4:20" ht="12.75">
      <c r="D984" s="91"/>
      <c r="E984" s="91"/>
      <c r="F984" s="91"/>
      <c r="G984" s="91"/>
      <c r="T984" s="93"/>
    </row>
    <row r="985" spans="4:20" ht="12.75">
      <c r="D985" s="91"/>
      <c r="E985" s="91"/>
      <c r="F985" s="91"/>
      <c r="G985" s="91"/>
      <c r="T985" s="93"/>
    </row>
    <row r="986" spans="4:20" ht="12.75">
      <c r="D986" s="91"/>
      <c r="E986" s="91"/>
      <c r="F986" s="91"/>
      <c r="G986" s="91"/>
      <c r="T986" s="93"/>
    </row>
    <row r="987" spans="4:20" ht="12.75">
      <c r="D987" s="91"/>
      <c r="E987" s="91"/>
      <c r="F987" s="91"/>
      <c r="G987" s="91"/>
      <c r="T987" s="93"/>
    </row>
    <row r="988" spans="4:20" ht="12.75">
      <c r="D988" s="91"/>
      <c r="E988" s="91"/>
      <c r="F988" s="91"/>
      <c r="G988" s="91"/>
      <c r="T988" s="93"/>
    </row>
    <row r="989" spans="4:20" ht="12.75">
      <c r="D989" s="91"/>
      <c r="E989" s="91"/>
      <c r="F989" s="91"/>
      <c r="G989" s="91"/>
      <c r="T989" s="93"/>
    </row>
    <row r="990" spans="4:20" ht="12.75">
      <c r="D990" s="91"/>
      <c r="E990" s="91"/>
      <c r="F990" s="91"/>
      <c r="G990" s="91"/>
      <c r="T990" s="93"/>
    </row>
    <row r="991" spans="4:20" ht="12.75">
      <c r="D991" s="91"/>
      <c r="E991" s="91"/>
      <c r="F991" s="91"/>
      <c r="G991" s="91"/>
      <c r="T991" s="93"/>
    </row>
    <row r="992" spans="4:20" ht="12.75">
      <c r="D992" s="91"/>
      <c r="E992" s="91"/>
      <c r="F992" s="91"/>
      <c r="G992" s="91"/>
      <c r="T992" s="93"/>
    </row>
    <row r="993" spans="4:20" ht="12.75">
      <c r="D993" s="91"/>
      <c r="E993" s="91"/>
      <c r="F993" s="91"/>
      <c r="G993" s="91"/>
      <c r="T993" s="93"/>
    </row>
    <row r="994" spans="4:20" ht="12.75">
      <c r="D994" s="91"/>
      <c r="E994" s="91"/>
      <c r="F994" s="91"/>
      <c r="G994" s="91"/>
      <c r="T994" s="93"/>
    </row>
    <row r="995" spans="4:20" ht="12.75">
      <c r="D995" s="91"/>
      <c r="E995" s="91"/>
      <c r="F995" s="91"/>
      <c r="G995" s="91"/>
      <c r="T995" s="93"/>
    </row>
    <row r="996" spans="4:20" ht="12.75">
      <c r="D996" s="91"/>
      <c r="E996" s="91"/>
      <c r="F996" s="91"/>
      <c r="G996" s="91"/>
      <c r="T996" s="93"/>
    </row>
    <row r="997" spans="4:20" ht="12.75">
      <c r="D997" s="91"/>
      <c r="E997" s="91"/>
      <c r="F997" s="91"/>
      <c r="G997" s="91"/>
      <c r="T997" s="93"/>
    </row>
    <row r="998" spans="4:20" ht="12.75">
      <c r="D998" s="91"/>
      <c r="E998" s="91"/>
      <c r="F998" s="91"/>
      <c r="G998" s="91"/>
      <c r="T998" s="93"/>
    </row>
    <row r="999" spans="4:20" ht="12.75">
      <c r="D999" s="91"/>
      <c r="E999" s="91"/>
      <c r="F999" s="91"/>
      <c r="G999" s="91"/>
      <c r="T999" s="93"/>
    </row>
    <row r="1000" spans="4:20" ht="12.75">
      <c r="D1000" s="91"/>
      <c r="E1000" s="91"/>
      <c r="F1000" s="91"/>
      <c r="G1000" s="91"/>
      <c r="T1000" s="93"/>
    </row>
    <row r="1001" spans="4:20" ht="12.75">
      <c r="D1001" s="91"/>
      <c r="E1001" s="91"/>
      <c r="F1001" s="91"/>
      <c r="G1001" s="91"/>
      <c r="T1001" s="93"/>
    </row>
    <row r="1002" spans="4:20" ht="12.75">
      <c r="D1002" s="91"/>
      <c r="E1002" s="91"/>
      <c r="F1002" s="91"/>
      <c r="G1002" s="91"/>
      <c r="T1002" s="93"/>
    </row>
    <row r="1003" spans="4:20" ht="12.75">
      <c r="D1003" s="91"/>
      <c r="E1003" s="91"/>
      <c r="F1003" s="91"/>
      <c r="G1003" s="91"/>
      <c r="T1003" s="93"/>
    </row>
    <row r="1004" spans="4:20" ht="12.75">
      <c r="D1004" s="91"/>
      <c r="E1004" s="91"/>
      <c r="F1004" s="91"/>
      <c r="G1004" s="91"/>
    </row>
    <row r="1005" spans="4:20" ht="12.75">
      <c r="D1005" s="91"/>
      <c r="E1005" s="91"/>
      <c r="F1005" s="91"/>
      <c r="G1005" s="91"/>
    </row>
    <row r="1006" spans="4:20" ht="12.75">
      <c r="D1006" s="91"/>
      <c r="E1006" s="91"/>
      <c r="F1006" s="91"/>
      <c r="G1006" s="91"/>
    </row>
  </sheetData>
  <phoneticPr fontId="10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996"/>
  <sheetViews>
    <sheetView zoomScale="70" zoomScaleNormal="70" workbookViewId="0">
      <selection activeCell="A29" sqref="A29"/>
    </sheetView>
  </sheetViews>
  <sheetFormatPr defaultColWidth="12.5703125" defaultRowHeight="15.75" customHeight="1"/>
  <cols>
    <col min="1" max="1" width="8.85546875" bestFit="1" customWidth="1"/>
    <col min="2" max="2" width="17.28515625" bestFit="1" customWidth="1"/>
    <col min="3" max="4" width="18.5703125" customWidth="1"/>
    <col min="5" max="6" width="18.140625" customWidth="1"/>
    <col min="7" max="8" width="18.5703125" customWidth="1"/>
    <col min="9" max="10" width="18.28515625" customWidth="1"/>
    <col min="11" max="12" width="18.5703125" customWidth="1"/>
    <col min="13" max="13" width="19.140625" customWidth="1"/>
    <col min="14" max="14" width="17.5703125" customWidth="1"/>
    <col min="15" max="17" width="18.5703125" customWidth="1"/>
    <col min="18" max="18" width="18.85546875" customWidth="1"/>
    <col min="19" max="19" width="27.28515625" bestFit="1" customWidth="1"/>
    <col min="20" max="20" width="16.42578125" bestFit="1" customWidth="1"/>
    <col min="21" max="21" width="18.140625" customWidth="1"/>
  </cols>
  <sheetData>
    <row r="1" spans="1:39" ht="30">
      <c r="A1" s="13" t="s">
        <v>0</v>
      </c>
      <c r="B1" s="2" t="s">
        <v>128</v>
      </c>
      <c r="C1" s="2" t="s">
        <v>127</v>
      </c>
      <c r="D1" s="2" t="s">
        <v>113</v>
      </c>
      <c r="E1" s="2" t="s">
        <v>104</v>
      </c>
      <c r="F1" s="2" t="s">
        <v>114</v>
      </c>
      <c r="G1" s="2" t="s">
        <v>105</v>
      </c>
      <c r="H1" s="2" t="s">
        <v>115</v>
      </c>
      <c r="I1" s="2" t="s">
        <v>106</v>
      </c>
      <c r="J1" s="2" t="s">
        <v>116</v>
      </c>
      <c r="K1" s="2" t="s">
        <v>107</v>
      </c>
      <c r="L1" s="2" t="s">
        <v>117</v>
      </c>
      <c r="M1" s="2" t="s">
        <v>108</v>
      </c>
      <c r="N1" s="2" t="s">
        <v>129</v>
      </c>
      <c r="O1" s="2" t="s">
        <v>110</v>
      </c>
      <c r="P1" s="2" t="s">
        <v>119</v>
      </c>
      <c r="Q1" s="2" t="s">
        <v>111</v>
      </c>
      <c r="R1" s="13" t="s">
        <v>1</v>
      </c>
      <c r="S1" s="13" t="s">
        <v>2</v>
      </c>
      <c r="T1" s="1"/>
      <c r="U1" s="13"/>
      <c r="V1" s="3"/>
      <c r="W1" s="3"/>
      <c r="X1" s="3"/>
      <c r="Y1" s="3"/>
      <c r="Z1" s="1"/>
      <c r="AA1" s="1"/>
      <c r="AB1" s="1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39" ht="15">
      <c r="A2" s="4">
        <v>1</v>
      </c>
      <c r="B2" s="33">
        <v>0</v>
      </c>
      <c r="C2" s="32">
        <v>0</v>
      </c>
      <c r="D2" s="32">
        <v>1</v>
      </c>
      <c r="E2" s="32">
        <v>1</v>
      </c>
      <c r="F2" s="32">
        <v>1</v>
      </c>
      <c r="G2" s="32">
        <v>1</v>
      </c>
      <c r="H2" s="32">
        <v>1</v>
      </c>
      <c r="I2" s="32">
        <v>1</v>
      </c>
      <c r="J2" s="32">
        <v>0</v>
      </c>
      <c r="K2" s="32">
        <v>0</v>
      </c>
      <c r="L2" s="32">
        <v>1</v>
      </c>
      <c r="M2" s="32">
        <v>1</v>
      </c>
      <c r="N2" s="32">
        <v>0</v>
      </c>
      <c r="O2" s="32">
        <v>0</v>
      </c>
      <c r="P2" s="32">
        <v>1</v>
      </c>
      <c r="Q2" s="32">
        <v>1</v>
      </c>
      <c r="R2" s="5">
        <f>SUM(B2:Q2)</f>
        <v>10</v>
      </c>
      <c r="S2" s="87">
        <f>R2/16</f>
        <v>0.625</v>
      </c>
      <c r="V2" s="7"/>
      <c r="W2" s="7"/>
      <c r="X2" s="7"/>
      <c r="Y2" s="7"/>
      <c r="Z2" s="5"/>
      <c r="AA2" s="5"/>
      <c r="AB2" s="5"/>
    </row>
    <row r="3" spans="1:39" ht="15">
      <c r="A3" s="4">
        <v>2</v>
      </c>
      <c r="B3" s="33">
        <v>1</v>
      </c>
      <c r="C3" s="32">
        <v>1</v>
      </c>
      <c r="D3" s="32">
        <v>1</v>
      </c>
      <c r="E3" s="32">
        <v>1</v>
      </c>
      <c r="F3" s="32">
        <v>1</v>
      </c>
      <c r="G3" s="32">
        <v>1</v>
      </c>
      <c r="H3" s="32">
        <v>1</v>
      </c>
      <c r="I3" s="32">
        <v>1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5">
        <f t="shared" ref="R3:R22" si="0">SUM(B3:Q3)</f>
        <v>8</v>
      </c>
      <c r="S3" s="87">
        <f t="shared" ref="S3:S22" si="1">R3/16</f>
        <v>0.5</v>
      </c>
      <c r="V3" s="7"/>
      <c r="W3" s="7"/>
      <c r="X3" s="7"/>
      <c r="Y3" s="7"/>
      <c r="Z3" s="5"/>
      <c r="AA3" s="5"/>
      <c r="AB3" s="5"/>
    </row>
    <row r="4" spans="1:39" ht="15">
      <c r="A4" s="4">
        <v>3</v>
      </c>
      <c r="B4" s="33">
        <v>1</v>
      </c>
      <c r="C4" s="32">
        <v>1</v>
      </c>
      <c r="D4" s="32">
        <v>1</v>
      </c>
      <c r="E4" s="32">
        <v>1</v>
      </c>
      <c r="F4" s="32">
        <v>1</v>
      </c>
      <c r="G4" s="32">
        <v>1</v>
      </c>
      <c r="H4" s="32">
        <v>1</v>
      </c>
      <c r="I4" s="32">
        <v>1</v>
      </c>
      <c r="J4" s="32">
        <v>1</v>
      </c>
      <c r="K4" s="32">
        <v>1</v>
      </c>
      <c r="L4" s="32">
        <v>1</v>
      </c>
      <c r="M4" s="32">
        <v>1</v>
      </c>
      <c r="N4" s="32">
        <v>0</v>
      </c>
      <c r="O4" s="32">
        <v>1</v>
      </c>
      <c r="P4" s="32">
        <v>1</v>
      </c>
      <c r="Q4" s="32">
        <v>1</v>
      </c>
      <c r="R4" s="5">
        <f t="shared" si="0"/>
        <v>15</v>
      </c>
      <c r="S4" s="87">
        <f t="shared" si="1"/>
        <v>0.9375</v>
      </c>
      <c r="V4" s="7"/>
      <c r="W4" s="7"/>
      <c r="X4" s="7"/>
      <c r="Y4" s="7"/>
      <c r="Z4" s="5"/>
      <c r="AA4" s="5"/>
      <c r="AB4" s="5"/>
    </row>
    <row r="5" spans="1:39" ht="15">
      <c r="A5" s="4">
        <v>4</v>
      </c>
      <c r="B5" s="33">
        <v>1</v>
      </c>
      <c r="C5" s="32">
        <v>1</v>
      </c>
      <c r="D5" s="32">
        <v>1</v>
      </c>
      <c r="E5" s="32">
        <v>1</v>
      </c>
      <c r="F5" s="32">
        <v>1</v>
      </c>
      <c r="G5" s="32">
        <v>1</v>
      </c>
      <c r="H5" s="32">
        <v>1</v>
      </c>
      <c r="I5" s="32">
        <v>1</v>
      </c>
      <c r="J5" s="32">
        <v>1</v>
      </c>
      <c r="K5" s="32">
        <v>1</v>
      </c>
      <c r="L5" s="32">
        <v>0</v>
      </c>
      <c r="M5" s="32">
        <v>1</v>
      </c>
      <c r="N5" s="32">
        <v>1</v>
      </c>
      <c r="O5" s="32">
        <v>1</v>
      </c>
      <c r="P5" s="32">
        <v>0</v>
      </c>
      <c r="Q5" s="32">
        <v>1</v>
      </c>
      <c r="R5" s="5">
        <f t="shared" si="0"/>
        <v>14</v>
      </c>
      <c r="S5" s="87">
        <f t="shared" si="1"/>
        <v>0.875</v>
      </c>
      <c r="V5" s="7"/>
      <c r="W5" s="7"/>
      <c r="X5" s="7"/>
      <c r="Y5" s="7"/>
      <c r="Z5" s="5"/>
      <c r="AA5" s="5"/>
      <c r="AB5" s="5"/>
    </row>
    <row r="6" spans="1:39" ht="15">
      <c r="A6" s="4">
        <v>5</v>
      </c>
      <c r="B6" s="33">
        <v>1</v>
      </c>
      <c r="C6" s="32">
        <v>1</v>
      </c>
      <c r="D6" s="32">
        <v>1</v>
      </c>
      <c r="E6" s="32">
        <v>1</v>
      </c>
      <c r="F6" s="32">
        <v>1</v>
      </c>
      <c r="G6" s="32">
        <v>1</v>
      </c>
      <c r="H6" s="32">
        <v>1</v>
      </c>
      <c r="I6" s="32">
        <v>1</v>
      </c>
      <c r="J6" s="32">
        <v>1</v>
      </c>
      <c r="K6" s="32">
        <v>1</v>
      </c>
      <c r="L6" s="32">
        <v>1</v>
      </c>
      <c r="M6" s="32">
        <v>1</v>
      </c>
      <c r="N6" s="32">
        <v>1</v>
      </c>
      <c r="O6" s="32">
        <v>1</v>
      </c>
      <c r="P6" s="32">
        <v>1</v>
      </c>
      <c r="Q6" s="32">
        <v>1</v>
      </c>
      <c r="R6" s="5">
        <f t="shared" si="0"/>
        <v>16</v>
      </c>
      <c r="S6" s="87">
        <f t="shared" si="1"/>
        <v>1</v>
      </c>
      <c r="V6" s="7"/>
      <c r="W6" s="7"/>
      <c r="X6" s="7"/>
      <c r="Y6" s="7"/>
      <c r="Z6" s="5"/>
      <c r="AA6" s="5"/>
      <c r="AB6" s="5"/>
    </row>
    <row r="7" spans="1:39" ht="15">
      <c r="A7" s="4">
        <v>6</v>
      </c>
      <c r="B7" s="33">
        <v>1</v>
      </c>
      <c r="C7" s="32">
        <v>1</v>
      </c>
      <c r="D7" s="32">
        <v>1</v>
      </c>
      <c r="E7" s="32">
        <v>1</v>
      </c>
      <c r="F7" s="32">
        <v>1</v>
      </c>
      <c r="G7" s="32">
        <v>1</v>
      </c>
      <c r="H7" s="32">
        <v>1</v>
      </c>
      <c r="I7" s="32">
        <v>1</v>
      </c>
      <c r="J7" s="32">
        <v>1</v>
      </c>
      <c r="K7" s="32">
        <v>1</v>
      </c>
      <c r="L7" s="32">
        <v>1</v>
      </c>
      <c r="M7" s="32">
        <v>1</v>
      </c>
      <c r="N7" s="32">
        <v>1</v>
      </c>
      <c r="O7" s="32">
        <v>1</v>
      </c>
      <c r="P7" s="32">
        <v>1</v>
      </c>
      <c r="Q7" s="32">
        <v>1</v>
      </c>
      <c r="R7" s="5">
        <f t="shared" si="0"/>
        <v>16</v>
      </c>
      <c r="S7" s="87">
        <f t="shared" si="1"/>
        <v>1</v>
      </c>
      <c r="V7" s="7"/>
      <c r="W7" s="7"/>
      <c r="X7" s="7"/>
      <c r="Y7" s="7"/>
      <c r="Z7" s="5"/>
      <c r="AA7" s="5"/>
      <c r="AB7" s="5"/>
    </row>
    <row r="8" spans="1:39" ht="15">
      <c r="A8" s="4">
        <v>7</v>
      </c>
      <c r="B8" s="33">
        <v>1</v>
      </c>
      <c r="C8" s="32">
        <v>1</v>
      </c>
      <c r="D8" s="32">
        <v>1</v>
      </c>
      <c r="E8" s="32">
        <v>1</v>
      </c>
      <c r="F8" s="32">
        <v>1</v>
      </c>
      <c r="G8" s="32">
        <v>1</v>
      </c>
      <c r="H8" s="32">
        <v>1</v>
      </c>
      <c r="I8" s="32">
        <v>1</v>
      </c>
      <c r="J8" s="32">
        <v>1</v>
      </c>
      <c r="K8" s="32">
        <v>1</v>
      </c>
      <c r="L8" s="32">
        <v>1</v>
      </c>
      <c r="M8" s="32">
        <v>1</v>
      </c>
      <c r="N8" s="32">
        <v>1</v>
      </c>
      <c r="O8" s="32">
        <v>1</v>
      </c>
      <c r="P8" s="32">
        <v>1</v>
      </c>
      <c r="Q8" s="32">
        <v>1</v>
      </c>
      <c r="R8" s="5">
        <f t="shared" si="0"/>
        <v>16</v>
      </c>
      <c r="S8" s="87">
        <f t="shared" si="1"/>
        <v>1</v>
      </c>
      <c r="V8" s="7"/>
      <c r="W8" s="7"/>
      <c r="X8" s="7"/>
      <c r="Y8" s="7"/>
      <c r="Z8" s="5"/>
      <c r="AA8" s="5"/>
      <c r="AB8" s="5"/>
    </row>
    <row r="9" spans="1:39" s="30" customFormat="1" ht="15">
      <c r="A9" s="4">
        <v>8</v>
      </c>
      <c r="B9" s="33">
        <v>1</v>
      </c>
      <c r="C9" s="32">
        <v>0</v>
      </c>
      <c r="D9" s="32">
        <v>0</v>
      </c>
      <c r="E9" s="32">
        <v>0</v>
      </c>
      <c r="F9" s="32">
        <v>1</v>
      </c>
      <c r="G9" s="32">
        <v>1</v>
      </c>
      <c r="H9" s="32">
        <v>0</v>
      </c>
      <c r="I9" s="32">
        <v>0</v>
      </c>
      <c r="J9" s="32">
        <v>0</v>
      </c>
      <c r="K9" s="32">
        <v>1</v>
      </c>
      <c r="L9" s="32">
        <v>0</v>
      </c>
      <c r="M9" s="32">
        <v>0</v>
      </c>
      <c r="N9" s="32">
        <v>0</v>
      </c>
      <c r="O9" s="32">
        <v>1</v>
      </c>
      <c r="P9" s="32">
        <v>0</v>
      </c>
      <c r="Q9" s="32">
        <v>0</v>
      </c>
      <c r="R9" s="5">
        <f t="shared" si="0"/>
        <v>5</v>
      </c>
      <c r="S9" s="87">
        <f t="shared" si="1"/>
        <v>0.3125</v>
      </c>
      <c r="V9" s="31"/>
      <c r="W9" s="31"/>
      <c r="X9" s="31"/>
      <c r="Y9" s="31"/>
      <c r="Z9" s="29"/>
      <c r="AA9" s="29"/>
      <c r="AB9" s="29"/>
    </row>
    <row r="10" spans="1:39" ht="15">
      <c r="A10" s="4">
        <v>9</v>
      </c>
      <c r="B10" s="33">
        <v>1</v>
      </c>
      <c r="C10" s="32">
        <v>1</v>
      </c>
      <c r="D10" s="32">
        <v>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K10" s="32">
        <v>1</v>
      </c>
      <c r="L10" s="32">
        <v>1</v>
      </c>
      <c r="M10" s="32">
        <v>1</v>
      </c>
      <c r="N10" s="32">
        <v>1</v>
      </c>
      <c r="O10" s="32">
        <v>1</v>
      </c>
      <c r="P10" s="32">
        <v>1</v>
      </c>
      <c r="Q10" s="32">
        <v>1</v>
      </c>
      <c r="R10" s="5">
        <f t="shared" si="0"/>
        <v>16</v>
      </c>
      <c r="S10" s="87">
        <f t="shared" si="1"/>
        <v>1</v>
      </c>
      <c r="V10" s="7"/>
      <c r="W10" s="7"/>
      <c r="X10" s="7"/>
      <c r="Y10" s="7"/>
      <c r="Z10" s="5"/>
      <c r="AA10" s="5"/>
      <c r="AB10" s="5"/>
    </row>
    <row r="11" spans="1:39" ht="15">
      <c r="A11" s="4">
        <v>10</v>
      </c>
      <c r="B11" s="33">
        <v>1</v>
      </c>
      <c r="C11" s="32">
        <v>1</v>
      </c>
      <c r="D11" s="32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K11" s="32">
        <v>0</v>
      </c>
      <c r="L11" s="32">
        <v>0</v>
      </c>
      <c r="M11" s="32">
        <v>1</v>
      </c>
      <c r="N11" s="32">
        <v>0</v>
      </c>
      <c r="O11" s="32">
        <v>1</v>
      </c>
      <c r="P11" s="32">
        <v>0</v>
      </c>
      <c r="Q11" s="32">
        <v>0</v>
      </c>
      <c r="R11" s="5">
        <f t="shared" si="0"/>
        <v>11</v>
      </c>
      <c r="S11" s="87">
        <f t="shared" si="1"/>
        <v>0.6875</v>
      </c>
      <c r="V11" s="7"/>
      <c r="W11" s="7"/>
      <c r="X11" s="7"/>
      <c r="Y11" s="7"/>
      <c r="Z11" s="5"/>
      <c r="AA11" s="5"/>
      <c r="AB11" s="5"/>
    </row>
    <row r="12" spans="1:39" ht="15">
      <c r="A12" s="4">
        <v>11</v>
      </c>
      <c r="B12" s="33">
        <v>1</v>
      </c>
      <c r="C12" s="32">
        <v>1</v>
      </c>
      <c r="D12" s="32">
        <v>1</v>
      </c>
      <c r="E12" s="32">
        <v>1</v>
      </c>
      <c r="F12" s="32">
        <v>1</v>
      </c>
      <c r="G12" s="32">
        <v>1</v>
      </c>
      <c r="H12" s="32">
        <v>1</v>
      </c>
      <c r="I12" s="32">
        <v>1</v>
      </c>
      <c r="J12" s="32">
        <v>1</v>
      </c>
      <c r="K12" s="32">
        <v>1</v>
      </c>
      <c r="L12" s="32">
        <v>1</v>
      </c>
      <c r="M12" s="32">
        <v>1</v>
      </c>
      <c r="N12" s="32">
        <v>1</v>
      </c>
      <c r="O12" s="32">
        <v>1</v>
      </c>
      <c r="P12" s="32">
        <v>1</v>
      </c>
      <c r="Q12" s="32">
        <v>1</v>
      </c>
      <c r="R12" s="5">
        <f t="shared" si="0"/>
        <v>16</v>
      </c>
      <c r="S12" s="87">
        <f t="shared" si="1"/>
        <v>1</v>
      </c>
      <c r="V12" s="7"/>
      <c r="W12" s="7"/>
      <c r="X12" s="7"/>
      <c r="Y12" s="7"/>
      <c r="Z12" s="5"/>
      <c r="AA12" s="5"/>
      <c r="AB12" s="5"/>
    </row>
    <row r="13" spans="1:39" ht="15">
      <c r="A13" s="4">
        <v>12</v>
      </c>
      <c r="B13" s="33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K13" s="32">
        <v>1</v>
      </c>
      <c r="L13" s="32">
        <v>1</v>
      </c>
      <c r="M13" s="32">
        <v>1</v>
      </c>
      <c r="N13" s="32">
        <v>1</v>
      </c>
      <c r="O13" s="32">
        <v>1</v>
      </c>
      <c r="P13" s="32">
        <v>1</v>
      </c>
      <c r="Q13" s="32">
        <v>1</v>
      </c>
      <c r="R13" s="5">
        <f t="shared" si="0"/>
        <v>16</v>
      </c>
      <c r="S13" s="87">
        <f t="shared" si="1"/>
        <v>1</v>
      </c>
      <c r="V13" s="7"/>
      <c r="W13" s="7"/>
      <c r="X13" s="7"/>
      <c r="Y13" s="7"/>
      <c r="Z13" s="5"/>
      <c r="AA13" s="5"/>
      <c r="AB13" s="5"/>
    </row>
    <row r="14" spans="1:39" ht="15">
      <c r="A14" s="4">
        <v>13</v>
      </c>
      <c r="B14" s="33">
        <v>1</v>
      </c>
      <c r="C14" s="32">
        <v>1</v>
      </c>
      <c r="D14" s="32">
        <v>1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K14" s="32">
        <v>1</v>
      </c>
      <c r="L14" s="32">
        <v>1</v>
      </c>
      <c r="M14" s="32">
        <v>1</v>
      </c>
      <c r="N14" s="32">
        <v>1</v>
      </c>
      <c r="O14" s="32">
        <v>1</v>
      </c>
      <c r="P14" s="32">
        <v>1</v>
      </c>
      <c r="Q14" s="32">
        <v>1</v>
      </c>
      <c r="R14" s="5">
        <f t="shared" si="0"/>
        <v>16</v>
      </c>
      <c r="S14" s="87">
        <f t="shared" si="1"/>
        <v>1</v>
      </c>
      <c r="V14" s="7"/>
      <c r="W14" s="7"/>
      <c r="X14" s="7"/>
      <c r="Y14" s="7"/>
      <c r="Z14" s="5"/>
      <c r="AA14" s="5"/>
      <c r="AB14" s="5"/>
    </row>
    <row r="15" spans="1:39" ht="15">
      <c r="A15" s="4">
        <v>14</v>
      </c>
      <c r="B15" s="33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K15" s="32">
        <v>1</v>
      </c>
      <c r="L15" s="32">
        <v>1</v>
      </c>
      <c r="M15" s="32">
        <v>1</v>
      </c>
      <c r="N15" s="32">
        <v>1</v>
      </c>
      <c r="O15" s="32">
        <v>1</v>
      </c>
      <c r="P15" s="32">
        <v>1</v>
      </c>
      <c r="Q15" s="32">
        <v>1</v>
      </c>
      <c r="R15" s="5">
        <f t="shared" si="0"/>
        <v>16</v>
      </c>
      <c r="S15" s="87">
        <f t="shared" si="1"/>
        <v>1</v>
      </c>
      <c r="V15" s="7"/>
      <c r="W15" s="7"/>
      <c r="X15" s="7"/>
      <c r="Y15" s="7"/>
      <c r="Z15" s="5"/>
      <c r="AA15" s="5"/>
      <c r="AB15" s="5"/>
    </row>
    <row r="16" spans="1:39" ht="15">
      <c r="A16" s="4">
        <v>15</v>
      </c>
      <c r="B16" s="33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K16" s="32">
        <v>1</v>
      </c>
      <c r="L16" s="32">
        <v>1</v>
      </c>
      <c r="M16" s="32">
        <v>1</v>
      </c>
      <c r="N16" s="32">
        <v>1</v>
      </c>
      <c r="O16" s="32">
        <v>1</v>
      </c>
      <c r="P16" s="32">
        <v>1</v>
      </c>
      <c r="Q16" s="32">
        <v>1</v>
      </c>
      <c r="R16" s="5">
        <f t="shared" si="0"/>
        <v>16</v>
      </c>
      <c r="S16" s="87">
        <f t="shared" si="1"/>
        <v>1</v>
      </c>
      <c r="V16" s="7"/>
      <c r="W16" s="7"/>
      <c r="X16" s="7"/>
      <c r="Y16" s="7"/>
      <c r="Z16" s="5"/>
      <c r="AA16" s="5"/>
      <c r="AB16" s="5"/>
    </row>
    <row r="17" spans="1:39" s="30" customFormat="1" ht="15">
      <c r="A17" s="4">
        <v>16</v>
      </c>
      <c r="B17" s="33">
        <v>0</v>
      </c>
      <c r="C17" s="32">
        <v>1</v>
      </c>
      <c r="D17" s="32">
        <v>0</v>
      </c>
      <c r="E17" s="32">
        <v>0</v>
      </c>
      <c r="F17" s="32">
        <v>1</v>
      </c>
      <c r="G17" s="32">
        <v>1</v>
      </c>
      <c r="H17" s="32">
        <v>0</v>
      </c>
      <c r="I17" s="32">
        <v>0</v>
      </c>
      <c r="J17" s="32">
        <v>0</v>
      </c>
      <c r="K17" s="32">
        <v>1</v>
      </c>
      <c r="L17" s="32">
        <v>0</v>
      </c>
      <c r="M17" s="32">
        <v>0</v>
      </c>
      <c r="N17" s="32">
        <v>1</v>
      </c>
      <c r="O17" s="32">
        <v>1</v>
      </c>
      <c r="P17" s="32">
        <v>0</v>
      </c>
      <c r="Q17" s="32">
        <v>0</v>
      </c>
      <c r="R17" s="5">
        <f t="shared" si="0"/>
        <v>6</v>
      </c>
      <c r="S17" s="87">
        <f t="shared" si="1"/>
        <v>0.375</v>
      </c>
      <c r="V17" s="31"/>
      <c r="W17" s="31"/>
      <c r="X17" s="31"/>
      <c r="Y17" s="31"/>
      <c r="Z17" s="29"/>
      <c r="AA17" s="29"/>
      <c r="AB17" s="29"/>
    </row>
    <row r="18" spans="1:39" ht="15">
      <c r="A18" s="4">
        <v>17</v>
      </c>
      <c r="B18" s="33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K18" s="32">
        <v>1</v>
      </c>
      <c r="L18" s="32">
        <v>1</v>
      </c>
      <c r="M18" s="32">
        <v>0</v>
      </c>
      <c r="N18" s="32">
        <v>1</v>
      </c>
      <c r="O18" s="32">
        <v>1</v>
      </c>
      <c r="P18" s="32">
        <v>1</v>
      </c>
      <c r="Q18" s="32">
        <v>1</v>
      </c>
      <c r="R18" s="5">
        <f t="shared" si="0"/>
        <v>15</v>
      </c>
      <c r="S18" s="87">
        <f t="shared" si="1"/>
        <v>0.9375</v>
      </c>
      <c r="V18" s="7"/>
      <c r="W18" s="7"/>
      <c r="X18" s="7"/>
      <c r="Y18" s="7"/>
      <c r="Z18" s="5"/>
      <c r="AA18" s="5"/>
      <c r="AB18" s="5"/>
    </row>
    <row r="19" spans="1:39" ht="15">
      <c r="A19" s="4">
        <v>18</v>
      </c>
      <c r="B19" s="33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K19" s="32">
        <v>1</v>
      </c>
      <c r="L19" s="32">
        <v>1</v>
      </c>
      <c r="M19" s="32">
        <v>1</v>
      </c>
      <c r="N19" s="32">
        <v>1</v>
      </c>
      <c r="O19" s="32">
        <v>1</v>
      </c>
      <c r="P19" s="32">
        <v>1</v>
      </c>
      <c r="Q19" s="32">
        <v>1</v>
      </c>
      <c r="R19" s="5">
        <f t="shared" si="0"/>
        <v>16</v>
      </c>
      <c r="S19" s="87">
        <f t="shared" si="1"/>
        <v>1</v>
      </c>
      <c r="V19" s="7"/>
      <c r="W19" s="7"/>
      <c r="X19" s="7"/>
      <c r="Y19" s="7"/>
      <c r="Z19" s="5"/>
      <c r="AA19" s="5"/>
      <c r="AB19" s="5"/>
    </row>
    <row r="20" spans="1:39" ht="15">
      <c r="A20" s="4">
        <v>19</v>
      </c>
      <c r="B20" s="33">
        <v>0</v>
      </c>
      <c r="C20" s="32">
        <v>0</v>
      </c>
      <c r="D20" s="32">
        <v>0</v>
      </c>
      <c r="E20" s="32">
        <v>1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1</v>
      </c>
      <c r="N20" s="32">
        <v>0</v>
      </c>
      <c r="O20" s="32">
        <v>0</v>
      </c>
      <c r="P20" s="32">
        <v>0</v>
      </c>
      <c r="Q20" s="32">
        <v>0</v>
      </c>
      <c r="R20" s="5">
        <f t="shared" si="0"/>
        <v>2</v>
      </c>
      <c r="S20" s="87">
        <f t="shared" si="1"/>
        <v>0.125</v>
      </c>
      <c r="T20" s="5"/>
      <c r="V20" s="7"/>
      <c r="W20" s="7"/>
      <c r="X20" s="7"/>
      <c r="Y20" s="7"/>
      <c r="Z20" s="5"/>
      <c r="AA20" s="5"/>
      <c r="AB20" s="5"/>
    </row>
    <row r="21" spans="1:39" ht="15">
      <c r="A21" s="4">
        <v>20</v>
      </c>
      <c r="B21" s="33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K21" s="32">
        <v>1</v>
      </c>
      <c r="L21" s="32">
        <v>1</v>
      </c>
      <c r="M21" s="32">
        <v>1</v>
      </c>
      <c r="N21" s="32">
        <v>0</v>
      </c>
      <c r="O21" s="32">
        <v>1</v>
      </c>
      <c r="P21" s="32">
        <v>1</v>
      </c>
      <c r="Q21" s="32">
        <v>1</v>
      </c>
      <c r="R21" s="5">
        <f t="shared" si="0"/>
        <v>15</v>
      </c>
      <c r="S21" s="87">
        <f t="shared" si="1"/>
        <v>0.9375</v>
      </c>
      <c r="V21" s="7"/>
      <c r="W21" s="7"/>
      <c r="X21" s="7"/>
      <c r="Y21" s="7"/>
      <c r="Z21" s="5"/>
      <c r="AA21" s="5"/>
      <c r="AB21" s="5"/>
    </row>
    <row r="22" spans="1:39" ht="15">
      <c r="A22" s="4">
        <v>21</v>
      </c>
      <c r="B22" s="33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0</v>
      </c>
      <c r="K22" s="32">
        <v>1</v>
      </c>
      <c r="L22" s="32">
        <v>1</v>
      </c>
      <c r="M22" s="32">
        <v>1</v>
      </c>
      <c r="N22" s="32">
        <v>1</v>
      </c>
      <c r="O22" s="32">
        <v>1</v>
      </c>
      <c r="P22" s="32">
        <v>1</v>
      </c>
      <c r="Q22" s="32">
        <v>1</v>
      </c>
      <c r="R22" s="5">
        <f t="shared" si="0"/>
        <v>15</v>
      </c>
      <c r="S22" s="87">
        <f t="shared" si="1"/>
        <v>0.9375</v>
      </c>
      <c r="V22" s="7"/>
      <c r="W22" s="7"/>
      <c r="X22" s="7"/>
      <c r="Y22" s="7"/>
      <c r="Z22" s="5"/>
      <c r="AA22" s="5"/>
      <c r="AB22" s="5"/>
    </row>
    <row r="23" spans="1:39" ht="15">
      <c r="A23" s="4" t="s">
        <v>120</v>
      </c>
      <c r="B23" s="33">
        <f>SUM(B2:B22)</f>
        <v>18</v>
      </c>
      <c r="C23" s="4">
        <f t="shared" ref="C23:Q23" si="2">SUM(C2:C22)</f>
        <v>18</v>
      </c>
      <c r="D23" s="4">
        <f t="shared" si="2"/>
        <v>18</v>
      </c>
      <c r="E23" s="4">
        <f t="shared" si="2"/>
        <v>19</v>
      </c>
      <c r="F23" s="4">
        <f t="shared" si="2"/>
        <v>20</v>
      </c>
      <c r="G23" s="4">
        <f t="shared" si="2"/>
        <v>20</v>
      </c>
      <c r="H23" s="4">
        <f t="shared" si="2"/>
        <v>18</v>
      </c>
      <c r="I23" s="4">
        <f t="shared" si="2"/>
        <v>18</v>
      </c>
      <c r="J23" s="4">
        <f t="shared" si="2"/>
        <v>15</v>
      </c>
      <c r="K23" s="4">
        <f t="shared" si="2"/>
        <v>17</v>
      </c>
      <c r="L23" s="4">
        <f t="shared" si="2"/>
        <v>15</v>
      </c>
      <c r="M23" s="4">
        <f t="shared" si="2"/>
        <v>17</v>
      </c>
      <c r="N23" s="4">
        <f t="shared" si="2"/>
        <v>14</v>
      </c>
      <c r="O23" s="4">
        <f t="shared" si="2"/>
        <v>18</v>
      </c>
      <c r="P23" s="4">
        <f t="shared" si="2"/>
        <v>15</v>
      </c>
      <c r="Q23" s="4">
        <f t="shared" si="2"/>
        <v>16</v>
      </c>
      <c r="R23" s="5"/>
      <c r="S23" s="87"/>
      <c r="V23" s="7"/>
      <c r="W23" s="7"/>
      <c r="X23" s="7"/>
      <c r="Y23" s="7"/>
      <c r="Z23" s="5"/>
      <c r="AA23" s="5"/>
      <c r="AB23" s="5"/>
    </row>
    <row r="24" spans="1:39" ht="12.75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88"/>
      <c r="T24" s="103" t="s">
        <v>4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ht="12.75">
      <c r="A25" s="11">
        <v>6</v>
      </c>
      <c r="B25" s="32">
        <v>0</v>
      </c>
      <c r="C25" s="32">
        <v>1</v>
      </c>
      <c r="D25" s="32">
        <v>0</v>
      </c>
      <c r="E25" s="32">
        <v>0</v>
      </c>
      <c r="F25" s="32">
        <v>0</v>
      </c>
      <c r="G25" s="34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5">
        <f t="shared" ref="R25:R30" si="3">SUM(B25:Q25)</f>
        <v>1</v>
      </c>
      <c r="S25" s="87">
        <f t="shared" ref="S25:S30" si="4">R25/16</f>
        <v>6.25E-2</v>
      </c>
      <c r="T25" s="26" t="s">
        <v>26</v>
      </c>
    </row>
    <row r="26" spans="1:39" ht="12.75">
      <c r="A26" s="11" t="s">
        <v>21</v>
      </c>
      <c r="B26" s="32">
        <v>0</v>
      </c>
      <c r="C26" s="32">
        <v>1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1</v>
      </c>
      <c r="K26" s="32">
        <v>0</v>
      </c>
      <c r="L26" s="32">
        <v>0</v>
      </c>
      <c r="M26" s="32">
        <v>0</v>
      </c>
      <c r="N26" s="32">
        <v>0</v>
      </c>
      <c r="O26" s="32">
        <v>1</v>
      </c>
      <c r="P26" s="32">
        <v>0</v>
      </c>
      <c r="Q26" s="32">
        <v>0</v>
      </c>
      <c r="R26" s="5">
        <f t="shared" si="3"/>
        <v>3</v>
      </c>
      <c r="S26" s="87">
        <f t="shared" si="4"/>
        <v>0.1875</v>
      </c>
      <c r="T26" s="26" t="s">
        <v>26</v>
      </c>
    </row>
    <row r="27" spans="1:39" ht="12.75">
      <c r="A27" s="11" t="s">
        <v>23</v>
      </c>
      <c r="B27" s="32">
        <v>0</v>
      </c>
      <c r="C27" s="32">
        <v>0</v>
      </c>
      <c r="D27" s="32">
        <v>0</v>
      </c>
      <c r="E27" s="32">
        <v>0</v>
      </c>
      <c r="F27" s="32">
        <v>0</v>
      </c>
      <c r="G27" s="32">
        <v>1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5">
        <f t="shared" si="3"/>
        <v>1</v>
      </c>
      <c r="S27" s="87">
        <f t="shared" si="4"/>
        <v>6.25E-2</v>
      </c>
      <c r="T27" s="26" t="s">
        <v>69</v>
      </c>
    </row>
    <row r="28" spans="1:39" ht="12.75">
      <c r="A28" s="27" t="s">
        <v>24</v>
      </c>
      <c r="B28" s="32">
        <v>0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1</v>
      </c>
      <c r="P28" s="32">
        <v>0</v>
      </c>
      <c r="Q28" s="32">
        <v>0</v>
      </c>
      <c r="R28" s="5">
        <f t="shared" si="3"/>
        <v>1</v>
      </c>
      <c r="S28" s="87">
        <f t="shared" si="4"/>
        <v>6.25E-2</v>
      </c>
      <c r="T28" s="26" t="s">
        <v>69</v>
      </c>
    </row>
    <row r="29" spans="1:39" ht="12.75">
      <c r="A29" s="11" t="s">
        <v>25</v>
      </c>
      <c r="B29" s="32">
        <v>1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5">
        <f t="shared" si="3"/>
        <v>1</v>
      </c>
      <c r="S29" s="87">
        <f t="shared" si="4"/>
        <v>6.25E-2</v>
      </c>
      <c r="T29" s="5" t="s">
        <v>26</v>
      </c>
    </row>
    <row r="30" spans="1:39" ht="12.75">
      <c r="A30" s="11" t="s">
        <v>27</v>
      </c>
      <c r="B30" s="32">
        <v>0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1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5">
        <f t="shared" si="3"/>
        <v>1</v>
      </c>
      <c r="S30" s="87">
        <f t="shared" si="4"/>
        <v>6.25E-2</v>
      </c>
      <c r="T30" s="5" t="s">
        <v>26</v>
      </c>
    </row>
    <row r="31" spans="1:39" ht="12.75">
      <c r="A31" s="11" t="s">
        <v>120</v>
      </c>
      <c r="B31" s="32">
        <f>SUM(B25:B30)</f>
        <v>1</v>
      </c>
      <c r="C31" s="27">
        <f t="shared" ref="C31:Q31" si="5">SUM(C25:C30)</f>
        <v>2</v>
      </c>
      <c r="D31" s="27">
        <f t="shared" si="5"/>
        <v>0</v>
      </c>
      <c r="E31" s="27">
        <f t="shared" si="5"/>
        <v>0</v>
      </c>
      <c r="F31" s="27">
        <f t="shared" si="5"/>
        <v>0</v>
      </c>
      <c r="G31" s="27">
        <f t="shared" si="5"/>
        <v>1</v>
      </c>
      <c r="H31" s="27">
        <f t="shared" si="5"/>
        <v>0</v>
      </c>
      <c r="I31" s="27">
        <f t="shared" si="5"/>
        <v>0</v>
      </c>
      <c r="J31" s="27">
        <f t="shared" si="5"/>
        <v>2</v>
      </c>
      <c r="K31" s="27">
        <f t="shared" si="5"/>
        <v>0</v>
      </c>
      <c r="L31" s="27">
        <f t="shared" si="5"/>
        <v>0</v>
      </c>
      <c r="M31" s="27">
        <f t="shared" si="5"/>
        <v>0</v>
      </c>
      <c r="N31" s="27">
        <f t="shared" si="5"/>
        <v>0</v>
      </c>
      <c r="O31" s="27">
        <f t="shared" si="5"/>
        <v>2</v>
      </c>
      <c r="P31" s="27">
        <f t="shared" si="5"/>
        <v>0</v>
      </c>
      <c r="Q31" s="27">
        <f t="shared" si="5"/>
        <v>0</v>
      </c>
      <c r="R31" s="5">
        <f>SUM(A31:Q31)</f>
        <v>8</v>
      </c>
      <c r="S31" s="6"/>
      <c r="T31" s="5"/>
      <c r="U31" s="26"/>
    </row>
    <row r="32" spans="1:39" ht="12.75">
      <c r="A32" s="12"/>
      <c r="B32" s="12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4" ht="12.75">
      <c r="A33" s="13"/>
      <c r="B33" s="13"/>
    </row>
    <row r="34" spans="1:4" ht="12.75">
      <c r="A34" s="13"/>
      <c r="B34" s="13"/>
    </row>
    <row r="35" spans="1:4" ht="12.75">
      <c r="A35" s="13"/>
      <c r="B35" s="13"/>
    </row>
    <row r="36" spans="1:4" ht="12.75">
      <c r="A36" s="13"/>
      <c r="B36" s="13"/>
      <c r="C36" s="13"/>
      <c r="D36" s="13"/>
    </row>
    <row r="37" spans="1:4" ht="98.25" customHeight="1">
      <c r="A37" s="13"/>
      <c r="B37" s="13"/>
      <c r="C37" s="5"/>
      <c r="D37" s="5"/>
    </row>
    <row r="38" spans="1:4" ht="12.75">
      <c r="A38" s="13"/>
      <c r="B38" s="13"/>
    </row>
    <row r="39" spans="1:4" ht="12.75">
      <c r="A39" s="13"/>
      <c r="B39" s="13"/>
    </row>
    <row r="40" spans="1:4" ht="12.75">
      <c r="A40" s="13"/>
      <c r="B40" s="13"/>
    </row>
    <row r="41" spans="1:4" ht="12.75">
      <c r="A41" s="13"/>
      <c r="B41" s="13"/>
    </row>
    <row r="42" spans="1:4" ht="12.75">
      <c r="A42" s="13"/>
      <c r="B42" s="13"/>
    </row>
    <row r="43" spans="1:4" ht="12.75">
      <c r="A43" s="13"/>
      <c r="B43" s="13"/>
    </row>
    <row r="44" spans="1:4" ht="12.75">
      <c r="A44" s="13"/>
      <c r="B44" s="13"/>
    </row>
    <row r="45" spans="1:4" ht="12.75">
      <c r="A45" s="13"/>
      <c r="B45" s="13"/>
    </row>
    <row r="46" spans="1:4" ht="12.75">
      <c r="A46" s="13"/>
      <c r="B46" s="13"/>
    </row>
    <row r="47" spans="1:4" ht="12.75">
      <c r="A47" s="13"/>
      <c r="B47" s="13"/>
    </row>
    <row r="48" spans="1:4" ht="12.75">
      <c r="A48" s="13"/>
      <c r="B48" s="13"/>
    </row>
    <row r="49" spans="1:2" ht="12.75">
      <c r="A49" s="13"/>
      <c r="B49" s="13"/>
    </row>
    <row r="50" spans="1:2" ht="12.75">
      <c r="A50" s="13"/>
      <c r="B50" s="13"/>
    </row>
    <row r="51" spans="1:2" ht="12.75">
      <c r="A51" s="13"/>
      <c r="B51" s="13"/>
    </row>
    <row r="52" spans="1:2" ht="12.75">
      <c r="A52" s="13"/>
      <c r="B52" s="13"/>
    </row>
    <row r="53" spans="1:2" ht="12.75">
      <c r="A53" s="13"/>
      <c r="B53" s="13"/>
    </row>
    <row r="54" spans="1:2" ht="12.75">
      <c r="A54" s="13"/>
      <c r="B54" s="13"/>
    </row>
    <row r="55" spans="1:2" ht="12.75">
      <c r="A55" s="13"/>
      <c r="B55" s="13"/>
    </row>
    <row r="56" spans="1:2" ht="12.75">
      <c r="A56" s="13"/>
      <c r="B56" s="13"/>
    </row>
    <row r="57" spans="1:2" ht="12.75">
      <c r="A57" s="13"/>
      <c r="B57" s="13"/>
    </row>
    <row r="58" spans="1:2" ht="12.75">
      <c r="A58" s="13"/>
      <c r="B58" s="13"/>
    </row>
    <row r="59" spans="1:2" ht="12.75">
      <c r="A59" s="13"/>
      <c r="B59" s="13"/>
    </row>
    <row r="60" spans="1:2" ht="12.75">
      <c r="A60" s="13"/>
      <c r="B60" s="13"/>
    </row>
    <row r="61" spans="1:2" ht="12.75">
      <c r="A61" s="13"/>
      <c r="B61" s="13"/>
    </row>
    <row r="62" spans="1:2" ht="12.75">
      <c r="A62" s="13"/>
      <c r="B62" s="13"/>
    </row>
    <row r="63" spans="1:2" ht="12.75">
      <c r="A63" s="13"/>
      <c r="B63" s="13"/>
    </row>
    <row r="64" spans="1:2" ht="12.75">
      <c r="A64" s="13"/>
      <c r="B64" s="13"/>
    </row>
    <row r="65" spans="1:2" ht="12.75">
      <c r="A65" s="13"/>
      <c r="B65" s="13"/>
    </row>
    <row r="66" spans="1:2" ht="12.75">
      <c r="A66" s="13"/>
      <c r="B66" s="13"/>
    </row>
    <row r="67" spans="1:2" ht="12.75">
      <c r="A67" s="13"/>
      <c r="B67" s="13"/>
    </row>
    <row r="68" spans="1:2" ht="12.75">
      <c r="A68" s="13"/>
      <c r="B68" s="13"/>
    </row>
    <row r="69" spans="1:2" ht="12.75">
      <c r="A69" s="13"/>
      <c r="B69" s="13"/>
    </row>
    <row r="70" spans="1:2" ht="12.75">
      <c r="A70" s="13"/>
      <c r="B70" s="13"/>
    </row>
    <row r="71" spans="1:2" ht="12.75">
      <c r="A71" s="13"/>
      <c r="B71" s="13"/>
    </row>
    <row r="72" spans="1:2" ht="12.75">
      <c r="A72" s="13"/>
      <c r="B72" s="13"/>
    </row>
    <row r="73" spans="1:2" ht="12.75">
      <c r="A73" s="13"/>
      <c r="B73" s="13"/>
    </row>
    <row r="74" spans="1:2" ht="12.75">
      <c r="A74" s="13"/>
      <c r="B74" s="13"/>
    </row>
    <row r="75" spans="1:2" ht="12.75">
      <c r="A75" s="13"/>
      <c r="B75" s="13"/>
    </row>
    <row r="76" spans="1:2" ht="12.75">
      <c r="A76" s="13"/>
      <c r="B76" s="13"/>
    </row>
    <row r="77" spans="1:2" ht="12.75">
      <c r="A77" s="13"/>
      <c r="B77" s="13"/>
    </row>
    <row r="78" spans="1:2" ht="12.75">
      <c r="A78" s="13"/>
      <c r="B78" s="13"/>
    </row>
    <row r="79" spans="1:2" ht="12.75">
      <c r="A79" s="13"/>
      <c r="B79" s="13"/>
    </row>
    <row r="80" spans="1:2" ht="12.75">
      <c r="A80" s="13"/>
      <c r="B80" s="13"/>
    </row>
    <row r="81" spans="1:2" ht="12.75">
      <c r="A81" s="13"/>
      <c r="B81" s="13"/>
    </row>
    <row r="82" spans="1:2" ht="12.75">
      <c r="A82" s="13"/>
      <c r="B82" s="13"/>
    </row>
    <row r="83" spans="1:2" ht="12.75">
      <c r="A83" s="13"/>
      <c r="B83" s="13"/>
    </row>
    <row r="84" spans="1:2" ht="12.75">
      <c r="A84" s="13"/>
      <c r="B84" s="13"/>
    </row>
    <row r="85" spans="1:2" ht="12.75">
      <c r="A85" s="13"/>
      <c r="B85" s="13"/>
    </row>
    <row r="86" spans="1:2" ht="12.75">
      <c r="A86" s="13"/>
      <c r="B86" s="13"/>
    </row>
    <row r="87" spans="1:2" ht="12.75">
      <c r="A87" s="13"/>
      <c r="B87" s="13"/>
    </row>
    <row r="88" spans="1:2" ht="12.75">
      <c r="A88" s="13"/>
      <c r="B88" s="13"/>
    </row>
    <row r="89" spans="1:2" ht="12.75">
      <c r="A89" s="13"/>
      <c r="B89" s="13"/>
    </row>
    <row r="90" spans="1:2" ht="12.75">
      <c r="A90" s="13"/>
      <c r="B90" s="13"/>
    </row>
    <row r="91" spans="1:2" ht="12.75">
      <c r="A91" s="13"/>
      <c r="B91" s="13"/>
    </row>
    <row r="92" spans="1:2" ht="12.75">
      <c r="A92" s="13"/>
      <c r="B92" s="13"/>
    </row>
    <row r="93" spans="1:2" ht="12.75">
      <c r="A93" s="13"/>
      <c r="B93" s="13"/>
    </row>
    <row r="94" spans="1:2" ht="12.75">
      <c r="A94" s="13"/>
      <c r="B94" s="13"/>
    </row>
    <row r="95" spans="1:2" ht="12.75">
      <c r="A95" s="13"/>
      <c r="B95" s="13"/>
    </row>
    <row r="96" spans="1:2" ht="12.75">
      <c r="A96" s="13"/>
      <c r="B96" s="13"/>
    </row>
    <row r="97" spans="1:2" ht="12.75">
      <c r="A97" s="13"/>
      <c r="B97" s="13"/>
    </row>
    <row r="98" spans="1:2" ht="12.75">
      <c r="A98" s="13"/>
      <c r="B98" s="13"/>
    </row>
    <row r="99" spans="1:2" ht="12.75">
      <c r="A99" s="13"/>
      <c r="B99" s="13"/>
    </row>
    <row r="100" spans="1:2" ht="12.75">
      <c r="A100" s="13"/>
      <c r="B100" s="13"/>
    </row>
    <row r="101" spans="1:2" ht="12.75">
      <c r="A101" s="13"/>
      <c r="B101" s="13"/>
    </row>
    <row r="102" spans="1:2" ht="12.75">
      <c r="A102" s="13"/>
      <c r="B102" s="13"/>
    </row>
    <row r="103" spans="1:2" ht="12.75">
      <c r="A103" s="13"/>
      <c r="B103" s="13"/>
    </row>
    <row r="104" spans="1:2" ht="12.75">
      <c r="A104" s="13"/>
      <c r="B104" s="13"/>
    </row>
    <row r="105" spans="1:2" ht="12.75">
      <c r="A105" s="13"/>
      <c r="B105" s="13"/>
    </row>
    <row r="106" spans="1:2" ht="12.75">
      <c r="A106" s="13"/>
      <c r="B106" s="13"/>
    </row>
    <row r="107" spans="1:2" ht="12.75">
      <c r="A107" s="13"/>
      <c r="B107" s="13"/>
    </row>
    <row r="108" spans="1:2" ht="12.75">
      <c r="A108" s="13"/>
      <c r="B108" s="13"/>
    </row>
    <row r="109" spans="1:2" ht="12.75">
      <c r="A109" s="13"/>
      <c r="B109" s="13"/>
    </row>
    <row r="110" spans="1:2" ht="12.75">
      <c r="A110" s="13"/>
      <c r="B110" s="13"/>
    </row>
    <row r="111" spans="1:2" ht="12.75">
      <c r="A111" s="13"/>
      <c r="B111" s="13"/>
    </row>
    <row r="112" spans="1:2" ht="12.75">
      <c r="A112" s="13"/>
      <c r="B112" s="13"/>
    </row>
    <row r="113" spans="1:2" ht="12.75">
      <c r="A113" s="13"/>
      <c r="B113" s="13"/>
    </row>
    <row r="114" spans="1:2" ht="12.75">
      <c r="A114" s="13"/>
      <c r="B114" s="13"/>
    </row>
    <row r="115" spans="1:2" ht="12.75">
      <c r="A115" s="13"/>
      <c r="B115" s="13"/>
    </row>
    <row r="116" spans="1:2" ht="12.75">
      <c r="A116" s="13"/>
      <c r="B116" s="13"/>
    </row>
    <row r="117" spans="1:2" ht="12.75">
      <c r="A117" s="13"/>
      <c r="B117" s="13"/>
    </row>
    <row r="118" spans="1:2" ht="12.75">
      <c r="A118" s="13"/>
      <c r="B118" s="13"/>
    </row>
    <row r="119" spans="1:2" ht="12.75">
      <c r="A119" s="13"/>
      <c r="B119" s="13"/>
    </row>
    <row r="120" spans="1:2" ht="12.75">
      <c r="A120" s="13"/>
      <c r="B120" s="13"/>
    </row>
    <row r="121" spans="1:2" ht="12.75">
      <c r="A121" s="13"/>
      <c r="B121" s="13"/>
    </row>
    <row r="122" spans="1:2" ht="12.75">
      <c r="A122" s="13"/>
      <c r="B122" s="13"/>
    </row>
    <row r="123" spans="1:2" ht="12.75">
      <c r="A123" s="13"/>
      <c r="B123" s="13"/>
    </row>
    <row r="124" spans="1:2" ht="12.75">
      <c r="A124" s="13"/>
      <c r="B124" s="13"/>
    </row>
    <row r="125" spans="1:2" ht="12.75">
      <c r="A125" s="13"/>
      <c r="B125" s="13"/>
    </row>
    <row r="126" spans="1:2" ht="12.75">
      <c r="A126" s="13"/>
      <c r="B126" s="13"/>
    </row>
    <row r="127" spans="1:2" ht="12.75">
      <c r="A127" s="13"/>
      <c r="B127" s="13"/>
    </row>
    <row r="128" spans="1:2" ht="12.75">
      <c r="A128" s="13"/>
      <c r="B128" s="13"/>
    </row>
    <row r="129" spans="1:2" ht="12.75">
      <c r="A129" s="13"/>
      <c r="B129" s="13"/>
    </row>
    <row r="130" spans="1:2" ht="12.75">
      <c r="A130" s="13"/>
      <c r="B130" s="13"/>
    </row>
    <row r="131" spans="1:2" ht="12.75">
      <c r="A131" s="13"/>
      <c r="B131" s="13"/>
    </row>
    <row r="132" spans="1:2" ht="12.75">
      <c r="A132" s="13"/>
      <c r="B132" s="13"/>
    </row>
    <row r="133" spans="1:2" ht="12.75">
      <c r="A133" s="13"/>
      <c r="B133" s="13"/>
    </row>
    <row r="134" spans="1:2" ht="12.75">
      <c r="A134" s="13"/>
      <c r="B134" s="13"/>
    </row>
    <row r="135" spans="1:2" ht="12.75">
      <c r="A135" s="13"/>
      <c r="B135" s="13"/>
    </row>
    <row r="136" spans="1:2" ht="12.75">
      <c r="A136" s="13"/>
      <c r="B136" s="13"/>
    </row>
    <row r="137" spans="1:2" ht="12.75">
      <c r="A137" s="13"/>
      <c r="B137" s="13"/>
    </row>
    <row r="138" spans="1:2" ht="12.75">
      <c r="A138" s="13"/>
      <c r="B138" s="13"/>
    </row>
    <row r="139" spans="1:2" ht="12.75">
      <c r="A139" s="13"/>
      <c r="B139" s="13"/>
    </row>
    <row r="140" spans="1:2" ht="12.75">
      <c r="A140" s="13"/>
      <c r="B140" s="13"/>
    </row>
    <row r="141" spans="1:2" ht="12.75">
      <c r="A141" s="13"/>
      <c r="B141" s="13"/>
    </row>
    <row r="142" spans="1:2" ht="12.75">
      <c r="A142" s="13"/>
      <c r="B142" s="13"/>
    </row>
    <row r="143" spans="1:2" ht="12.75">
      <c r="A143" s="13"/>
      <c r="B143" s="13"/>
    </row>
    <row r="144" spans="1:2" ht="12.75">
      <c r="A144" s="13"/>
      <c r="B144" s="13"/>
    </row>
    <row r="145" spans="1:2" ht="12.75">
      <c r="A145" s="13"/>
      <c r="B145" s="13"/>
    </row>
    <row r="146" spans="1:2" ht="12.75">
      <c r="A146" s="13"/>
      <c r="B146" s="13"/>
    </row>
    <row r="147" spans="1:2" ht="12.75">
      <c r="A147" s="13"/>
      <c r="B147" s="13"/>
    </row>
    <row r="148" spans="1:2" ht="12.75">
      <c r="A148" s="13"/>
      <c r="B148" s="13"/>
    </row>
    <row r="149" spans="1:2" ht="12.75">
      <c r="A149" s="13"/>
      <c r="B149" s="13"/>
    </row>
    <row r="150" spans="1:2" ht="12.75">
      <c r="A150" s="13"/>
      <c r="B150" s="13"/>
    </row>
    <row r="151" spans="1:2" ht="12.75">
      <c r="A151" s="13"/>
      <c r="B151" s="13"/>
    </row>
    <row r="152" spans="1:2" ht="12.75">
      <c r="A152" s="13"/>
      <c r="B152" s="13"/>
    </row>
    <row r="153" spans="1:2" ht="12.75">
      <c r="A153" s="13"/>
      <c r="B153" s="13"/>
    </row>
    <row r="154" spans="1:2" ht="12.75">
      <c r="A154" s="13"/>
      <c r="B154" s="13"/>
    </row>
    <row r="155" spans="1:2" ht="12.75">
      <c r="A155" s="13"/>
      <c r="B155" s="13"/>
    </row>
    <row r="156" spans="1:2" ht="12.75">
      <c r="A156" s="13"/>
      <c r="B156" s="13"/>
    </row>
    <row r="157" spans="1:2" ht="12.75">
      <c r="A157" s="13"/>
      <c r="B157" s="13"/>
    </row>
    <row r="158" spans="1:2" ht="12.75">
      <c r="A158" s="13"/>
      <c r="B158" s="13"/>
    </row>
    <row r="159" spans="1:2" ht="12.75">
      <c r="A159" s="13"/>
      <c r="B159" s="13"/>
    </row>
    <row r="160" spans="1:2" ht="12.75">
      <c r="A160" s="13"/>
      <c r="B160" s="13"/>
    </row>
    <row r="161" spans="1:2" ht="12.75">
      <c r="A161" s="13"/>
      <c r="B161" s="13"/>
    </row>
    <row r="162" spans="1:2" ht="12.75">
      <c r="A162" s="13"/>
      <c r="B162" s="13"/>
    </row>
    <row r="163" spans="1:2" ht="12.75">
      <c r="A163" s="13"/>
      <c r="B163" s="13"/>
    </row>
    <row r="164" spans="1:2" ht="12.75">
      <c r="A164" s="13"/>
      <c r="B164" s="13"/>
    </row>
    <row r="165" spans="1:2" ht="12.75">
      <c r="A165" s="13"/>
      <c r="B165" s="13"/>
    </row>
    <row r="166" spans="1:2" ht="12.75">
      <c r="A166" s="13"/>
      <c r="B166" s="13"/>
    </row>
    <row r="167" spans="1:2" ht="12.75">
      <c r="A167" s="13"/>
      <c r="B167" s="13"/>
    </row>
    <row r="168" spans="1:2" ht="12.75">
      <c r="A168" s="13"/>
      <c r="B168" s="13"/>
    </row>
    <row r="169" spans="1:2" ht="12.75">
      <c r="A169" s="13"/>
      <c r="B169" s="13"/>
    </row>
    <row r="170" spans="1:2" ht="12.75">
      <c r="A170" s="13"/>
      <c r="B170" s="13"/>
    </row>
    <row r="171" spans="1:2" ht="12.75">
      <c r="A171" s="13"/>
      <c r="B171" s="13"/>
    </row>
    <row r="172" spans="1:2" ht="12.75">
      <c r="A172" s="13"/>
      <c r="B172" s="13"/>
    </row>
    <row r="173" spans="1:2" ht="12.75">
      <c r="A173" s="13"/>
      <c r="B173" s="13"/>
    </row>
    <row r="174" spans="1:2" ht="12.75">
      <c r="A174" s="13"/>
      <c r="B174" s="13"/>
    </row>
    <row r="175" spans="1:2" ht="12.75">
      <c r="A175" s="13"/>
      <c r="B175" s="13"/>
    </row>
    <row r="176" spans="1:2" ht="12.75">
      <c r="A176" s="13"/>
      <c r="B176" s="13"/>
    </row>
    <row r="177" spans="1:2" ht="12.75">
      <c r="A177" s="13"/>
      <c r="B177" s="13"/>
    </row>
    <row r="178" spans="1:2" ht="12.75">
      <c r="A178" s="13"/>
      <c r="B178" s="13"/>
    </row>
    <row r="179" spans="1:2" ht="12.75">
      <c r="A179" s="13"/>
      <c r="B179" s="13"/>
    </row>
    <row r="180" spans="1:2" ht="12.75">
      <c r="A180" s="13"/>
      <c r="B180" s="13"/>
    </row>
    <row r="181" spans="1:2" ht="12.75">
      <c r="A181" s="13"/>
      <c r="B181" s="13"/>
    </row>
    <row r="182" spans="1:2" ht="12.75">
      <c r="A182" s="13"/>
      <c r="B182" s="13"/>
    </row>
    <row r="183" spans="1:2" ht="12.75">
      <c r="A183" s="13"/>
      <c r="B183" s="13"/>
    </row>
    <row r="184" spans="1:2" ht="12.75">
      <c r="A184" s="13"/>
      <c r="B184" s="13"/>
    </row>
    <row r="185" spans="1:2" ht="12.75">
      <c r="A185" s="13"/>
      <c r="B185" s="13"/>
    </row>
    <row r="186" spans="1:2" ht="12.75">
      <c r="A186" s="13"/>
      <c r="B186" s="13"/>
    </row>
    <row r="187" spans="1:2" ht="12.75">
      <c r="A187" s="13"/>
      <c r="B187" s="13"/>
    </row>
    <row r="188" spans="1:2" ht="12.75">
      <c r="A188" s="13"/>
      <c r="B188" s="13"/>
    </row>
    <row r="189" spans="1:2" ht="12.75">
      <c r="A189" s="13"/>
      <c r="B189" s="13"/>
    </row>
    <row r="190" spans="1:2" ht="12.75">
      <c r="A190" s="13"/>
      <c r="B190" s="13"/>
    </row>
    <row r="191" spans="1:2" ht="12.75">
      <c r="A191" s="13"/>
      <c r="B191" s="13"/>
    </row>
    <row r="192" spans="1:2" ht="12.75">
      <c r="A192" s="13"/>
      <c r="B192" s="13"/>
    </row>
    <row r="193" spans="1:2" ht="12.75">
      <c r="A193" s="13"/>
      <c r="B193" s="13"/>
    </row>
    <row r="194" spans="1:2" ht="12.75">
      <c r="A194" s="13"/>
      <c r="B194" s="13"/>
    </row>
    <row r="195" spans="1:2" ht="12.75">
      <c r="A195" s="13"/>
      <c r="B195" s="13"/>
    </row>
    <row r="196" spans="1:2" ht="12.75">
      <c r="A196" s="13"/>
      <c r="B196" s="13"/>
    </row>
    <row r="197" spans="1:2" ht="12.75">
      <c r="A197" s="13"/>
      <c r="B197" s="13"/>
    </row>
    <row r="198" spans="1:2" ht="12.75">
      <c r="A198" s="13"/>
      <c r="B198" s="13"/>
    </row>
    <row r="199" spans="1:2" ht="12.75">
      <c r="A199" s="13"/>
      <c r="B199" s="13"/>
    </row>
    <row r="200" spans="1:2" ht="12.75">
      <c r="A200" s="13"/>
      <c r="B200" s="13"/>
    </row>
    <row r="201" spans="1:2" ht="12.75">
      <c r="A201" s="13"/>
      <c r="B201" s="13"/>
    </row>
    <row r="202" spans="1:2" ht="12.75">
      <c r="A202" s="13"/>
      <c r="B202" s="13"/>
    </row>
    <row r="203" spans="1:2" ht="12.75">
      <c r="A203" s="13"/>
      <c r="B203" s="13"/>
    </row>
    <row r="204" spans="1:2" ht="12.75">
      <c r="A204" s="13"/>
      <c r="B204" s="13"/>
    </row>
    <row r="205" spans="1:2" ht="12.75">
      <c r="A205" s="13"/>
      <c r="B205" s="13"/>
    </row>
    <row r="206" spans="1:2" ht="12.75">
      <c r="A206" s="13"/>
      <c r="B206" s="13"/>
    </row>
    <row r="207" spans="1:2" ht="12.75">
      <c r="A207" s="13"/>
      <c r="B207" s="13"/>
    </row>
    <row r="208" spans="1:2" ht="12.75">
      <c r="A208" s="13"/>
      <c r="B208" s="13"/>
    </row>
    <row r="209" spans="1:2" ht="12.75">
      <c r="A209" s="13"/>
      <c r="B209" s="13"/>
    </row>
    <row r="210" spans="1:2" ht="12.75">
      <c r="A210" s="13"/>
      <c r="B210" s="13"/>
    </row>
    <row r="211" spans="1:2" ht="12.75">
      <c r="A211" s="13"/>
      <c r="B211" s="13"/>
    </row>
    <row r="212" spans="1:2" ht="12.75">
      <c r="A212" s="13"/>
      <c r="B212" s="13"/>
    </row>
    <row r="213" spans="1:2" ht="12.75">
      <c r="A213" s="13"/>
      <c r="B213" s="13"/>
    </row>
    <row r="214" spans="1:2" ht="12.75">
      <c r="A214" s="13"/>
      <c r="B214" s="13"/>
    </row>
    <row r="215" spans="1:2" ht="12.75">
      <c r="A215" s="13"/>
      <c r="B215" s="13"/>
    </row>
    <row r="216" spans="1:2" ht="12.75">
      <c r="A216" s="13"/>
      <c r="B216" s="13"/>
    </row>
    <row r="217" spans="1:2" ht="12.75">
      <c r="A217" s="13"/>
      <c r="B217" s="13"/>
    </row>
    <row r="218" spans="1:2" ht="12.75">
      <c r="A218" s="13"/>
      <c r="B218" s="13"/>
    </row>
    <row r="219" spans="1:2" ht="12.75">
      <c r="A219" s="13"/>
      <c r="B219" s="13"/>
    </row>
    <row r="220" spans="1:2" ht="12.75">
      <c r="A220" s="13"/>
      <c r="B220" s="13"/>
    </row>
    <row r="221" spans="1:2" ht="12.75">
      <c r="A221" s="13"/>
      <c r="B221" s="13"/>
    </row>
    <row r="222" spans="1:2" ht="12.75">
      <c r="A222" s="13"/>
      <c r="B222" s="13"/>
    </row>
    <row r="223" spans="1:2" ht="12.75">
      <c r="A223" s="13"/>
      <c r="B223" s="13"/>
    </row>
    <row r="224" spans="1:2" ht="12.75">
      <c r="A224" s="13"/>
      <c r="B224" s="13"/>
    </row>
    <row r="225" spans="1:2" ht="12.75">
      <c r="A225" s="13"/>
      <c r="B225" s="13"/>
    </row>
    <row r="226" spans="1:2" ht="12.75">
      <c r="A226" s="13"/>
      <c r="B226" s="13"/>
    </row>
    <row r="227" spans="1:2" ht="12.75">
      <c r="A227" s="13"/>
      <c r="B227" s="13"/>
    </row>
    <row r="228" spans="1:2" ht="12.75">
      <c r="A228" s="13"/>
      <c r="B228" s="13"/>
    </row>
    <row r="229" spans="1:2" ht="12.75">
      <c r="A229" s="13"/>
      <c r="B229" s="13"/>
    </row>
    <row r="230" spans="1:2" ht="12.75">
      <c r="A230" s="13"/>
      <c r="B230" s="13"/>
    </row>
    <row r="231" spans="1:2" ht="12.75">
      <c r="A231" s="13"/>
      <c r="B231" s="13"/>
    </row>
    <row r="232" spans="1:2" ht="12.75">
      <c r="A232" s="13"/>
      <c r="B232" s="13"/>
    </row>
    <row r="233" spans="1:2" ht="12.75">
      <c r="A233" s="13"/>
      <c r="B233" s="13"/>
    </row>
    <row r="234" spans="1:2" ht="12.75">
      <c r="A234" s="13"/>
      <c r="B234" s="13"/>
    </row>
    <row r="235" spans="1:2" ht="12.75">
      <c r="A235" s="13"/>
      <c r="B235" s="13"/>
    </row>
    <row r="236" spans="1:2" ht="12.75">
      <c r="A236" s="13"/>
      <c r="B236" s="13"/>
    </row>
    <row r="237" spans="1:2" ht="12.75">
      <c r="A237" s="13"/>
      <c r="B237" s="13"/>
    </row>
    <row r="238" spans="1:2" ht="12.75">
      <c r="A238" s="13"/>
      <c r="B238" s="13"/>
    </row>
    <row r="239" spans="1:2" ht="12.75">
      <c r="A239" s="13"/>
      <c r="B239" s="13"/>
    </row>
    <row r="240" spans="1:2" ht="12.75">
      <c r="A240" s="13"/>
      <c r="B240" s="13"/>
    </row>
    <row r="241" spans="1:2" ht="12.75">
      <c r="A241" s="13"/>
      <c r="B241" s="13"/>
    </row>
    <row r="242" spans="1:2" ht="12.75">
      <c r="A242" s="13"/>
      <c r="B242" s="13"/>
    </row>
    <row r="243" spans="1:2" ht="12.75">
      <c r="A243" s="13"/>
      <c r="B243" s="13"/>
    </row>
    <row r="244" spans="1:2" ht="12.75">
      <c r="A244" s="13"/>
      <c r="B244" s="13"/>
    </row>
    <row r="245" spans="1:2" ht="12.75">
      <c r="A245" s="13"/>
      <c r="B245" s="13"/>
    </row>
    <row r="246" spans="1:2" ht="12.75">
      <c r="A246" s="13"/>
      <c r="B246" s="13"/>
    </row>
    <row r="247" spans="1:2" ht="12.75">
      <c r="A247" s="13"/>
      <c r="B247" s="13"/>
    </row>
    <row r="248" spans="1:2" ht="12.75">
      <c r="A248" s="13"/>
      <c r="B248" s="13"/>
    </row>
    <row r="249" spans="1:2" ht="12.75">
      <c r="A249" s="13"/>
      <c r="B249" s="13"/>
    </row>
    <row r="250" spans="1:2" ht="12.75">
      <c r="A250" s="13"/>
      <c r="B250" s="13"/>
    </row>
    <row r="251" spans="1:2" ht="12.75">
      <c r="A251" s="13"/>
      <c r="B251" s="13"/>
    </row>
    <row r="252" spans="1:2" ht="12.75">
      <c r="A252" s="13"/>
      <c r="B252" s="13"/>
    </row>
    <row r="253" spans="1:2" ht="12.75">
      <c r="A253" s="13"/>
      <c r="B253" s="13"/>
    </row>
    <row r="254" spans="1:2" ht="12.75">
      <c r="A254" s="13"/>
      <c r="B254" s="13"/>
    </row>
    <row r="255" spans="1:2" ht="12.75">
      <c r="A255" s="13"/>
      <c r="B255" s="13"/>
    </row>
    <row r="256" spans="1:2" ht="12.75">
      <c r="A256" s="13"/>
      <c r="B256" s="13"/>
    </row>
    <row r="257" spans="1:2" ht="12.75">
      <c r="A257" s="13"/>
      <c r="B257" s="13"/>
    </row>
    <row r="258" spans="1:2" ht="12.75">
      <c r="A258" s="13"/>
      <c r="B258" s="13"/>
    </row>
    <row r="259" spans="1:2" ht="12.75">
      <c r="A259" s="13"/>
      <c r="B259" s="13"/>
    </row>
    <row r="260" spans="1:2" ht="12.75">
      <c r="A260" s="13"/>
      <c r="B260" s="13"/>
    </row>
    <row r="261" spans="1:2" ht="12.75">
      <c r="A261" s="13"/>
      <c r="B261" s="13"/>
    </row>
    <row r="262" spans="1:2" ht="12.75">
      <c r="A262" s="13"/>
      <c r="B262" s="13"/>
    </row>
    <row r="263" spans="1:2" ht="12.75">
      <c r="A263" s="13"/>
      <c r="B263" s="13"/>
    </row>
    <row r="264" spans="1:2" ht="12.75">
      <c r="A264" s="13"/>
      <c r="B264" s="13"/>
    </row>
    <row r="265" spans="1:2" ht="12.75">
      <c r="A265" s="13"/>
      <c r="B265" s="13"/>
    </row>
    <row r="266" spans="1:2" ht="12.75">
      <c r="A266" s="13"/>
      <c r="B266" s="13"/>
    </row>
    <row r="267" spans="1:2" ht="12.75">
      <c r="A267" s="13"/>
      <c r="B267" s="13"/>
    </row>
    <row r="268" spans="1:2" ht="12.75">
      <c r="A268" s="13"/>
      <c r="B268" s="13"/>
    </row>
    <row r="269" spans="1:2" ht="12.75">
      <c r="A269" s="13"/>
      <c r="B269" s="13"/>
    </row>
    <row r="270" spans="1:2" ht="12.75">
      <c r="A270" s="13"/>
      <c r="B270" s="13"/>
    </row>
    <row r="271" spans="1:2" ht="12.75">
      <c r="A271" s="13"/>
      <c r="B271" s="13"/>
    </row>
    <row r="272" spans="1:2" ht="12.75">
      <c r="A272" s="13"/>
      <c r="B272" s="13"/>
    </row>
    <row r="273" spans="1:2" ht="12.75">
      <c r="A273" s="13"/>
      <c r="B273" s="13"/>
    </row>
    <row r="274" spans="1:2" ht="12.75">
      <c r="A274" s="13"/>
      <c r="B274" s="13"/>
    </row>
    <row r="275" spans="1:2" ht="12.75">
      <c r="A275" s="13"/>
      <c r="B275" s="13"/>
    </row>
    <row r="276" spans="1:2" ht="12.75">
      <c r="A276" s="13"/>
      <c r="B276" s="13"/>
    </row>
    <row r="277" spans="1:2" ht="12.75">
      <c r="A277" s="13"/>
      <c r="B277" s="13"/>
    </row>
    <row r="278" spans="1:2" ht="12.75">
      <c r="A278" s="13"/>
      <c r="B278" s="13"/>
    </row>
    <row r="279" spans="1:2" ht="12.75">
      <c r="A279" s="13"/>
      <c r="B279" s="13"/>
    </row>
    <row r="280" spans="1:2" ht="12.75">
      <c r="A280" s="13"/>
      <c r="B280" s="13"/>
    </row>
    <row r="281" spans="1:2" ht="12.75">
      <c r="A281" s="13"/>
      <c r="B281" s="13"/>
    </row>
    <row r="282" spans="1:2" ht="12.75">
      <c r="A282" s="13"/>
      <c r="B282" s="13"/>
    </row>
    <row r="283" spans="1:2" ht="12.75">
      <c r="A283" s="13"/>
      <c r="B283" s="13"/>
    </row>
    <row r="284" spans="1:2" ht="12.75">
      <c r="A284" s="13"/>
      <c r="B284" s="13"/>
    </row>
    <row r="285" spans="1:2" ht="12.75">
      <c r="A285" s="13"/>
      <c r="B285" s="13"/>
    </row>
    <row r="286" spans="1:2" ht="12.75">
      <c r="A286" s="13"/>
      <c r="B286" s="13"/>
    </row>
    <row r="287" spans="1:2" ht="12.75">
      <c r="A287" s="13"/>
      <c r="B287" s="13"/>
    </row>
    <row r="288" spans="1:2" ht="12.75">
      <c r="A288" s="13"/>
      <c r="B288" s="13"/>
    </row>
    <row r="289" spans="1:2" ht="12.75">
      <c r="A289" s="13"/>
      <c r="B289" s="13"/>
    </row>
    <row r="290" spans="1:2" ht="12.75">
      <c r="A290" s="13"/>
      <c r="B290" s="13"/>
    </row>
    <row r="291" spans="1:2" ht="12.75">
      <c r="A291" s="13"/>
      <c r="B291" s="13"/>
    </row>
    <row r="292" spans="1:2" ht="12.75">
      <c r="A292" s="13"/>
      <c r="B292" s="13"/>
    </row>
    <row r="293" spans="1:2" ht="12.75">
      <c r="A293" s="13"/>
      <c r="B293" s="13"/>
    </row>
    <row r="294" spans="1:2" ht="12.75">
      <c r="A294" s="13"/>
      <c r="B294" s="13"/>
    </row>
    <row r="295" spans="1:2" ht="12.75">
      <c r="A295" s="13"/>
      <c r="B295" s="13"/>
    </row>
    <row r="296" spans="1:2" ht="12.75">
      <c r="A296" s="13"/>
      <c r="B296" s="13"/>
    </row>
    <row r="297" spans="1:2" ht="12.75">
      <c r="A297" s="13"/>
      <c r="B297" s="13"/>
    </row>
    <row r="298" spans="1:2" ht="12.75">
      <c r="A298" s="13"/>
      <c r="B298" s="13"/>
    </row>
    <row r="299" spans="1:2" ht="12.75">
      <c r="A299" s="13"/>
      <c r="B299" s="13"/>
    </row>
    <row r="300" spans="1:2" ht="12.75">
      <c r="A300" s="13"/>
      <c r="B300" s="13"/>
    </row>
    <row r="301" spans="1:2" ht="12.75">
      <c r="A301" s="13"/>
      <c r="B301" s="13"/>
    </row>
    <row r="302" spans="1:2" ht="12.75">
      <c r="A302" s="13"/>
      <c r="B302" s="13"/>
    </row>
    <row r="303" spans="1:2" ht="12.75">
      <c r="A303" s="13"/>
      <c r="B303" s="13"/>
    </row>
    <row r="304" spans="1:2" ht="12.75">
      <c r="A304" s="13"/>
      <c r="B304" s="13"/>
    </row>
    <row r="305" spans="1:2" ht="12.75">
      <c r="A305" s="13"/>
      <c r="B305" s="13"/>
    </row>
    <row r="306" spans="1:2" ht="12.75">
      <c r="A306" s="13"/>
      <c r="B306" s="13"/>
    </row>
    <row r="307" spans="1:2" ht="12.75">
      <c r="A307" s="13"/>
      <c r="B307" s="13"/>
    </row>
    <row r="308" spans="1:2" ht="12.75">
      <c r="A308" s="13"/>
      <c r="B308" s="13"/>
    </row>
    <row r="309" spans="1:2" ht="12.75">
      <c r="A309" s="13"/>
      <c r="B309" s="13"/>
    </row>
    <row r="310" spans="1:2" ht="12.75">
      <c r="A310" s="13"/>
      <c r="B310" s="13"/>
    </row>
    <row r="311" spans="1:2" ht="12.75">
      <c r="A311" s="13"/>
      <c r="B311" s="13"/>
    </row>
    <row r="312" spans="1:2" ht="12.75">
      <c r="A312" s="13"/>
      <c r="B312" s="13"/>
    </row>
    <row r="313" spans="1:2" ht="12.75">
      <c r="A313" s="13"/>
      <c r="B313" s="13"/>
    </row>
    <row r="314" spans="1:2" ht="12.75">
      <c r="A314" s="13"/>
      <c r="B314" s="13"/>
    </row>
    <row r="315" spans="1:2" ht="12.75">
      <c r="A315" s="13"/>
      <c r="B315" s="13"/>
    </row>
    <row r="316" spans="1:2" ht="12.75">
      <c r="A316" s="13"/>
      <c r="B316" s="13"/>
    </row>
    <row r="317" spans="1:2" ht="12.75">
      <c r="A317" s="13"/>
      <c r="B317" s="13"/>
    </row>
    <row r="318" spans="1:2" ht="12.75">
      <c r="A318" s="13"/>
      <c r="B318" s="13"/>
    </row>
    <row r="319" spans="1:2" ht="12.75">
      <c r="A319" s="13"/>
      <c r="B319" s="13"/>
    </row>
    <row r="320" spans="1:2" ht="12.75">
      <c r="A320" s="13"/>
      <c r="B320" s="13"/>
    </row>
    <row r="321" spans="1:2" ht="12.75">
      <c r="A321" s="13"/>
      <c r="B321" s="13"/>
    </row>
    <row r="322" spans="1:2" ht="12.75">
      <c r="A322" s="13"/>
      <c r="B322" s="13"/>
    </row>
    <row r="323" spans="1:2" ht="12.75">
      <c r="A323" s="13"/>
      <c r="B323" s="13"/>
    </row>
    <row r="324" spans="1:2" ht="12.75">
      <c r="A324" s="13"/>
      <c r="B324" s="13"/>
    </row>
    <row r="325" spans="1:2" ht="12.75">
      <c r="A325" s="13"/>
      <c r="B325" s="13"/>
    </row>
    <row r="326" spans="1:2" ht="12.75">
      <c r="A326" s="13"/>
      <c r="B326" s="13"/>
    </row>
    <row r="327" spans="1:2" ht="12.75">
      <c r="A327" s="13"/>
      <c r="B327" s="13"/>
    </row>
    <row r="328" spans="1:2" ht="12.75">
      <c r="A328" s="13"/>
      <c r="B328" s="13"/>
    </row>
    <row r="329" spans="1:2" ht="12.75">
      <c r="A329" s="13"/>
      <c r="B329" s="13"/>
    </row>
    <row r="330" spans="1:2" ht="12.75">
      <c r="A330" s="13"/>
      <c r="B330" s="13"/>
    </row>
    <row r="331" spans="1:2" ht="12.75">
      <c r="A331" s="13"/>
      <c r="B331" s="13"/>
    </row>
    <row r="332" spans="1:2" ht="12.75">
      <c r="A332" s="13"/>
      <c r="B332" s="13"/>
    </row>
    <row r="333" spans="1:2" ht="12.75">
      <c r="A333" s="13"/>
      <c r="B333" s="13"/>
    </row>
    <row r="334" spans="1:2" ht="12.75">
      <c r="A334" s="13"/>
      <c r="B334" s="13"/>
    </row>
    <row r="335" spans="1:2" ht="12.75">
      <c r="A335" s="13"/>
      <c r="B335" s="13"/>
    </row>
    <row r="336" spans="1:2" ht="12.75">
      <c r="A336" s="13"/>
      <c r="B336" s="13"/>
    </row>
    <row r="337" spans="1:2" ht="12.75">
      <c r="A337" s="13"/>
      <c r="B337" s="13"/>
    </row>
    <row r="338" spans="1:2" ht="12.75">
      <c r="A338" s="13"/>
      <c r="B338" s="13"/>
    </row>
    <row r="339" spans="1:2" ht="12.75">
      <c r="A339" s="13"/>
      <c r="B339" s="13"/>
    </row>
    <row r="340" spans="1:2" ht="12.75">
      <c r="A340" s="13"/>
      <c r="B340" s="13"/>
    </row>
    <row r="341" spans="1:2" ht="12.75">
      <c r="A341" s="13"/>
      <c r="B341" s="13"/>
    </row>
    <row r="342" spans="1:2" ht="12.75">
      <c r="A342" s="13"/>
      <c r="B342" s="13"/>
    </row>
    <row r="343" spans="1:2" ht="12.75">
      <c r="A343" s="13"/>
      <c r="B343" s="13"/>
    </row>
    <row r="344" spans="1:2" ht="12.75">
      <c r="A344" s="13"/>
      <c r="B344" s="13"/>
    </row>
    <row r="345" spans="1:2" ht="12.75">
      <c r="A345" s="13"/>
      <c r="B345" s="13"/>
    </row>
    <row r="346" spans="1:2" ht="12.75">
      <c r="A346" s="13"/>
      <c r="B346" s="13"/>
    </row>
    <row r="347" spans="1:2" ht="12.75">
      <c r="A347" s="13"/>
      <c r="B347" s="13"/>
    </row>
    <row r="348" spans="1:2" ht="12.75">
      <c r="A348" s="13"/>
      <c r="B348" s="13"/>
    </row>
    <row r="349" spans="1:2" ht="12.75">
      <c r="A349" s="13"/>
      <c r="B349" s="13"/>
    </row>
    <row r="350" spans="1:2" ht="12.75">
      <c r="A350" s="13"/>
      <c r="B350" s="13"/>
    </row>
    <row r="351" spans="1:2" ht="12.75">
      <c r="A351" s="13"/>
      <c r="B351" s="13"/>
    </row>
    <row r="352" spans="1:2" ht="12.75">
      <c r="A352" s="13"/>
      <c r="B352" s="13"/>
    </row>
    <row r="353" spans="1:2" ht="12.75">
      <c r="A353" s="13"/>
      <c r="B353" s="13"/>
    </row>
    <row r="354" spans="1:2" ht="12.75">
      <c r="A354" s="13"/>
      <c r="B354" s="13"/>
    </row>
    <row r="355" spans="1:2" ht="12.75">
      <c r="A355" s="13"/>
      <c r="B355" s="13"/>
    </row>
    <row r="356" spans="1:2" ht="12.75">
      <c r="A356" s="13"/>
      <c r="B356" s="13"/>
    </row>
    <row r="357" spans="1:2" ht="12.75">
      <c r="A357" s="13"/>
      <c r="B357" s="13"/>
    </row>
    <row r="358" spans="1:2" ht="12.75">
      <c r="A358" s="13"/>
      <c r="B358" s="13"/>
    </row>
    <row r="359" spans="1:2" ht="12.75">
      <c r="A359" s="13"/>
      <c r="B359" s="13"/>
    </row>
    <row r="360" spans="1:2" ht="12.75">
      <c r="A360" s="13"/>
      <c r="B360" s="13"/>
    </row>
    <row r="361" spans="1:2" ht="12.75">
      <c r="A361" s="13"/>
      <c r="B361" s="13"/>
    </row>
    <row r="362" spans="1:2" ht="12.75">
      <c r="A362" s="13"/>
      <c r="B362" s="13"/>
    </row>
    <row r="363" spans="1:2" ht="12.75">
      <c r="A363" s="13"/>
      <c r="B363" s="13"/>
    </row>
    <row r="364" spans="1:2" ht="12.75">
      <c r="A364" s="13"/>
      <c r="B364" s="13"/>
    </row>
    <row r="365" spans="1:2" ht="12.75">
      <c r="A365" s="13"/>
      <c r="B365" s="13"/>
    </row>
    <row r="366" spans="1:2" ht="12.75">
      <c r="A366" s="13"/>
      <c r="B366" s="13"/>
    </row>
    <row r="367" spans="1:2" ht="12.75">
      <c r="A367" s="13"/>
      <c r="B367" s="13"/>
    </row>
    <row r="368" spans="1:2" ht="12.75">
      <c r="A368" s="13"/>
      <c r="B368" s="13"/>
    </row>
    <row r="369" spans="1:2" ht="12.75">
      <c r="A369" s="13"/>
      <c r="B369" s="13"/>
    </row>
    <row r="370" spans="1:2" ht="12.75">
      <c r="A370" s="13"/>
      <c r="B370" s="13"/>
    </row>
    <row r="371" spans="1:2" ht="12.75">
      <c r="A371" s="13"/>
      <c r="B371" s="13"/>
    </row>
    <row r="372" spans="1:2" ht="12.75">
      <c r="A372" s="13"/>
      <c r="B372" s="13"/>
    </row>
    <row r="373" spans="1:2" ht="12.75">
      <c r="A373" s="13"/>
      <c r="B373" s="13"/>
    </row>
    <row r="374" spans="1:2" ht="12.75">
      <c r="A374" s="13"/>
      <c r="B374" s="13"/>
    </row>
    <row r="375" spans="1:2" ht="12.75">
      <c r="A375" s="13"/>
      <c r="B375" s="13"/>
    </row>
    <row r="376" spans="1:2" ht="12.75">
      <c r="A376" s="13"/>
      <c r="B376" s="13"/>
    </row>
    <row r="377" spans="1:2" ht="12.75">
      <c r="A377" s="13"/>
      <c r="B377" s="13"/>
    </row>
    <row r="378" spans="1:2" ht="12.75">
      <c r="A378" s="13"/>
      <c r="B378" s="13"/>
    </row>
    <row r="379" spans="1:2" ht="12.75">
      <c r="A379" s="13"/>
      <c r="B379" s="13"/>
    </row>
    <row r="380" spans="1:2" ht="12.75">
      <c r="A380" s="13"/>
      <c r="B380" s="13"/>
    </row>
    <row r="381" spans="1:2" ht="12.75">
      <c r="A381" s="13"/>
      <c r="B381" s="13"/>
    </row>
    <row r="382" spans="1:2" ht="12.75">
      <c r="A382" s="13"/>
      <c r="B382" s="13"/>
    </row>
    <row r="383" spans="1:2" ht="12.75">
      <c r="A383" s="13"/>
      <c r="B383" s="13"/>
    </row>
    <row r="384" spans="1:2" ht="12.75">
      <c r="A384" s="13"/>
      <c r="B384" s="13"/>
    </row>
    <row r="385" spans="1:2" ht="12.75">
      <c r="A385" s="13"/>
      <c r="B385" s="13"/>
    </row>
    <row r="386" spans="1:2" ht="12.75">
      <c r="A386" s="13"/>
      <c r="B386" s="13"/>
    </row>
    <row r="387" spans="1:2" ht="12.75">
      <c r="A387" s="13"/>
      <c r="B387" s="13"/>
    </row>
    <row r="388" spans="1:2" ht="12.75">
      <c r="A388" s="13"/>
      <c r="B388" s="13"/>
    </row>
    <row r="389" spans="1:2" ht="12.75">
      <c r="A389" s="13"/>
      <c r="B389" s="13"/>
    </row>
    <row r="390" spans="1:2" ht="12.75">
      <c r="A390" s="13"/>
      <c r="B390" s="13"/>
    </row>
    <row r="391" spans="1:2" ht="12.75">
      <c r="A391" s="13"/>
      <c r="B391" s="13"/>
    </row>
    <row r="392" spans="1:2" ht="12.75">
      <c r="A392" s="13"/>
      <c r="B392" s="13"/>
    </row>
    <row r="393" spans="1:2" ht="12.75">
      <c r="A393" s="13"/>
      <c r="B393" s="13"/>
    </row>
    <row r="394" spans="1:2" ht="12.75">
      <c r="A394" s="13"/>
      <c r="B394" s="13"/>
    </row>
    <row r="395" spans="1:2" ht="12.75">
      <c r="A395" s="13"/>
      <c r="B395" s="13"/>
    </row>
    <row r="396" spans="1:2" ht="12.75">
      <c r="A396" s="13"/>
      <c r="B396" s="13"/>
    </row>
    <row r="397" spans="1:2" ht="12.75">
      <c r="A397" s="13"/>
      <c r="B397" s="13"/>
    </row>
    <row r="398" spans="1:2" ht="12.75">
      <c r="A398" s="13"/>
      <c r="B398" s="13"/>
    </row>
    <row r="399" spans="1:2" ht="12.75">
      <c r="A399" s="13"/>
      <c r="B399" s="13"/>
    </row>
    <row r="400" spans="1:2" ht="12.75">
      <c r="A400" s="13"/>
      <c r="B400" s="13"/>
    </row>
    <row r="401" spans="1:2" ht="12.75">
      <c r="A401" s="13"/>
      <c r="B401" s="13"/>
    </row>
    <row r="402" spans="1:2" ht="12.75">
      <c r="A402" s="13"/>
      <c r="B402" s="13"/>
    </row>
    <row r="403" spans="1:2" ht="12.75">
      <c r="A403" s="13"/>
      <c r="B403" s="13"/>
    </row>
    <row r="404" spans="1:2" ht="12.75">
      <c r="A404" s="13"/>
      <c r="B404" s="13"/>
    </row>
    <row r="405" spans="1:2" ht="12.75">
      <c r="A405" s="13"/>
      <c r="B405" s="13"/>
    </row>
    <row r="406" spans="1:2" ht="12.75">
      <c r="A406" s="13"/>
      <c r="B406" s="13"/>
    </row>
    <row r="407" spans="1:2" ht="12.75">
      <c r="A407" s="13"/>
      <c r="B407" s="13"/>
    </row>
    <row r="408" spans="1:2" ht="12.75">
      <c r="A408" s="13"/>
      <c r="B408" s="13"/>
    </row>
    <row r="409" spans="1:2" ht="12.75">
      <c r="A409" s="13"/>
      <c r="B409" s="13"/>
    </row>
    <row r="410" spans="1:2" ht="12.75">
      <c r="A410" s="13"/>
      <c r="B410" s="13"/>
    </row>
    <row r="411" spans="1:2" ht="12.75">
      <c r="A411" s="13"/>
      <c r="B411" s="13"/>
    </row>
    <row r="412" spans="1:2" ht="12.75">
      <c r="A412" s="13"/>
      <c r="B412" s="13"/>
    </row>
    <row r="413" spans="1:2" ht="12.75">
      <c r="A413" s="13"/>
      <c r="B413" s="13"/>
    </row>
    <row r="414" spans="1:2" ht="12.75">
      <c r="A414" s="13"/>
      <c r="B414" s="13"/>
    </row>
    <row r="415" spans="1:2" ht="12.75">
      <c r="A415" s="13"/>
      <c r="B415" s="13"/>
    </row>
    <row r="416" spans="1:2" ht="12.75">
      <c r="A416" s="13"/>
      <c r="B416" s="13"/>
    </row>
    <row r="417" spans="1:2" ht="12.75">
      <c r="A417" s="13"/>
      <c r="B417" s="13"/>
    </row>
    <row r="418" spans="1:2" ht="12.75">
      <c r="A418" s="13"/>
      <c r="B418" s="13"/>
    </row>
    <row r="419" spans="1:2" ht="12.75">
      <c r="A419" s="13"/>
      <c r="B419" s="13"/>
    </row>
    <row r="420" spans="1:2" ht="12.75">
      <c r="A420" s="13"/>
      <c r="B420" s="13"/>
    </row>
    <row r="421" spans="1:2" ht="12.75">
      <c r="A421" s="13"/>
      <c r="B421" s="13"/>
    </row>
    <row r="422" spans="1:2" ht="12.75">
      <c r="A422" s="13"/>
      <c r="B422" s="13"/>
    </row>
    <row r="423" spans="1:2" ht="12.75">
      <c r="A423" s="13"/>
      <c r="B423" s="13"/>
    </row>
    <row r="424" spans="1:2" ht="12.75">
      <c r="A424" s="13"/>
      <c r="B424" s="13"/>
    </row>
    <row r="425" spans="1:2" ht="12.75">
      <c r="A425" s="13"/>
      <c r="B425" s="13"/>
    </row>
    <row r="426" spans="1:2" ht="12.75">
      <c r="A426" s="13"/>
      <c r="B426" s="13"/>
    </row>
    <row r="427" spans="1:2" ht="12.75">
      <c r="A427" s="13"/>
      <c r="B427" s="13"/>
    </row>
    <row r="428" spans="1:2" ht="12.75">
      <c r="A428" s="13"/>
      <c r="B428" s="13"/>
    </row>
    <row r="429" spans="1:2" ht="12.75">
      <c r="A429" s="13"/>
      <c r="B429" s="13"/>
    </row>
    <row r="430" spans="1:2" ht="12.75">
      <c r="A430" s="13"/>
      <c r="B430" s="13"/>
    </row>
    <row r="431" spans="1:2" ht="12.75">
      <c r="A431" s="13"/>
      <c r="B431" s="13"/>
    </row>
    <row r="432" spans="1:2" ht="12.75">
      <c r="A432" s="13"/>
      <c r="B432" s="13"/>
    </row>
    <row r="433" spans="1:2" ht="12.75">
      <c r="A433" s="13"/>
      <c r="B433" s="13"/>
    </row>
    <row r="434" spans="1:2" ht="12.75">
      <c r="A434" s="13"/>
      <c r="B434" s="13"/>
    </row>
    <row r="435" spans="1:2" ht="12.75">
      <c r="A435" s="13"/>
      <c r="B435" s="13"/>
    </row>
    <row r="436" spans="1:2" ht="12.75">
      <c r="A436" s="13"/>
      <c r="B436" s="13"/>
    </row>
    <row r="437" spans="1:2" ht="12.75">
      <c r="A437" s="13"/>
      <c r="B437" s="13"/>
    </row>
    <row r="438" spans="1:2" ht="12.75">
      <c r="A438" s="13"/>
      <c r="B438" s="13"/>
    </row>
    <row r="439" spans="1:2" ht="12.75">
      <c r="A439" s="13"/>
      <c r="B439" s="13"/>
    </row>
    <row r="440" spans="1:2" ht="12.75">
      <c r="A440" s="13"/>
      <c r="B440" s="13"/>
    </row>
    <row r="441" spans="1:2" ht="12.75">
      <c r="A441" s="13"/>
      <c r="B441" s="13"/>
    </row>
    <row r="442" spans="1:2" ht="12.75">
      <c r="A442" s="13"/>
      <c r="B442" s="13"/>
    </row>
    <row r="443" spans="1:2" ht="12.75">
      <c r="A443" s="13"/>
      <c r="B443" s="13"/>
    </row>
    <row r="444" spans="1:2" ht="12.75">
      <c r="A444" s="13"/>
      <c r="B444" s="13"/>
    </row>
    <row r="445" spans="1:2" ht="12.75">
      <c r="A445" s="13"/>
      <c r="B445" s="13"/>
    </row>
    <row r="446" spans="1:2" ht="12.75">
      <c r="A446" s="13"/>
      <c r="B446" s="13"/>
    </row>
    <row r="447" spans="1:2" ht="12.75">
      <c r="A447" s="13"/>
      <c r="B447" s="13"/>
    </row>
    <row r="448" spans="1:2" ht="12.75">
      <c r="A448" s="13"/>
      <c r="B448" s="13"/>
    </row>
    <row r="449" spans="1:2" ht="12.75">
      <c r="A449" s="13"/>
      <c r="B449" s="13"/>
    </row>
    <row r="450" spans="1:2" ht="12.75">
      <c r="A450" s="13"/>
      <c r="B450" s="13"/>
    </row>
    <row r="451" spans="1:2" ht="12.75">
      <c r="A451" s="13"/>
      <c r="B451" s="13"/>
    </row>
    <row r="452" spans="1:2" ht="12.75">
      <c r="A452" s="13"/>
      <c r="B452" s="13"/>
    </row>
    <row r="453" spans="1:2" ht="12.75">
      <c r="A453" s="13"/>
      <c r="B453" s="13"/>
    </row>
    <row r="454" spans="1:2" ht="12.75">
      <c r="A454" s="13"/>
      <c r="B454" s="13"/>
    </row>
    <row r="455" spans="1:2" ht="12.75">
      <c r="A455" s="13"/>
      <c r="B455" s="13"/>
    </row>
    <row r="456" spans="1:2" ht="12.75">
      <c r="A456" s="13"/>
      <c r="B456" s="13"/>
    </row>
    <row r="457" spans="1:2" ht="12.75">
      <c r="A457" s="13"/>
      <c r="B457" s="13"/>
    </row>
    <row r="458" spans="1:2" ht="12.75">
      <c r="A458" s="13"/>
      <c r="B458" s="13"/>
    </row>
    <row r="459" spans="1:2" ht="12.75">
      <c r="A459" s="13"/>
      <c r="B459" s="13"/>
    </row>
    <row r="460" spans="1:2" ht="12.75">
      <c r="A460" s="13"/>
      <c r="B460" s="13"/>
    </row>
    <row r="461" spans="1:2" ht="12.75">
      <c r="A461" s="13"/>
      <c r="B461" s="13"/>
    </row>
    <row r="462" spans="1:2" ht="12.75">
      <c r="A462" s="13"/>
      <c r="B462" s="13"/>
    </row>
    <row r="463" spans="1:2" ht="12.75">
      <c r="A463" s="13"/>
      <c r="B463" s="13"/>
    </row>
    <row r="464" spans="1:2" ht="12.75">
      <c r="A464" s="13"/>
      <c r="B464" s="13"/>
    </row>
    <row r="465" spans="1:2" ht="12.75">
      <c r="A465" s="13"/>
      <c r="B465" s="13"/>
    </row>
    <row r="466" spans="1:2" ht="12.75">
      <c r="A466" s="13"/>
      <c r="B466" s="13"/>
    </row>
    <row r="467" spans="1:2" ht="12.75">
      <c r="A467" s="13"/>
      <c r="B467" s="13"/>
    </row>
    <row r="468" spans="1:2" ht="12.75">
      <c r="A468" s="13"/>
      <c r="B468" s="13"/>
    </row>
    <row r="469" spans="1:2" ht="12.75">
      <c r="A469" s="13"/>
      <c r="B469" s="13"/>
    </row>
    <row r="470" spans="1:2" ht="12.75">
      <c r="A470" s="13"/>
      <c r="B470" s="13"/>
    </row>
    <row r="471" spans="1:2" ht="12.75">
      <c r="A471" s="13"/>
      <c r="B471" s="13"/>
    </row>
    <row r="472" spans="1:2" ht="12.75">
      <c r="A472" s="13"/>
      <c r="B472" s="13"/>
    </row>
    <row r="473" spans="1:2" ht="12.75">
      <c r="A473" s="13"/>
      <c r="B473" s="13"/>
    </row>
    <row r="474" spans="1:2" ht="12.75">
      <c r="A474" s="13"/>
      <c r="B474" s="13"/>
    </row>
    <row r="475" spans="1:2" ht="12.75">
      <c r="A475" s="13"/>
      <c r="B475" s="13"/>
    </row>
    <row r="476" spans="1:2" ht="12.75">
      <c r="A476" s="13"/>
      <c r="B476" s="13"/>
    </row>
    <row r="477" spans="1:2" ht="12.75">
      <c r="A477" s="13"/>
      <c r="B477" s="13"/>
    </row>
    <row r="478" spans="1:2" ht="12.75">
      <c r="A478" s="13"/>
      <c r="B478" s="13"/>
    </row>
    <row r="479" spans="1:2" ht="12.75">
      <c r="A479" s="13"/>
      <c r="B479" s="13"/>
    </row>
    <row r="480" spans="1:2" ht="12.75">
      <c r="A480" s="13"/>
      <c r="B480" s="13"/>
    </row>
    <row r="481" spans="1:2" ht="12.75">
      <c r="A481" s="13"/>
      <c r="B481" s="13"/>
    </row>
    <row r="482" spans="1:2" ht="12.75">
      <c r="A482" s="13"/>
      <c r="B482" s="13"/>
    </row>
    <row r="483" spans="1:2" ht="12.75">
      <c r="A483" s="13"/>
      <c r="B483" s="13"/>
    </row>
    <row r="484" spans="1:2" ht="12.75">
      <c r="A484" s="13"/>
      <c r="B484" s="13"/>
    </row>
    <row r="485" spans="1:2" ht="12.75">
      <c r="A485" s="13"/>
      <c r="B485" s="13"/>
    </row>
    <row r="486" spans="1:2" ht="12.75">
      <c r="A486" s="13"/>
      <c r="B486" s="13"/>
    </row>
    <row r="487" spans="1:2" ht="12.75">
      <c r="A487" s="13"/>
      <c r="B487" s="13"/>
    </row>
    <row r="488" spans="1:2" ht="12.75">
      <c r="A488" s="13"/>
      <c r="B488" s="13"/>
    </row>
    <row r="489" spans="1:2" ht="12.75">
      <c r="A489" s="13"/>
      <c r="B489" s="13"/>
    </row>
    <row r="490" spans="1:2" ht="12.75">
      <c r="A490" s="13"/>
      <c r="B490" s="13"/>
    </row>
    <row r="491" spans="1:2" ht="12.75">
      <c r="A491" s="13"/>
      <c r="B491" s="13"/>
    </row>
    <row r="492" spans="1:2" ht="12.75">
      <c r="A492" s="13"/>
      <c r="B492" s="13"/>
    </row>
    <row r="493" spans="1:2" ht="12.75">
      <c r="A493" s="13"/>
      <c r="B493" s="13"/>
    </row>
    <row r="494" spans="1:2" ht="12.75">
      <c r="A494" s="13"/>
      <c r="B494" s="13"/>
    </row>
    <row r="495" spans="1:2" ht="12.75">
      <c r="A495" s="13"/>
      <c r="B495" s="13"/>
    </row>
    <row r="496" spans="1:2" ht="12.75">
      <c r="A496" s="13"/>
      <c r="B496" s="13"/>
    </row>
    <row r="497" spans="1:2" ht="12.75">
      <c r="A497" s="13"/>
      <c r="B497" s="13"/>
    </row>
    <row r="498" spans="1:2" ht="12.75">
      <c r="A498" s="13"/>
      <c r="B498" s="13"/>
    </row>
    <row r="499" spans="1:2" ht="12.75">
      <c r="A499" s="13"/>
      <c r="B499" s="13"/>
    </row>
    <row r="500" spans="1:2" ht="12.75">
      <c r="A500" s="13"/>
      <c r="B500" s="13"/>
    </row>
    <row r="501" spans="1:2" ht="12.75">
      <c r="A501" s="13"/>
      <c r="B501" s="13"/>
    </row>
    <row r="502" spans="1:2" ht="12.75">
      <c r="A502" s="13"/>
      <c r="B502" s="13"/>
    </row>
    <row r="503" spans="1:2" ht="12.75">
      <c r="A503" s="13"/>
      <c r="B503" s="13"/>
    </row>
    <row r="504" spans="1:2" ht="12.75">
      <c r="A504" s="13"/>
      <c r="B504" s="13"/>
    </row>
    <row r="505" spans="1:2" ht="12.75">
      <c r="A505" s="13"/>
      <c r="B505" s="13"/>
    </row>
    <row r="506" spans="1:2" ht="12.75">
      <c r="A506" s="13"/>
      <c r="B506" s="13"/>
    </row>
    <row r="507" spans="1:2" ht="12.75">
      <c r="A507" s="13"/>
      <c r="B507" s="13"/>
    </row>
    <row r="508" spans="1:2" ht="12.75">
      <c r="A508" s="13"/>
      <c r="B508" s="13"/>
    </row>
    <row r="509" spans="1:2" ht="12.75">
      <c r="A509" s="13"/>
      <c r="B509" s="13"/>
    </row>
    <row r="510" spans="1:2" ht="12.75">
      <c r="A510" s="13"/>
      <c r="B510" s="13"/>
    </row>
    <row r="511" spans="1:2" ht="12.75">
      <c r="A511" s="13"/>
      <c r="B511" s="13"/>
    </row>
    <row r="512" spans="1:2" ht="12.75">
      <c r="A512" s="13"/>
      <c r="B512" s="13"/>
    </row>
    <row r="513" spans="1:2" ht="12.75">
      <c r="A513" s="13"/>
      <c r="B513" s="13"/>
    </row>
    <row r="514" spans="1:2" ht="12.75">
      <c r="A514" s="13"/>
      <c r="B514" s="13"/>
    </row>
    <row r="515" spans="1:2" ht="12.75">
      <c r="A515" s="13"/>
      <c r="B515" s="13"/>
    </row>
    <row r="516" spans="1:2" ht="12.75">
      <c r="A516" s="13"/>
      <c r="B516" s="13"/>
    </row>
    <row r="517" spans="1:2" ht="12.75">
      <c r="A517" s="13"/>
      <c r="B517" s="13"/>
    </row>
    <row r="518" spans="1:2" ht="12.75">
      <c r="A518" s="13"/>
      <c r="B518" s="13"/>
    </row>
    <row r="519" spans="1:2" ht="12.75">
      <c r="A519" s="13"/>
      <c r="B519" s="13"/>
    </row>
    <row r="520" spans="1:2" ht="12.75">
      <c r="A520" s="13"/>
      <c r="B520" s="13"/>
    </row>
    <row r="521" spans="1:2" ht="12.75">
      <c r="A521" s="13"/>
      <c r="B521" s="13"/>
    </row>
    <row r="522" spans="1:2" ht="12.75">
      <c r="A522" s="13"/>
      <c r="B522" s="13"/>
    </row>
    <row r="523" spans="1:2" ht="12.75">
      <c r="A523" s="13"/>
      <c r="B523" s="13"/>
    </row>
    <row r="524" spans="1:2" ht="12.75">
      <c r="A524" s="13"/>
      <c r="B524" s="13"/>
    </row>
    <row r="525" spans="1:2" ht="12.75">
      <c r="A525" s="13"/>
      <c r="B525" s="13"/>
    </row>
    <row r="526" spans="1:2" ht="12.75">
      <c r="A526" s="13"/>
      <c r="B526" s="13"/>
    </row>
    <row r="527" spans="1:2" ht="12.75">
      <c r="A527" s="13"/>
      <c r="B527" s="13"/>
    </row>
    <row r="528" spans="1:2" ht="12.75">
      <c r="A528" s="13"/>
      <c r="B528" s="13"/>
    </row>
    <row r="529" spans="1:2" ht="12.75">
      <c r="A529" s="13"/>
      <c r="B529" s="13"/>
    </row>
    <row r="530" spans="1:2" ht="12.75">
      <c r="A530" s="13"/>
      <c r="B530" s="13"/>
    </row>
    <row r="531" spans="1:2" ht="12.75">
      <c r="A531" s="13"/>
      <c r="B531" s="13"/>
    </row>
    <row r="532" spans="1:2" ht="12.75">
      <c r="A532" s="13"/>
      <c r="B532" s="13"/>
    </row>
    <row r="533" spans="1:2" ht="12.75">
      <c r="A533" s="13"/>
      <c r="B533" s="13"/>
    </row>
    <row r="534" spans="1:2" ht="12.75">
      <c r="A534" s="13"/>
      <c r="B534" s="13"/>
    </row>
    <row r="535" spans="1:2" ht="12.75">
      <c r="A535" s="13"/>
      <c r="B535" s="13"/>
    </row>
    <row r="536" spans="1:2" ht="12.75">
      <c r="A536" s="13"/>
      <c r="B536" s="13"/>
    </row>
    <row r="537" spans="1:2" ht="12.75">
      <c r="A537" s="13"/>
      <c r="B537" s="13"/>
    </row>
    <row r="538" spans="1:2" ht="12.75">
      <c r="A538" s="13"/>
      <c r="B538" s="13"/>
    </row>
    <row r="539" spans="1:2" ht="12.75">
      <c r="A539" s="13"/>
      <c r="B539" s="13"/>
    </row>
    <row r="540" spans="1:2" ht="12.75">
      <c r="A540" s="13"/>
      <c r="B540" s="13"/>
    </row>
    <row r="541" spans="1:2" ht="12.75">
      <c r="A541" s="13"/>
      <c r="B541" s="13"/>
    </row>
    <row r="542" spans="1:2" ht="12.75">
      <c r="A542" s="13"/>
      <c r="B542" s="13"/>
    </row>
    <row r="543" spans="1:2" ht="12.75">
      <c r="A543" s="13"/>
      <c r="B543" s="13"/>
    </row>
    <row r="544" spans="1:2" ht="12.75">
      <c r="A544" s="13"/>
      <c r="B544" s="13"/>
    </row>
    <row r="545" spans="1:2" ht="12.75">
      <c r="A545" s="13"/>
      <c r="B545" s="13"/>
    </row>
    <row r="546" spans="1:2" ht="12.75">
      <c r="A546" s="13"/>
      <c r="B546" s="13"/>
    </row>
    <row r="547" spans="1:2" ht="12.75">
      <c r="A547" s="13"/>
      <c r="B547" s="13"/>
    </row>
    <row r="548" spans="1:2" ht="12.75">
      <c r="A548" s="13"/>
      <c r="B548" s="13"/>
    </row>
    <row r="549" spans="1:2" ht="12.75">
      <c r="A549" s="13"/>
      <c r="B549" s="13"/>
    </row>
    <row r="550" spans="1:2" ht="12.75">
      <c r="A550" s="13"/>
      <c r="B550" s="13"/>
    </row>
    <row r="551" spans="1:2" ht="12.75">
      <c r="A551" s="13"/>
      <c r="B551" s="13"/>
    </row>
    <row r="552" spans="1:2" ht="12.75">
      <c r="A552" s="13"/>
      <c r="B552" s="13"/>
    </row>
    <row r="553" spans="1:2" ht="12.75">
      <c r="A553" s="13"/>
      <c r="B553" s="13"/>
    </row>
    <row r="554" spans="1:2" ht="12.75">
      <c r="A554" s="13"/>
      <c r="B554" s="13"/>
    </row>
    <row r="555" spans="1:2" ht="12.75">
      <c r="A555" s="13"/>
      <c r="B555" s="13"/>
    </row>
    <row r="556" spans="1:2" ht="12.75">
      <c r="A556" s="13"/>
      <c r="B556" s="13"/>
    </row>
    <row r="557" spans="1:2" ht="12.75">
      <c r="A557" s="13"/>
      <c r="B557" s="13"/>
    </row>
    <row r="558" spans="1:2" ht="12.75">
      <c r="A558" s="13"/>
      <c r="B558" s="13"/>
    </row>
    <row r="559" spans="1:2" ht="12.75">
      <c r="A559" s="13"/>
      <c r="B559" s="13"/>
    </row>
    <row r="560" spans="1:2" ht="12.75">
      <c r="A560" s="13"/>
      <c r="B560" s="13"/>
    </row>
    <row r="561" spans="1:2" ht="12.75">
      <c r="A561" s="13"/>
      <c r="B561" s="13"/>
    </row>
    <row r="562" spans="1:2" ht="12.75">
      <c r="A562" s="13"/>
      <c r="B562" s="13"/>
    </row>
    <row r="563" spans="1:2" ht="12.75">
      <c r="A563" s="13"/>
      <c r="B563" s="13"/>
    </row>
    <row r="564" spans="1:2" ht="12.75">
      <c r="A564" s="13"/>
      <c r="B564" s="13"/>
    </row>
    <row r="565" spans="1:2" ht="12.75">
      <c r="A565" s="13"/>
      <c r="B565" s="13"/>
    </row>
    <row r="566" spans="1:2" ht="12.75">
      <c r="A566" s="13"/>
      <c r="B566" s="13"/>
    </row>
    <row r="567" spans="1:2" ht="12.75">
      <c r="A567" s="13"/>
      <c r="B567" s="13"/>
    </row>
    <row r="568" spans="1:2" ht="12.75">
      <c r="A568" s="13"/>
      <c r="B568" s="13"/>
    </row>
    <row r="569" spans="1:2" ht="12.75">
      <c r="A569" s="13"/>
      <c r="B569" s="13"/>
    </row>
    <row r="570" spans="1:2" ht="12.75">
      <c r="A570" s="13"/>
      <c r="B570" s="13"/>
    </row>
    <row r="571" spans="1:2" ht="12.75">
      <c r="A571" s="13"/>
      <c r="B571" s="13"/>
    </row>
    <row r="572" spans="1:2" ht="12.75">
      <c r="A572" s="13"/>
      <c r="B572" s="13"/>
    </row>
    <row r="573" spans="1:2" ht="12.75">
      <c r="A573" s="13"/>
      <c r="B573" s="13"/>
    </row>
    <row r="574" spans="1:2" ht="12.75">
      <c r="A574" s="13"/>
      <c r="B574" s="13"/>
    </row>
    <row r="575" spans="1:2" ht="12.75">
      <c r="A575" s="13"/>
      <c r="B575" s="13"/>
    </row>
    <row r="576" spans="1:2" ht="12.75">
      <c r="A576" s="13"/>
      <c r="B576" s="13"/>
    </row>
    <row r="577" spans="1:2" ht="12.75">
      <c r="A577" s="13"/>
      <c r="B577" s="13"/>
    </row>
    <row r="578" spans="1:2" ht="12.75">
      <c r="A578" s="13"/>
      <c r="B578" s="13"/>
    </row>
    <row r="579" spans="1:2" ht="12.75">
      <c r="A579" s="13"/>
      <c r="B579" s="13"/>
    </row>
    <row r="580" spans="1:2" ht="12.75">
      <c r="A580" s="13"/>
      <c r="B580" s="13"/>
    </row>
    <row r="581" spans="1:2" ht="12.75">
      <c r="A581" s="13"/>
      <c r="B581" s="13"/>
    </row>
    <row r="582" spans="1:2" ht="12.75">
      <c r="A582" s="13"/>
      <c r="B582" s="13"/>
    </row>
    <row r="583" spans="1:2" ht="12.75">
      <c r="A583" s="13"/>
      <c r="B583" s="13"/>
    </row>
    <row r="584" spans="1:2" ht="12.75">
      <c r="A584" s="13"/>
      <c r="B584" s="13"/>
    </row>
    <row r="585" spans="1:2" ht="12.75">
      <c r="A585" s="13"/>
      <c r="B585" s="13"/>
    </row>
    <row r="586" spans="1:2" ht="12.75">
      <c r="A586" s="13"/>
      <c r="B586" s="13"/>
    </row>
    <row r="587" spans="1:2" ht="12.75">
      <c r="A587" s="13"/>
      <c r="B587" s="13"/>
    </row>
    <row r="588" spans="1:2" ht="12.75">
      <c r="A588" s="13"/>
      <c r="B588" s="13"/>
    </row>
    <row r="589" spans="1:2" ht="12.75">
      <c r="A589" s="13"/>
      <c r="B589" s="13"/>
    </row>
    <row r="590" spans="1:2" ht="12.75">
      <c r="A590" s="13"/>
      <c r="B590" s="13"/>
    </row>
    <row r="591" spans="1:2" ht="12.75">
      <c r="A591" s="13"/>
      <c r="B591" s="13"/>
    </row>
    <row r="592" spans="1:2" ht="12.75">
      <c r="A592" s="13"/>
      <c r="B592" s="13"/>
    </row>
    <row r="593" spans="1:2" ht="12.75">
      <c r="A593" s="13"/>
      <c r="B593" s="13"/>
    </row>
    <row r="594" spans="1:2" ht="12.75">
      <c r="A594" s="13"/>
      <c r="B594" s="13"/>
    </row>
    <row r="595" spans="1:2" ht="12.75">
      <c r="A595" s="13"/>
      <c r="B595" s="13"/>
    </row>
    <row r="596" spans="1:2" ht="12.75">
      <c r="A596" s="13"/>
      <c r="B596" s="13"/>
    </row>
    <row r="597" spans="1:2" ht="12.75">
      <c r="A597" s="13"/>
      <c r="B597" s="13"/>
    </row>
    <row r="598" spans="1:2" ht="12.75">
      <c r="A598" s="13"/>
      <c r="B598" s="13"/>
    </row>
    <row r="599" spans="1:2" ht="12.75">
      <c r="A599" s="13"/>
      <c r="B599" s="13"/>
    </row>
    <row r="600" spans="1:2" ht="12.75">
      <c r="A600" s="13"/>
      <c r="B600" s="13"/>
    </row>
    <row r="601" spans="1:2" ht="12.75">
      <c r="A601" s="13"/>
      <c r="B601" s="13"/>
    </row>
    <row r="602" spans="1:2" ht="12.75">
      <c r="A602" s="13"/>
      <c r="B602" s="13"/>
    </row>
    <row r="603" spans="1:2" ht="12.75">
      <c r="A603" s="13"/>
      <c r="B603" s="13"/>
    </row>
    <row r="604" spans="1:2" ht="12.75">
      <c r="A604" s="13"/>
      <c r="B604" s="13"/>
    </row>
    <row r="605" spans="1:2" ht="12.75">
      <c r="A605" s="13"/>
      <c r="B605" s="13"/>
    </row>
    <row r="606" spans="1:2" ht="12.75">
      <c r="A606" s="13"/>
      <c r="B606" s="13"/>
    </row>
    <row r="607" spans="1:2" ht="12.75">
      <c r="A607" s="13"/>
      <c r="B607" s="13"/>
    </row>
    <row r="608" spans="1:2" ht="12.75">
      <c r="A608" s="13"/>
      <c r="B608" s="13"/>
    </row>
    <row r="609" spans="1:2" ht="12.75">
      <c r="A609" s="13"/>
      <c r="B609" s="13"/>
    </row>
    <row r="610" spans="1:2" ht="12.75">
      <c r="A610" s="13"/>
      <c r="B610" s="13"/>
    </row>
    <row r="611" spans="1:2" ht="12.75">
      <c r="A611" s="13"/>
      <c r="B611" s="13"/>
    </row>
    <row r="612" spans="1:2" ht="12.75">
      <c r="A612" s="13"/>
      <c r="B612" s="13"/>
    </row>
    <row r="613" spans="1:2" ht="12.75">
      <c r="A613" s="13"/>
      <c r="B613" s="13"/>
    </row>
    <row r="614" spans="1:2" ht="12.75">
      <c r="A614" s="13"/>
      <c r="B614" s="13"/>
    </row>
    <row r="615" spans="1:2" ht="12.75">
      <c r="A615" s="13"/>
      <c r="B615" s="13"/>
    </row>
    <row r="616" spans="1:2" ht="12.75">
      <c r="A616" s="13"/>
      <c r="B616" s="13"/>
    </row>
    <row r="617" spans="1:2" ht="12.75">
      <c r="A617" s="13"/>
      <c r="B617" s="13"/>
    </row>
    <row r="618" spans="1:2" ht="12.75">
      <c r="A618" s="13"/>
      <c r="B618" s="13"/>
    </row>
    <row r="619" spans="1:2" ht="12.75">
      <c r="A619" s="13"/>
      <c r="B619" s="13"/>
    </row>
    <row r="620" spans="1:2" ht="12.75">
      <c r="A620" s="13"/>
      <c r="B620" s="13"/>
    </row>
    <row r="621" spans="1:2" ht="12.75">
      <c r="A621" s="13"/>
      <c r="B621" s="13"/>
    </row>
    <row r="622" spans="1:2" ht="12.75">
      <c r="A622" s="13"/>
      <c r="B622" s="13"/>
    </row>
    <row r="623" spans="1:2" ht="12.75">
      <c r="A623" s="13"/>
      <c r="B623" s="13"/>
    </row>
    <row r="624" spans="1:2" ht="12.75">
      <c r="A624" s="13"/>
      <c r="B624" s="13"/>
    </row>
    <row r="625" spans="1:2" ht="12.75">
      <c r="A625" s="13"/>
      <c r="B625" s="13"/>
    </row>
    <row r="626" spans="1:2" ht="12.75">
      <c r="A626" s="13"/>
      <c r="B626" s="13"/>
    </row>
    <row r="627" spans="1:2" ht="12.75">
      <c r="A627" s="13"/>
      <c r="B627" s="13"/>
    </row>
    <row r="628" spans="1:2" ht="12.75">
      <c r="A628" s="13"/>
      <c r="B628" s="13"/>
    </row>
    <row r="629" spans="1:2" ht="12.75">
      <c r="A629" s="13"/>
      <c r="B629" s="13"/>
    </row>
    <row r="630" spans="1:2" ht="12.75">
      <c r="A630" s="13"/>
      <c r="B630" s="13"/>
    </row>
    <row r="631" spans="1:2" ht="12.75">
      <c r="A631" s="13"/>
      <c r="B631" s="13"/>
    </row>
    <row r="632" spans="1:2" ht="12.75">
      <c r="A632" s="13"/>
      <c r="B632" s="13"/>
    </row>
    <row r="633" spans="1:2" ht="12.75">
      <c r="A633" s="13"/>
      <c r="B633" s="13"/>
    </row>
    <row r="634" spans="1:2" ht="12.75">
      <c r="A634" s="13"/>
      <c r="B634" s="13"/>
    </row>
    <row r="635" spans="1:2" ht="12.75">
      <c r="A635" s="13"/>
      <c r="B635" s="13"/>
    </row>
    <row r="636" spans="1:2" ht="12.75">
      <c r="A636" s="13"/>
      <c r="B636" s="13"/>
    </row>
    <row r="637" spans="1:2" ht="12.75">
      <c r="A637" s="13"/>
      <c r="B637" s="13"/>
    </row>
    <row r="638" spans="1:2" ht="12.75">
      <c r="A638" s="13"/>
      <c r="B638" s="13"/>
    </row>
    <row r="639" spans="1:2" ht="12.75">
      <c r="A639" s="13"/>
      <c r="B639" s="13"/>
    </row>
    <row r="640" spans="1:2" ht="12.75">
      <c r="A640" s="13"/>
      <c r="B640" s="13"/>
    </row>
    <row r="641" spans="1:2" ht="12.75">
      <c r="A641" s="13"/>
      <c r="B641" s="13"/>
    </row>
    <row r="642" spans="1:2" ht="12.75">
      <c r="A642" s="13"/>
      <c r="B642" s="13"/>
    </row>
    <row r="643" spans="1:2" ht="12.75">
      <c r="A643" s="13"/>
      <c r="B643" s="13"/>
    </row>
    <row r="644" spans="1:2" ht="12.75">
      <c r="A644" s="13"/>
      <c r="B644" s="13"/>
    </row>
    <row r="645" spans="1:2" ht="12.75">
      <c r="A645" s="13"/>
      <c r="B645" s="13"/>
    </row>
    <row r="646" spans="1:2" ht="12.75">
      <c r="A646" s="13"/>
      <c r="B646" s="13"/>
    </row>
    <row r="647" spans="1:2" ht="12.75">
      <c r="A647" s="13"/>
      <c r="B647" s="13"/>
    </row>
    <row r="648" spans="1:2" ht="12.75">
      <c r="A648" s="13"/>
      <c r="B648" s="13"/>
    </row>
    <row r="649" spans="1:2" ht="12.75">
      <c r="A649" s="13"/>
      <c r="B649" s="13"/>
    </row>
    <row r="650" spans="1:2" ht="12.75">
      <c r="A650" s="13"/>
      <c r="B650" s="13"/>
    </row>
    <row r="651" spans="1:2" ht="12.75">
      <c r="A651" s="13"/>
      <c r="B651" s="13"/>
    </row>
    <row r="652" spans="1:2" ht="12.75">
      <c r="A652" s="13"/>
      <c r="B652" s="13"/>
    </row>
    <row r="653" spans="1:2" ht="12.75">
      <c r="A653" s="13"/>
      <c r="B653" s="13"/>
    </row>
    <row r="654" spans="1:2" ht="12.75">
      <c r="A654" s="13"/>
      <c r="B654" s="13"/>
    </row>
    <row r="655" spans="1:2" ht="12.75">
      <c r="A655" s="13"/>
      <c r="B655" s="13"/>
    </row>
    <row r="656" spans="1:2" ht="12.75">
      <c r="A656" s="13"/>
      <c r="B656" s="13"/>
    </row>
    <row r="657" spans="1:2" ht="12.75">
      <c r="A657" s="13"/>
      <c r="B657" s="13"/>
    </row>
    <row r="658" spans="1:2" ht="12.75">
      <c r="A658" s="13"/>
      <c r="B658" s="13"/>
    </row>
    <row r="659" spans="1:2" ht="12.75">
      <c r="A659" s="13"/>
      <c r="B659" s="13"/>
    </row>
    <row r="660" spans="1:2" ht="12.75">
      <c r="A660" s="13"/>
      <c r="B660" s="13"/>
    </row>
    <row r="661" spans="1:2" ht="12.75">
      <c r="A661" s="13"/>
      <c r="B661" s="13"/>
    </row>
    <row r="662" spans="1:2" ht="12.75">
      <c r="A662" s="13"/>
      <c r="B662" s="13"/>
    </row>
    <row r="663" spans="1:2" ht="12.75">
      <c r="A663" s="13"/>
      <c r="B663" s="13"/>
    </row>
    <row r="664" spans="1:2" ht="12.75">
      <c r="A664" s="13"/>
      <c r="B664" s="13"/>
    </row>
    <row r="665" spans="1:2" ht="12.75">
      <c r="A665" s="13"/>
      <c r="B665" s="13"/>
    </row>
    <row r="666" spans="1:2" ht="12.75">
      <c r="A666" s="13"/>
      <c r="B666" s="13"/>
    </row>
    <row r="667" spans="1:2" ht="12.75">
      <c r="A667" s="13"/>
      <c r="B667" s="13"/>
    </row>
    <row r="668" spans="1:2" ht="12.75">
      <c r="A668" s="13"/>
      <c r="B668" s="13"/>
    </row>
    <row r="669" spans="1:2" ht="12.75">
      <c r="A669" s="13"/>
      <c r="B669" s="13"/>
    </row>
    <row r="670" spans="1:2" ht="12.75">
      <c r="A670" s="13"/>
      <c r="B670" s="13"/>
    </row>
    <row r="671" spans="1:2" ht="12.75">
      <c r="A671" s="13"/>
      <c r="B671" s="13"/>
    </row>
    <row r="672" spans="1:2" ht="12.75">
      <c r="A672" s="13"/>
      <c r="B672" s="13"/>
    </row>
    <row r="673" spans="1:2" ht="12.75">
      <c r="A673" s="13"/>
      <c r="B673" s="13"/>
    </row>
    <row r="674" spans="1:2" ht="12.75">
      <c r="A674" s="13"/>
      <c r="B674" s="13"/>
    </row>
    <row r="675" spans="1:2" ht="12.75">
      <c r="A675" s="13"/>
      <c r="B675" s="13"/>
    </row>
    <row r="676" spans="1:2" ht="12.75">
      <c r="A676" s="13"/>
      <c r="B676" s="13"/>
    </row>
    <row r="677" spans="1:2" ht="12.75">
      <c r="A677" s="13"/>
      <c r="B677" s="13"/>
    </row>
    <row r="678" spans="1:2" ht="12.75">
      <c r="A678" s="13"/>
      <c r="B678" s="13"/>
    </row>
    <row r="679" spans="1:2" ht="12.75">
      <c r="A679" s="13"/>
      <c r="B679" s="13"/>
    </row>
    <row r="680" spans="1:2" ht="12.75">
      <c r="A680" s="13"/>
      <c r="B680" s="13"/>
    </row>
    <row r="681" spans="1:2" ht="12.75">
      <c r="A681" s="13"/>
      <c r="B681" s="13"/>
    </row>
    <row r="682" spans="1:2" ht="12.75">
      <c r="A682" s="13"/>
      <c r="B682" s="13"/>
    </row>
    <row r="683" spans="1:2" ht="12.75">
      <c r="A683" s="13"/>
      <c r="B683" s="13"/>
    </row>
    <row r="684" spans="1:2" ht="12.75">
      <c r="A684" s="13"/>
      <c r="B684" s="13"/>
    </row>
    <row r="685" spans="1:2" ht="12.75">
      <c r="A685" s="13"/>
      <c r="B685" s="13"/>
    </row>
    <row r="686" spans="1:2" ht="12.75">
      <c r="A686" s="13"/>
      <c r="B686" s="13"/>
    </row>
    <row r="687" spans="1:2" ht="12.75">
      <c r="A687" s="13"/>
      <c r="B687" s="13"/>
    </row>
    <row r="688" spans="1:2" ht="12.75">
      <c r="A688" s="13"/>
      <c r="B688" s="13"/>
    </row>
    <row r="689" spans="1:2" ht="12.75">
      <c r="A689" s="13"/>
      <c r="B689" s="13"/>
    </row>
    <row r="690" spans="1:2" ht="12.75">
      <c r="A690" s="13"/>
      <c r="B690" s="13"/>
    </row>
    <row r="691" spans="1:2" ht="12.75">
      <c r="A691" s="13"/>
      <c r="B691" s="13"/>
    </row>
    <row r="692" spans="1:2" ht="12.75">
      <c r="A692" s="13"/>
      <c r="B692" s="13"/>
    </row>
    <row r="693" spans="1:2" ht="12.75">
      <c r="A693" s="13"/>
      <c r="B693" s="13"/>
    </row>
    <row r="694" spans="1:2" ht="12.75">
      <c r="A694" s="13"/>
      <c r="B694" s="13"/>
    </row>
    <row r="695" spans="1:2" ht="12.75">
      <c r="A695" s="13"/>
      <c r="B695" s="13"/>
    </row>
    <row r="696" spans="1:2" ht="12.75">
      <c r="A696" s="13"/>
      <c r="B696" s="13"/>
    </row>
    <row r="697" spans="1:2" ht="12.75">
      <c r="A697" s="13"/>
      <c r="B697" s="13"/>
    </row>
    <row r="698" spans="1:2" ht="12.75">
      <c r="A698" s="13"/>
      <c r="B698" s="13"/>
    </row>
    <row r="699" spans="1:2" ht="12.75">
      <c r="A699" s="13"/>
      <c r="B699" s="13"/>
    </row>
    <row r="700" spans="1:2" ht="12.75">
      <c r="A700" s="13"/>
      <c r="B700" s="13"/>
    </row>
    <row r="701" spans="1:2" ht="12.75">
      <c r="A701" s="13"/>
      <c r="B701" s="13"/>
    </row>
    <row r="702" spans="1:2" ht="12.75">
      <c r="A702" s="13"/>
      <c r="B702" s="13"/>
    </row>
    <row r="703" spans="1:2" ht="12.75">
      <c r="A703" s="13"/>
      <c r="B703" s="13"/>
    </row>
    <row r="704" spans="1:2" ht="12.75">
      <c r="A704" s="13"/>
      <c r="B704" s="13"/>
    </row>
    <row r="705" spans="1:2" ht="12.75">
      <c r="A705" s="13"/>
      <c r="B705" s="13"/>
    </row>
    <row r="706" spans="1:2" ht="12.75">
      <c r="A706" s="13"/>
      <c r="B706" s="13"/>
    </row>
    <row r="707" spans="1:2" ht="12.75">
      <c r="A707" s="13"/>
      <c r="B707" s="13"/>
    </row>
    <row r="708" spans="1:2" ht="12.75">
      <c r="A708" s="13"/>
      <c r="B708" s="13"/>
    </row>
    <row r="709" spans="1:2" ht="12.75">
      <c r="A709" s="13"/>
      <c r="B709" s="13"/>
    </row>
    <row r="710" spans="1:2" ht="12.75">
      <c r="A710" s="13"/>
      <c r="B710" s="13"/>
    </row>
    <row r="711" spans="1:2" ht="12.75">
      <c r="A711" s="13"/>
      <c r="B711" s="13"/>
    </row>
    <row r="712" spans="1:2" ht="12.75">
      <c r="A712" s="13"/>
      <c r="B712" s="13"/>
    </row>
    <row r="713" spans="1:2" ht="12.75">
      <c r="A713" s="13"/>
      <c r="B713" s="13"/>
    </row>
    <row r="714" spans="1:2" ht="12.75">
      <c r="A714" s="13"/>
      <c r="B714" s="13"/>
    </row>
    <row r="715" spans="1:2" ht="12.75">
      <c r="A715" s="13"/>
      <c r="B715" s="13"/>
    </row>
    <row r="716" spans="1:2" ht="12.75">
      <c r="A716" s="13"/>
      <c r="B716" s="13"/>
    </row>
    <row r="717" spans="1:2" ht="12.75">
      <c r="A717" s="13"/>
      <c r="B717" s="13"/>
    </row>
    <row r="718" spans="1:2" ht="12.75">
      <c r="A718" s="13"/>
      <c r="B718" s="13"/>
    </row>
    <row r="719" spans="1:2" ht="12.75">
      <c r="A719" s="13"/>
      <c r="B719" s="13"/>
    </row>
    <row r="720" spans="1:2" ht="12.75">
      <c r="A720" s="13"/>
      <c r="B720" s="13"/>
    </row>
    <row r="721" spans="1:2" ht="12.75">
      <c r="A721" s="13"/>
      <c r="B721" s="13"/>
    </row>
    <row r="722" spans="1:2" ht="12.75">
      <c r="A722" s="13"/>
      <c r="B722" s="13"/>
    </row>
    <row r="723" spans="1:2" ht="12.75">
      <c r="A723" s="13"/>
      <c r="B723" s="13"/>
    </row>
    <row r="724" spans="1:2" ht="12.75">
      <c r="A724" s="13"/>
      <c r="B724" s="13"/>
    </row>
    <row r="725" spans="1:2" ht="12.75">
      <c r="A725" s="13"/>
      <c r="B725" s="13"/>
    </row>
    <row r="726" spans="1:2" ht="12.75">
      <c r="A726" s="13"/>
      <c r="B726" s="13"/>
    </row>
    <row r="727" spans="1:2" ht="12.75">
      <c r="A727" s="13"/>
      <c r="B727" s="13"/>
    </row>
    <row r="728" spans="1:2" ht="12.75">
      <c r="A728" s="13"/>
      <c r="B728" s="13"/>
    </row>
    <row r="729" spans="1:2" ht="12.75">
      <c r="A729" s="13"/>
      <c r="B729" s="13"/>
    </row>
    <row r="730" spans="1:2" ht="12.75">
      <c r="A730" s="13"/>
      <c r="B730" s="13"/>
    </row>
    <row r="731" spans="1:2" ht="12.75">
      <c r="A731" s="13"/>
      <c r="B731" s="13"/>
    </row>
    <row r="732" spans="1:2" ht="12.75">
      <c r="A732" s="13"/>
      <c r="B732" s="13"/>
    </row>
    <row r="733" spans="1:2" ht="12.75">
      <c r="A733" s="13"/>
      <c r="B733" s="13"/>
    </row>
    <row r="734" spans="1:2" ht="12.75">
      <c r="A734" s="13"/>
      <c r="B734" s="13"/>
    </row>
    <row r="735" spans="1:2" ht="12.75">
      <c r="A735" s="13"/>
      <c r="B735" s="13"/>
    </row>
    <row r="736" spans="1:2" ht="12.75">
      <c r="A736" s="13"/>
      <c r="B736" s="13"/>
    </row>
    <row r="737" spans="1:2" ht="12.75">
      <c r="A737" s="13"/>
      <c r="B737" s="13"/>
    </row>
    <row r="738" spans="1:2" ht="12.75">
      <c r="A738" s="13"/>
      <c r="B738" s="13"/>
    </row>
    <row r="739" spans="1:2" ht="12.75">
      <c r="A739" s="13"/>
      <c r="B739" s="13"/>
    </row>
    <row r="740" spans="1:2" ht="12.75">
      <c r="A740" s="13"/>
      <c r="B740" s="13"/>
    </row>
    <row r="741" spans="1:2" ht="12.75">
      <c r="A741" s="13"/>
      <c r="B741" s="13"/>
    </row>
    <row r="742" spans="1:2" ht="12.75">
      <c r="A742" s="13"/>
      <c r="B742" s="13"/>
    </row>
    <row r="743" spans="1:2" ht="12.75">
      <c r="A743" s="13"/>
      <c r="B743" s="13"/>
    </row>
    <row r="744" spans="1:2" ht="12.75">
      <c r="A744" s="13"/>
      <c r="B744" s="13"/>
    </row>
    <row r="745" spans="1:2" ht="12.75">
      <c r="A745" s="13"/>
      <c r="B745" s="13"/>
    </row>
    <row r="746" spans="1:2" ht="12.75">
      <c r="A746" s="13"/>
      <c r="B746" s="13"/>
    </row>
    <row r="747" spans="1:2" ht="12.75">
      <c r="A747" s="13"/>
      <c r="B747" s="13"/>
    </row>
    <row r="748" spans="1:2" ht="12.75">
      <c r="A748" s="13"/>
      <c r="B748" s="13"/>
    </row>
    <row r="749" spans="1:2" ht="12.75">
      <c r="A749" s="13"/>
      <c r="B749" s="13"/>
    </row>
    <row r="750" spans="1:2" ht="12.75">
      <c r="A750" s="13"/>
      <c r="B750" s="13"/>
    </row>
    <row r="751" spans="1:2" ht="12.75">
      <c r="A751" s="13"/>
      <c r="B751" s="13"/>
    </row>
    <row r="752" spans="1:2" ht="12.75">
      <c r="A752" s="13"/>
      <c r="B752" s="13"/>
    </row>
    <row r="753" spans="1:2" ht="12.75">
      <c r="A753" s="13"/>
      <c r="B753" s="13"/>
    </row>
    <row r="754" spans="1:2" ht="12.75">
      <c r="A754" s="13"/>
      <c r="B754" s="13"/>
    </row>
    <row r="755" spans="1:2" ht="12.75">
      <c r="A755" s="13"/>
      <c r="B755" s="13"/>
    </row>
    <row r="756" spans="1:2" ht="12.75">
      <c r="A756" s="13"/>
      <c r="B756" s="13"/>
    </row>
    <row r="757" spans="1:2" ht="12.75">
      <c r="A757" s="13"/>
      <c r="B757" s="13"/>
    </row>
    <row r="758" spans="1:2" ht="12.75">
      <c r="A758" s="13"/>
      <c r="B758" s="13"/>
    </row>
    <row r="759" spans="1:2" ht="12.75">
      <c r="A759" s="13"/>
      <c r="B759" s="13"/>
    </row>
    <row r="760" spans="1:2" ht="12.75">
      <c r="A760" s="13"/>
      <c r="B760" s="13"/>
    </row>
    <row r="761" spans="1:2" ht="12.75">
      <c r="A761" s="13"/>
      <c r="B761" s="13"/>
    </row>
    <row r="762" spans="1:2" ht="12.75">
      <c r="A762" s="13"/>
      <c r="B762" s="13"/>
    </row>
    <row r="763" spans="1:2" ht="12.75">
      <c r="A763" s="13"/>
      <c r="B763" s="13"/>
    </row>
    <row r="764" spans="1:2" ht="12.75">
      <c r="A764" s="13"/>
      <c r="B764" s="13"/>
    </row>
    <row r="765" spans="1:2" ht="12.75">
      <c r="A765" s="13"/>
      <c r="B765" s="13"/>
    </row>
    <row r="766" spans="1:2" ht="12.75">
      <c r="A766" s="13"/>
      <c r="B766" s="13"/>
    </row>
    <row r="767" spans="1:2" ht="12.75">
      <c r="A767" s="13"/>
      <c r="B767" s="13"/>
    </row>
    <row r="768" spans="1:2" ht="12.75">
      <c r="A768" s="13"/>
      <c r="B768" s="13"/>
    </row>
    <row r="769" spans="1:2" ht="12.75">
      <c r="A769" s="13"/>
      <c r="B769" s="13"/>
    </row>
    <row r="770" spans="1:2" ht="12.75">
      <c r="A770" s="13"/>
      <c r="B770" s="13"/>
    </row>
    <row r="771" spans="1:2" ht="12.75">
      <c r="A771" s="13"/>
      <c r="B771" s="13"/>
    </row>
    <row r="772" spans="1:2" ht="12.75">
      <c r="A772" s="13"/>
      <c r="B772" s="13"/>
    </row>
    <row r="773" spans="1:2" ht="12.75">
      <c r="A773" s="13"/>
      <c r="B773" s="13"/>
    </row>
    <row r="774" spans="1:2" ht="12.75">
      <c r="A774" s="13"/>
      <c r="B774" s="13"/>
    </row>
    <row r="775" spans="1:2" ht="12.75">
      <c r="A775" s="13"/>
      <c r="B775" s="13"/>
    </row>
    <row r="776" spans="1:2" ht="12.75">
      <c r="A776" s="13"/>
      <c r="B776" s="13"/>
    </row>
    <row r="777" spans="1:2" ht="12.75">
      <c r="A777" s="13"/>
      <c r="B777" s="13"/>
    </row>
    <row r="778" spans="1:2" ht="12.75">
      <c r="A778" s="13"/>
      <c r="B778" s="13"/>
    </row>
    <row r="779" spans="1:2" ht="12.75">
      <c r="A779" s="13"/>
      <c r="B779" s="13"/>
    </row>
    <row r="780" spans="1:2" ht="12.75">
      <c r="A780" s="13"/>
      <c r="B780" s="13"/>
    </row>
    <row r="781" spans="1:2" ht="12.75">
      <c r="A781" s="13"/>
      <c r="B781" s="13"/>
    </row>
    <row r="782" spans="1:2" ht="12.75">
      <c r="A782" s="13"/>
      <c r="B782" s="13"/>
    </row>
    <row r="783" spans="1:2" ht="12.75">
      <c r="A783" s="13"/>
      <c r="B783" s="13"/>
    </row>
    <row r="784" spans="1:2" ht="12.75">
      <c r="A784" s="13"/>
      <c r="B784" s="13"/>
    </row>
    <row r="785" spans="1:2" ht="12.75">
      <c r="A785" s="13"/>
      <c r="B785" s="13"/>
    </row>
    <row r="786" spans="1:2" ht="12.75">
      <c r="A786" s="13"/>
      <c r="B786" s="13"/>
    </row>
    <row r="787" spans="1:2" ht="12.75">
      <c r="A787" s="13"/>
      <c r="B787" s="13"/>
    </row>
    <row r="788" spans="1:2" ht="12.75">
      <c r="A788" s="13"/>
      <c r="B788" s="13"/>
    </row>
    <row r="789" spans="1:2" ht="12.75">
      <c r="A789" s="13"/>
      <c r="B789" s="13"/>
    </row>
    <row r="790" spans="1:2" ht="12.75">
      <c r="A790" s="13"/>
      <c r="B790" s="13"/>
    </row>
    <row r="791" spans="1:2" ht="12.75">
      <c r="A791" s="13"/>
      <c r="B791" s="13"/>
    </row>
    <row r="792" spans="1:2" ht="12.75">
      <c r="A792" s="13"/>
      <c r="B792" s="13"/>
    </row>
    <row r="793" spans="1:2" ht="12.75">
      <c r="A793" s="13"/>
      <c r="B793" s="13"/>
    </row>
    <row r="794" spans="1:2" ht="12.75">
      <c r="A794" s="13"/>
      <c r="B794" s="13"/>
    </row>
    <row r="795" spans="1:2" ht="12.75">
      <c r="A795" s="13"/>
      <c r="B795" s="13"/>
    </row>
    <row r="796" spans="1:2" ht="12.75">
      <c r="A796" s="13"/>
      <c r="B796" s="13"/>
    </row>
    <row r="797" spans="1:2" ht="12.75">
      <c r="A797" s="13"/>
      <c r="B797" s="13"/>
    </row>
    <row r="798" spans="1:2" ht="12.75">
      <c r="A798" s="13"/>
      <c r="B798" s="13"/>
    </row>
    <row r="799" spans="1:2" ht="12.75">
      <c r="A799" s="13"/>
      <c r="B799" s="13"/>
    </row>
    <row r="800" spans="1:2" ht="12.75">
      <c r="A800" s="13"/>
      <c r="B800" s="13"/>
    </row>
    <row r="801" spans="1:2" ht="12.75">
      <c r="A801" s="13"/>
      <c r="B801" s="13"/>
    </row>
    <row r="802" spans="1:2" ht="12.75">
      <c r="A802" s="13"/>
      <c r="B802" s="13"/>
    </row>
    <row r="803" spans="1:2" ht="12.75">
      <c r="A803" s="13"/>
      <c r="B803" s="13"/>
    </row>
    <row r="804" spans="1:2" ht="12.75">
      <c r="A804" s="13"/>
      <c r="B804" s="13"/>
    </row>
    <row r="805" spans="1:2" ht="12.75">
      <c r="A805" s="13"/>
      <c r="B805" s="13"/>
    </row>
    <row r="806" spans="1:2" ht="12.75">
      <c r="A806" s="13"/>
      <c r="B806" s="13"/>
    </row>
    <row r="807" spans="1:2" ht="12.75">
      <c r="A807" s="13"/>
      <c r="B807" s="13"/>
    </row>
    <row r="808" spans="1:2" ht="12.75">
      <c r="A808" s="13"/>
      <c r="B808" s="13"/>
    </row>
    <row r="809" spans="1:2" ht="12.75">
      <c r="A809" s="13"/>
      <c r="B809" s="13"/>
    </row>
    <row r="810" spans="1:2" ht="12.75">
      <c r="A810" s="13"/>
      <c r="B810" s="13"/>
    </row>
    <row r="811" spans="1:2" ht="12.75">
      <c r="A811" s="13"/>
      <c r="B811" s="13"/>
    </row>
    <row r="812" spans="1:2" ht="12.75">
      <c r="A812" s="13"/>
      <c r="B812" s="13"/>
    </row>
    <row r="813" spans="1:2" ht="12.75">
      <c r="A813" s="13"/>
      <c r="B813" s="13"/>
    </row>
    <row r="814" spans="1:2" ht="12.75">
      <c r="A814" s="13"/>
      <c r="B814" s="13"/>
    </row>
    <row r="815" spans="1:2" ht="12.75">
      <c r="A815" s="13"/>
      <c r="B815" s="13"/>
    </row>
    <row r="816" spans="1:2" ht="12.75">
      <c r="A816" s="13"/>
      <c r="B816" s="13"/>
    </row>
    <row r="817" spans="1:2" ht="12.75">
      <c r="A817" s="13"/>
      <c r="B817" s="13"/>
    </row>
    <row r="818" spans="1:2" ht="12.75">
      <c r="A818" s="13"/>
      <c r="B818" s="13"/>
    </row>
    <row r="819" spans="1:2" ht="12.75">
      <c r="A819" s="13"/>
      <c r="B819" s="13"/>
    </row>
    <row r="820" spans="1:2" ht="12.75">
      <c r="A820" s="13"/>
      <c r="B820" s="13"/>
    </row>
    <row r="821" spans="1:2" ht="12.75">
      <c r="A821" s="13"/>
      <c r="B821" s="13"/>
    </row>
    <row r="822" spans="1:2" ht="12.75">
      <c r="A822" s="13"/>
      <c r="B822" s="13"/>
    </row>
    <row r="823" spans="1:2" ht="12.75">
      <c r="A823" s="13"/>
      <c r="B823" s="13"/>
    </row>
    <row r="824" spans="1:2" ht="12.75">
      <c r="A824" s="13"/>
      <c r="B824" s="13"/>
    </row>
    <row r="825" spans="1:2" ht="12.75">
      <c r="A825" s="13"/>
      <c r="B825" s="13"/>
    </row>
    <row r="826" spans="1:2" ht="12.75">
      <c r="A826" s="13"/>
      <c r="B826" s="13"/>
    </row>
    <row r="827" spans="1:2" ht="12.75">
      <c r="A827" s="13"/>
      <c r="B827" s="13"/>
    </row>
    <row r="828" spans="1:2" ht="12.75">
      <c r="A828" s="13"/>
      <c r="B828" s="13"/>
    </row>
    <row r="829" spans="1:2" ht="12.75">
      <c r="A829" s="13"/>
      <c r="B829" s="13"/>
    </row>
    <row r="830" spans="1:2" ht="12.75">
      <c r="A830" s="13"/>
      <c r="B830" s="13"/>
    </row>
    <row r="831" spans="1:2" ht="12.75">
      <c r="A831" s="13"/>
      <c r="B831" s="13"/>
    </row>
    <row r="832" spans="1:2" ht="12.75">
      <c r="A832" s="13"/>
      <c r="B832" s="13"/>
    </row>
    <row r="833" spans="1:2" ht="12.75">
      <c r="A833" s="13"/>
      <c r="B833" s="13"/>
    </row>
    <row r="834" spans="1:2" ht="12.75">
      <c r="A834" s="13"/>
      <c r="B834" s="13"/>
    </row>
    <row r="835" spans="1:2" ht="12.75">
      <c r="A835" s="13"/>
      <c r="B835" s="13"/>
    </row>
    <row r="836" spans="1:2" ht="12.75">
      <c r="A836" s="13"/>
      <c r="B836" s="13"/>
    </row>
    <row r="837" spans="1:2" ht="12.75">
      <c r="A837" s="13"/>
      <c r="B837" s="13"/>
    </row>
    <row r="838" spans="1:2" ht="12.75">
      <c r="A838" s="13"/>
      <c r="B838" s="13"/>
    </row>
    <row r="839" spans="1:2" ht="12.75">
      <c r="A839" s="13"/>
      <c r="B839" s="13"/>
    </row>
    <row r="840" spans="1:2" ht="12.75">
      <c r="A840" s="13"/>
      <c r="B840" s="13"/>
    </row>
    <row r="841" spans="1:2" ht="12.75">
      <c r="A841" s="13"/>
      <c r="B841" s="13"/>
    </row>
    <row r="842" spans="1:2" ht="12.75">
      <c r="A842" s="13"/>
      <c r="B842" s="13"/>
    </row>
    <row r="843" spans="1:2" ht="12.75">
      <c r="A843" s="13"/>
      <c r="B843" s="13"/>
    </row>
    <row r="844" spans="1:2" ht="12.75">
      <c r="A844" s="13"/>
      <c r="B844" s="13"/>
    </row>
    <row r="845" spans="1:2" ht="12.75">
      <c r="A845" s="13"/>
      <c r="B845" s="13"/>
    </row>
    <row r="846" spans="1:2" ht="12.75">
      <c r="A846" s="13"/>
      <c r="B846" s="13"/>
    </row>
    <row r="847" spans="1:2" ht="12.75">
      <c r="A847" s="13"/>
      <c r="B847" s="13"/>
    </row>
    <row r="848" spans="1:2" ht="12.75">
      <c r="A848" s="13"/>
      <c r="B848" s="13"/>
    </row>
    <row r="849" spans="1:2" ht="12.75">
      <c r="A849" s="13"/>
      <c r="B849" s="13"/>
    </row>
    <row r="850" spans="1:2" ht="12.75">
      <c r="A850" s="13"/>
      <c r="B850" s="13"/>
    </row>
    <row r="851" spans="1:2" ht="12.75">
      <c r="A851" s="13"/>
      <c r="B851" s="13"/>
    </row>
    <row r="852" spans="1:2" ht="12.75">
      <c r="A852" s="13"/>
      <c r="B852" s="13"/>
    </row>
    <row r="853" spans="1:2" ht="12.75">
      <c r="A853" s="13"/>
      <c r="B853" s="13"/>
    </row>
    <row r="854" spans="1:2" ht="12.75">
      <c r="A854" s="13"/>
      <c r="B854" s="13"/>
    </row>
    <row r="855" spans="1:2" ht="12.75">
      <c r="A855" s="13"/>
      <c r="B855" s="13"/>
    </row>
    <row r="856" spans="1:2" ht="12.75">
      <c r="A856" s="13"/>
      <c r="B856" s="13"/>
    </row>
    <row r="857" spans="1:2" ht="12.75">
      <c r="A857" s="13"/>
      <c r="B857" s="13"/>
    </row>
    <row r="858" spans="1:2" ht="12.75">
      <c r="A858" s="13"/>
      <c r="B858" s="13"/>
    </row>
    <row r="859" spans="1:2" ht="12.75">
      <c r="A859" s="13"/>
      <c r="B859" s="13"/>
    </row>
    <row r="860" spans="1:2" ht="12.75">
      <c r="A860" s="13"/>
      <c r="B860" s="13"/>
    </row>
    <row r="861" spans="1:2" ht="12.75">
      <c r="A861" s="13"/>
      <c r="B861" s="13"/>
    </row>
    <row r="862" spans="1:2" ht="12.75">
      <c r="A862" s="13"/>
      <c r="B862" s="13"/>
    </row>
    <row r="863" spans="1:2" ht="12.75">
      <c r="A863" s="13"/>
      <c r="B863" s="13"/>
    </row>
    <row r="864" spans="1:2" ht="12.75">
      <c r="A864" s="13"/>
      <c r="B864" s="13"/>
    </row>
    <row r="865" spans="1:2" ht="12.75">
      <c r="A865" s="13"/>
      <c r="B865" s="13"/>
    </row>
    <row r="866" spans="1:2" ht="12.75">
      <c r="A866" s="13"/>
      <c r="B866" s="13"/>
    </row>
    <row r="867" spans="1:2" ht="12.75">
      <c r="A867" s="13"/>
      <c r="B867" s="13"/>
    </row>
    <row r="868" spans="1:2" ht="12.75">
      <c r="A868" s="13"/>
      <c r="B868" s="13"/>
    </row>
    <row r="869" spans="1:2" ht="12.75">
      <c r="A869" s="13"/>
      <c r="B869" s="13"/>
    </row>
    <row r="870" spans="1:2" ht="12.75">
      <c r="A870" s="13"/>
      <c r="B870" s="13"/>
    </row>
    <row r="871" spans="1:2" ht="12.75">
      <c r="A871" s="13"/>
      <c r="B871" s="13"/>
    </row>
    <row r="872" spans="1:2" ht="12.75">
      <c r="A872" s="13"/>
      <c r="B872" s="13"/>
    </row>
    <row r="873" spans="1:2" ht="12.75">
      <c r="A873" s="13"/>
      <c r="B873" s="13"/>
    </row>
    <row r="874" spans="1:2" ht="12.75">
      <c r="A874" s="13"/>
      <c r="B874" s="13"/>
    </row>
    <row r="875" spans="1:2" ht="12.75">
      <c r="A875" s="13"/>
      <c r="B875" s="13"/>
    </row>
    <row r="876" spans="1:2" ht="12.75">
      <c r="A876" s="13"/>
      <c r="B876" s="13"/>
    </row>
    <row r="877" spans="1:2" ht="12.75">
      <c r="A877" s="13"/>
      <c r="B877" s="13"/>
    </row>
    <row r="878" spans="1:2" ht="12.75">
      <c r="A878" s="13"/>
      <c r="B878" s="13"/>
    </row>
    <row r="879" spans="1:2" ht="12.75">
      <c r="A879" s="13"/>
      <c r="B879" s="13"/>
    </row>
    <row r="880" spans="1:2" ht="12.75">
      <c r="A880" s="13"/>
      <c r="B880" s="13"/>
    </row>
    <row r="881" spans="1:2" ht="12.75">
      <c r="A881" s="13"/>
      <c r="B881" s="13"/>
    </row>
    <row r="882" spans="1:2" ht="12.75">
      <c r="A882" s="13"/>
      <c r="B882" s="13"/>
    </row>
    <row r="883" spans="1:2" ht="12.75">
      <c r="A883" s="13"/>
      <c r="B883" s="13"/>
    </row>
    <row r="884" spans="1:2" ht="12.75">
      <c r="A884" s="13"/>
      <c r="B884" s="13"/>
    </row>
    <row r="885" spans="1:2" ht="12.75">
      <c r="A885" s="13"/>
      <c r="B885" s="13"/>
    </row>
    <row r="886" spans="1:2" ht="12.75">
      <c r="A886" s="13"/>
      <c r="B886" s="13"/>
    </row>
    <row r="887" spans="1:2" ht="12.75">
      <c r="A887" s="13"/>
      <c r="B887" s="13"/>
    </row>
    <row r="888" spans="1:2" ht="12.75">
      <c r="A888" s="13"/>
      <c r="B888" s="13"/>
    </row>
    <row r="889" spans="1:2" ht="12.75">
      <c r="A889" s="13"/>
      <c r="B889" s="13"/>
    </row>
    <row r="890" spans="1:2" ht="12.75">
      <c r="A890" s="13"/>
      <c r="B890" s="13"/>
    </row>
    <row r="891" spans="1:2" ht="12.75">
      <c r="A891" s="13"/>
      <c r="B891" s="13"/>
    </row>
    <row r="892" spans="1:2" ht="12.75">
      <c r="A892" s="13"/>
      <c r="B892" s="13"/>
    </row>
    <row r="893" spans="1:2" ht="12.75">
      <c r="A893" s="13"/>
      <c r="B893" s="13"/>
    </row>
    <row r="894" spans="1:2" ht="12.75">
      <c r="A894" s="13"/>
      <c r="B894" s="13"/>
    </row>
    <row r="895" spans="1:2" ht="12.75">
      <c r="A895" s="13"/>
      <c r="B895" s="13"/>
    </row>
    <row r="896" spans="1:2" ht="12.75">
      <c r="A896" s="13"/>
      <c r="B896" s="13"/>
    </row>
    <row r="897" spans="1:2" ht="12.75">
      <c r="A897" s="13"/>
      <c r="B897" s="13"/>
    </row>
    <row r="898" spans="1:2" ht="12.75">
      <c r="A898" s="13"/>
      <c r="B898" s="13"/>
    </row>
    <row r="899" spans="1:2" ht="12.75">
      <c r="A899" s="13"/>
      <c r="B899" s="13"/>
    </row>
    <row r="900" spans="1:2" ht="12.75">
      <c r="A900" s="13"/>
      <c r="B900" s="13"/>
    </row>
    <row r="901" spans="1:2" ht="12.75">
      <c r="A901" s="13"/>
      <c r="B901" s="13"/>
    </row>
    <row r="902" spans="1:2" ht="12.75">
      <c r="A902" s="13"/>
      <c r="B902" s="13"/>
    </row>
    <row r="903" spans="1:2" ht="12.75">
      <c r="A903" s="13"/>
      <c r="B903" s="13"/>
    </row>
    <row r="904" spans="1:2" ht="12.75">
      <c r="A904" s="13"/>
      <c r="B904" s="13"/>
    </row>
    <row r="905" spans="1:2" ht="12.75">
      <c r="A905" s="13"/>
      <c r="B905" s="13"/>
    </row>
    <row r="906" spans="1:2" ht="12.75">
      <c r="A906" s="13"/>
      <c r="B906" s="13"/>
    </row>
    <row r="907" spans="1:2" ht="12.75">
      <c r="A907" s="13"/>
      <c r="B907" s="13"/>
    </row>
    <row r="908" spans="1:2" ht="12.75">
      <c r="A908" s="13"/>
      <c r="B908" s="13"/>
    </row>
    <row r="909" spans="1:2" ht="12.75">
      <c r="A909" s="13"/>
      <c r="B909" s="13"/>
    </row>
    <row r="910" spans="1:2" ht="12.75">
      <c r="A910" s="13"/>
      <c r="B910" s="13"/>
    </row>
    <row r="911" spans="1:2" ht="12.75">
      <c r="A911" s="13"/>
      <c r="B911" s="13"/>
    </row>
    <row r="912" spans="1:2" ht="12.75">
      <c r="A912" s="13"/>
      <c r="B912" s="13"/>
    </row>
    <row r="913" spans="1:2" ht="12.75">
      <c r="A913" s="13"/>
      <c r="B913" s="13"/>
    </row>
    <row r="914" spans="1:2" ht="12.75">
      <c r="A914" s="13"/>
      <c r="B914" s="13"/>
    </row>
    <row r="915" spans="1:2" ht="12.75">
      <c r="A915" s="13"/>
      <c r="B915" s="13"/>
    </row>
    <row r="916" spans="1:2" ht="12.75">
      <c r="A916" s="13"/>
      <c r="B916" s="13"/>
    </row>
    <row r="917" spans="1:2" ht="12.75">
      <c r="A917" s="13"/>
      <c r="B917" s="13"/>
    </row>
    <row r="918" spans="1:2" ht="12.75">
      <c r="A918" s="13"/>
      <c r="B918" s="13"/>
    </row>
    <row r="919" spans="1:2" ht="12.75">
      <c r="A919" s="13"/>
      <c r="B919" s="13"/>
    </row>
    <row r="920" spans="1:2" ht="12.75">
      <c r="A920" s="13"/>
      <c r="B920" s="13"/>
    </row>
    <row r="921" spans="1:2" ht="12.75">
      <c r="A921" s="13"/>
      <c r="B921" s="13"/>
    </row>
    <row r="922" spans="1:2" ht="12.75">
      <c r="A922" s="13"/>
      <c r="B922" s="13"/>
    </row>
    <row r="923" spans="1:2" ht="12.75">
      <c r="A923" s="13"/>
      <c r="B923" s="13"/>
    </row>
    <row r="924" spans="1:2" ht="12.75">
      <c r="A924" s="13"/>
      <c r="B924" s="13"/>
    </row>
    <row r="925" spans="1:2" ht="12.75">
      <c r="A925" s="13"/>
      <c r="B925" s="13"/>
    </row>
    <row r="926" spans="1:2" ht="12.75">
      <c r="A926" s="13"/>
      <c r="B926" s="13"/>
    </row>
    <row r="927" spans="1:2" ht="12.75">
      <c r="A927" s="13"/>
      <c r="B927" s="13"/>
    </row>
    <row r="928" spans="1:2" ht="12.75">
      <c r="A928" s="13"/>
      <c r="B928" s="13"/>
    </row>
    <row r="929" spans="1:2" ht="12.75">
      <c r="A929" s="13"/>
      <c r="B929" s="13"/>
    </row>
    <row r="930" spans="1:2" ht="12.75">
      <c r="A930" s="13"/>
      <c r="B930" s="13"/>
    </row>
    <row r="931" spans="1:2" ht="12.75">
      <c r="A931" s="13"/>
      <c r="B931" s="13"/>
    </row>
    <row r="932" spans="1:2" ht="12.75">
      <c r="A932" s="13"/>
      <c r="B932" s="13"/>
    </row>
    <row r="933" spans="1:2" ht="12.75">
      <c r="A933" s="13"/>
      <c r="B933" s="13"/>
    </row>
    <row r="934" spans="1:2" ht="12.75">
      <c r="A934" s="13"/>
      <c r="B934" s="13"/>
    </row>
    <row r="935" spans="1:2" ht="12.75">
      <c r="A935" s="13"/>
      <c r="B935" s="13"/>
    </row>
    <row r="936" spans="1:2" ht="12.75">
      <c r="A936" s="13"/>
      <c r="B936" s="13"/>
    </row>
    <row r="937" spans="1:2" ht="12.75">
      <c r="A937" s="13"/>
      <c r="B937" s="13"/>
    </row>
    <row r="938" spans="1:2" ht="12.75">
      <c r="A938" s="13"/>
      <c r="B938" s="13"/>
    </row>
    <row r="939" spans="1:2" ht="12.75">
      <c r="A939" s="13"/>
      <c r="B939" s="13"/>
    </row>
    <row r="940" spans="1:2" ht="12.75">
      <c r="A940" s="13"/>
      <c r="B940" s="13"/>
    </row>
    <row r="941" spans="1:2" ht="12.75">
      <c r="A941" s="13"/>
      <c r="B941" s="13"/>
    </row>
    <row r="942" spans="1:2" ht="12.75">
      <c r="A942" s="13"/>
      <c r="B942" s="13"/>
    </row>
    <row r="943" spans="1:2" ht="12.75">
      <c r="A943" s="13"/>
      <c r="B943" s="13"/>
    </row>
    <row r="944" spans="1:2" ht="12.75">
      <c r="A944" s="13"/>
      <c r="B944" s="13"/>
    </row>
    <row r="945" spans="1:2" ht="12.75">
      <c r="A945" s="13"/>
      <c r="B945" s="13"/>
    </row>
    <row r="946" spans="1:2" ht="12.75">
      <c r="A946" s="13"/>
      <c r="B946" s="13"/>
    </row>
    <row r="947" spans="1:2" ht="12.75">
      <c r="A947" s="13"/>
      <c r="B947" s="13"/>
    </row>
    <row r="948" spans="1:2" ht="12.75">
      <c r="A948" s="13"/>
      <c r="B948" s="13"/>
    </row>
    <row r="949" spans="1:2" ht="12.75">
      <c r="A949" s="13"/>
      <c r="B949" s="13"/>
    </row>
    <row r="950" spans="1:2" ht="12.75">
      <c r="A950" s="13"/>
      <c r="B950" s="13"/>
    </row>
    <row r="951" spans="1:2" ht="12.75">
      <c r="A951" s="13"/>
      <c r="B951" s="13"/>
    </row>
    <row r="952" spans="1:2" ht="12.75">
      <c r="A952" s="13"/>
      <c r="B952" s="13"/>
    </row>
    <row r="953" spans="1:2" ht="12.75">
      <c r="A953" s="13"/>
      <c r="B953" s="13"/>
    </row>
    <row r="954" spans="1:2" ht="12.75">
      <c r="A954" s="13"/>
      <c r="B954" s="13"/>
    </row>
    <row r="955" spans="1:2" ht="12.75">
      <c r="A955" s="13"/>
      <c r="B955" s="13"/>
    </row>
    <row r="956" spans="1:2" ht="12.75">
      <c r="A956" s="13"/>
      <c r="B956" s="13"/>
    </row>
    <row r="957" spans="1:2" ht="12.75">
      <c r="A957" s="13"/>
      <c r="B957" s="13"/>
    </row>
    <row r="958" spans="1:2" ht="12.75">
      <c r="A958" s="13"/>
      <c r="B958" s="13"/>
    </row>
    <row r="959" spans="1:2" ht="12.75">
      <c r="A959" s="13"/>
      <c r="B959" s="13"/>
    </row>
    <row r="960" spans="1:2" ht="12.75">
      <c r="A960" s="13"/>
      <c r="B960" s="13"/>
    </row>
    <row r="961" spans="1:2" ht="12.75">
      <c r="A961" s="13"/>
      <c r="B961" s="13"/>
    </row>
    <row r="962" spans="1:2" ht="12.75">
      <c r="A962" s="13"/>
      <c r="B962" s="13"/>
    </row>
    <row r="963" spans="1:2" ht="12.75">
      <c r="A963" s="13"/>
      <c r="B963" s="13"/>
    </row>
    <row r="964" spans="1:2" ht="12.75">
      <c r="A964" s="13"/>
      <c r="B964" s="13"/>
    </row>
    <row r="965" spans="1:2" ht="12.75">
      <c r="A965" s="13"/>
      <c r="B965" s="13"/>
    </row>
    <row r="966" spans="1:2" ht="12.75">
      <c r="A966" s="13"/>
      <c r="B966" s="13"/>
    </row>
    <row r="967" spans="1:2" ht="12.75">
      <c r="A967" s="13"/>
      <c r="B967" s="13"/>
    </row>
    <row r="968" spans="1:2" ht="12.75">
      <c r="A968" s="13"/>
      <c r="B968" s="13"/>
    </row>
    <row r="969" spans="1:2" ht="12.75">
      <c r="A969" s="13"/>
      <c r="B969" s="13"/>
    </row>
    <row r="970" spans="1:2" ht="12.75">
      <c r="A970" s="13"/>
      <c r="B970" s="13"/>
    </row>
    <row r="971" spans="1:2" ht="12.75">
      <c r="A971" s="13"/>
      <c r="B971" s="13"/>
    </row>
    <row r="972" spans="1:2" ht="12.75">
      <c r="A972" s="13"/>
      <c r="B972" s="13"/>
    </row>
    <row r="973" spans="1:2" ht="12.75">
      <c r="A973" s="13"/>
      <c r="B973" s="13"/>
    </row>
    <row r="974" spans="1:2" ht="12.75">
      <c r="A974" s="13"/>
      <c r="B974" s="13"/>
    </row>
    <row r="975" spans="1:2" ht="12.75">
      <c r="A975" s="13"/>
      <c r="B975" s="13"/>
    </row>
    <row r="976" spans="1:2" ht="12.75">
      <c r="A976" s="13"/>
      <c r="B976" s="13"/>
    </row>
    <row r="977" spans="1:2" ht="12.75">
      <c r="A977" s="13"/>
      <c r="B977" s="13"/>
    </row>
    <row r="978" spans="1:2" ht="12.75">
      <c r="A978" s="13"/>
      <c r="B978" s="13"/>
    </row>
    <row r="979" spans="1:2" ht="12.75">
      <c r="A979" s="13"/>
      <c r="B979" s="13"/>
    </row>
    <row r="980" spans="1:2" ht="12.75">
      <c r="A980" s="13"/>
      <c r="B980" s="13"/>
    </row>
    <row r="981" spans="1:2" ht="12.75">
      <c r="A981" s="13"/>
      <c r="B981" s="13"/>
    </row>
    <row r="982" spans="1:2" ht="12.75">
      <c r="A982" s="13"/>
      <c r="B982" s="13"/>
    </row>
    <row r="983" spans="1:2" ht="12.75">
      <c r="A983" s="13"/>
      <c r="B983" s="13"/>
    </row>
    <row r="984" spans="1:2" ht="12.75">
      <c r="A984" s="13"/>
      <c r="B984" s="13"/>
    </row>
    <row r="985" spans="1:2" ht="12.75">
      <c r="A985" s="13"/>
      <c r="B985" s="13"/>
    </row>
    <row r="986" spans="1:2" ht="12.75">
      <c r="A986" s="13"/>
      <c r="B986" s="13"/>
    </row>
    <row r="987" spans="1:2" ht="12.75">
      <c r="A987" s="13"/>
      <c r="B987" s="13"/>
    </row>
    <row r="988" spans="1:2" ht="12.75">
      <c r="A988" s="13"/>
      <c r="B988" s="13"/>
    </row>
    <row r="989" spans="1:2" ht="12.75">
      <c r="A989" s="13"/>
      <c r="B989" s="13"/>
    </row>
    <row r="990" spans="1:2" ht="12.75">
      <c r="A990" s="13"/>
      <c r="B990" s="13"/>
    </row>
    <row r="991" spans="1:2" ht="12.75">
      <c r="A991" s="13"/>
      <c r="B991" s="13"/>
    </row>
    <row r="992" spans="1:2" ht="12.75">
      <c r="A992" s="13"/>
      <c r="B992" s="13"/>
    </row>
    <row r="993" spans="1:2" ht="12.75">
      <c r="A993" s="13"/>
      <c r="B993" s="13"/>
    </row>
    <row r="994" spans="1:2" ht="12.75">
      <c r="A994" s="13"/>
      <c r="B994" s="13"/>
    </row>
    <row r="995" spans="1:2" ht="12.75">
      <c r="A995" s="13"/>
      <c r="B995" s="13"/>
    </row>
    <row r="996" spans="1:2" ht="12.75">
      <c r="A996" s="13"/>
      <c r="B99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982"/>
  <sheetViews>
    <sheetView zoomScale="85" zoomScaleNormal="85" workbookViewId="0">
      <pane xSplit="1" ySplit="1" topLeftCell="B16" activePane="bottomRight" state="frozen"/>
      <selection pane="topRight" activeCell="B1" sqref="B1"/>
      <selection pane="bottomLeft" activeCell="A2" sqref="A2"/>
      <selection pane="bottomRight"/>
    </sheetView>
  </sheetViews>
  <sheetFormatPr defaultColWidth="12.5703125" defaultRowHeight="15.75" customHeight="1"/>
  <cols>
    <col min="1" max="1" width="6.7109375" bestFit="1" customWidth="1"/>
    <col min="2" max="2" width="17.28515625" bestFit="1" customWidth="1"/>
    <col min="3" max="4" width="18.28515625" customWidth="1"/>
    <col min="5" max="6" width="19.140625" customWidth="1"/>
    <col min="7" max="8" width="18.28515625" customWidth="1"/>
    <col min="9" max="9" width="19.28515625" customWidth="1"/>
    <col min="10" max="10" width="30" customWidth="1"/>
    <col min="11" max="12" width="18.28515625" customWidth="1"/>
    <col min="13" max="14" width="18.7109375" customWidth="1"/>
    <col min="15" max="17" width="18.28515625" customWidth="1"/>
    <col min="18" max="18" width="18.7109375" customWidth="1"/>
    <col min="19" max="19" width="22.28515625" customWidth="1"/>
    <col min="20" max="20" width="15.42578125" bestFit="1" customWidth="1"/>
    <col min="21" max="21" width="22.7109375" customWidth="1"/>
  </cols>
  <sheetData>
    <row r="1" spans="1:39" ht="30">
      <c r="A1" s="13" t="s">
        <v>0</v>
      </c>
      <c r="B1" s="2" t="s">
        <v>128</v>
      </c>
      <c r="C1" s="2" t="s">
        <v>127</v>
      </c>
      <c r="D1" s="2" t="s">
        <v>113</v>
      </c>
      <c r="E1" s="2" t="s">
        <v>104</v>
      </c>
      <c r="F1" s="2" t="s">
        <v>114</v>
      </c>
      <c r="G1" s="2" t="s">
        <v>105</v>
      </c>
      <c r="H1" s="2" t="s">
        <v>115</v>
      </c>
      <c r="I1" s="2" t="s">
        <v>106</v>
      </c>
      <c r="J1" s="2" t="s">
        <v>116</v>
      </c>
      <c r="K1" s="2" t="s">
        <v>107</v>
      </c>
      <c r="L1" s="2" t="s">
        <v>117</v>
      </c>
      <c r="M1" s="2" t="s">
        <v>108</v>
      </c>
      <c r="N1" s="2" t="s">
        <v>129</v>
      </c>
      <c r="O1" s="2" t="s">
        <v>110</v>
      </c>
      <c r="P1" s="2" t="s">
        <v>119</v>
      </c>
      <c r="Q1" s="2" t="s">
        <v>111</v>
      </c>
      <c r="R1" s="13" t="s">
        <v>1</v>
      </c>
      <c r="S1" s="13" t="s">
        <v>2</v>
      </c>
      <c r="T1" s="1"/>
      <c r="U1" s="13"/>
      <c r="V1" s="3"/>
      <c r="W1" s="3"/>
      <c r="X1" s="3"/>
      <c r="Y1" s="3"/>
      <c r="Z1" s="1"/>
      <c r="AA1" s="1"/>
      <c r="AB1" s="1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39" ht="15">
      <c r="A2" s="4">
        <v>1</v>
      </c>
      <c r="B2" s="33">
        <v>0</v>
      </c>
      <c r="C2" s="33">
        <v>1</v>
      </c>
      <c r="D2" s="33">
        <v>1</v>
      </c>
      <c r="E2" s="33">
        <v>1</v>
      </c>
      <c r="F2" s="33">
        <v>1</v>
      </c>
      <c r="G2" s="33">
        <v>1</v>
      </c>
      <c r="H2" s="33">
        <v>1</v>
      </c>
      <c r="I2" s="33">
        <v>1</v>
      </c>
      <c r="J2" s="33">
        <v>0</v>
      </c>
      <c r="K2" s="33">
        <v>0</v>
      </c>
      <c r="L2" s="33">
        <v>1</v>
      </c>
      <c r="M2" s="33">
        <v>1</v>
      </c>
      <c r="N2" s="33">
        <v>0</v>
      </c>
      <c r="O2" s="33">
        <v>1</v>
      </c>
      <c r="P2" s="33">
        <v>1</v>
      </c>
      <c r="Q2" s="33">
        <v>1</v>
      </c>
      <c r="R2" s="33">
        <f>SUM(B2:Q2)</f>
        <v>12</v>
      </c>
      <c r="S2" s="6">
        <f>R2/16</f>
        <v>0.75</v>
      </c>
      <c r="V2" s="7"/>
      <c r="W2" s="7"/>
      <c r="X2" s="7"/>
      <c r="Y2" s="7"/>
      <c r="Z2" s="5"/>
      <c r="AA2" s="5"/>
      <c r="AB2" s="5"/>
    </row>
    <row r="3" spans="1:39" ht="15">
      <c r="A3" s="4">
        <v>2</v>
      </c>
      <c r="B3" s="33">
        <v>1</v>
      </c>
      <c r="C3" s="33">
        <v>1</v>
      </c>
      <c r="D3" s="33">
        <v>0</v>
      </c>
      <c r="E3" s="33">
        <v>1</v>
      </c>
      <c r="F3" s="33">
        <v>1</v>
      </c>
      <c r="G3" s="33">
        <v>1</v>
      </c>
      <c r="H3" s="33">
        <v>1</v>
      </c>
      <c r="I3" s="33">
        <v>1</v>
      </c>
      <c r="J3" s="33">
        <v>0</v>
      </c>
      <c r="K3" s="33">
        <v>1</v>
      </c>
      <c r="L3" s="33">
        <v>0</v>
      </c>
      <c r="M3" s="33">
        <v>0</v>
      </c>
      <c r="N3" s="33">
        <v>1</v>
      </c>
      <c r="O3" s="33">
        <v>1</v>
      </c>
      <c r="P3" s="33">
        <v>0</v>
      </c>
      <c r="Q3" s="33">
        <v>1</v>
      </c>
      <c r="R3" s="33">
        <f t="shared" ref="R3:R15" si="0">SUM(B3:Q3)</f>
        <v>11</v>
      </c>
      <c r="S3" s="6">
        <f t="shared" ref="S3:S15" si="1">R3/16</f>
        <v>0.6875</v>
      </c>
      <c r="V3" s="7"/>
      <c r="W3" s="7"/>
      <c r="X3" s="7"/>
      <c r="Y3" s="7"/>
      <c r="Z3" s="5"/>
      <c r="AA3" s="5"/>
      <c r="AB3" s="5"/>
    </row>
    <row r="4" spans="1:39" ht="15">
      <c r="A4" s="4">
        <v>3</v>
      </c>
      <c r="B4" s="33">
        <v>1</v>
      </c>
      <c r="C4" s="33">
        <v>1</v>
      </c>
      <c r="D4" s="33">
        <v>1</v>
      </c>
      <c r="E4" s="33">
        <v>1</v>
      </c>
      <c r="F4" s="33">
        <v>1</v>
      </c>
      <c r="G4" s="33">
        <v>1</v>
      </c>
      <c r="H4" s="33">
        <v>1</v>
      </c>
      <c r="I4" s="33">
        <v>1</v>
      </c>
      <c r="J4" s="33">
        <v>1</v>
      </c>
      <c r="K4" s="33">
        <v>1</v>
      </c>
      <c r="L4" s="33">
        <v>1</v>
      </c>
      <c r="M4" s="33">
        <v>1</v>
      </c>
      <c r="N4" s="33">
        <v>1</v>
      </c>
      <c r="O4" s="33">
        <v>1</v>
      </c>
      <c r="P4" s="33">
        <v>1</v>
      </c>
      <c r="Q4" s="33">
        <v>1</v>
      </c>
      <c r="R4" s="33">
        <f t="shared" si="0"/>
        <v>16</v>
      </c>
      <c r="S4" s="6">
        <f t="shared" si="1"/>
        <v>1</v>
      </c>
      <c r="V4" s="7"/>
      <c r="W4" s="7"/>
      <c r="X4" s="7"/>
      <c r="Y4" s="7"/>
      <c r="Z4" s="5"/>
      <c r="AA4" s="5"/>
      <c r="AB4" s="5"/>
    </row>
    <row r="5" spans="1:39" ht="15">
      <c r="A5" s="4">
        <v>4</v>
      </c>
      <c r="B5" s="33">
        <v>1</v>
      </c>
      <c r="C5" s="33">
        <v>1</v>
      </c>
      <c r="D5" s="33">
        <v>1</v>
      </c>
      <c r="E5" s="33">
        <v>1</v>
      </c>
      <c r="F5" s="33">
        <v>1</v>
      </c>
      <c r="G5" s="33">
        <v>1</v>
      </c>
      <c r="H5" s="33">
        <v>1</v>
      </c>
      <c r="I5" s="33">
        <v>1</v>
      </c>
      <c r="J5" s="33">
        <v>0</v>
      </c>
      <c r="K5" s="33">
        <v>1</v>
      </c>
      <c r="L5" s="33">
        <v>0</v>
      </c>
      <c r="M5" s="33">
        <v>1</v>
      </c>
      <c r="N5" s="33">
        <v>0</v>
      </c>
      <c r="O5" s="33">
        <v>1</v>
      </c>
      <c r="P5" s="33">
        <v>1</v>
      </c>
      <c r="Q5" s="33">
        <v>1</v>
      </c>
      <c r="R5" s="33">
        <f t="shared" si="0"/>
        <v>13</v>
      </c>
      <c r="S5" s="6">
        <f t="shared" si="1"/>
        <v>0.8125</v>
      </c>
      <c r="V5" s="7"/>
      <c r="W5" s="7"/>
      <c r="X5" s="7"/>
      <c r="Y5" s="7"/>
      <c r="Z5" s="5"/>
      <c r="AA5" s="5"/>
      <c r="AB5" s="5"/>
    </row>
    <row r="6" spans="1:39" ht="15">
      <c r="A6" s="4">
        <v>5</v>
      </c>
      <c r="B6" s="33">
        <v>1</v>
      </c>
      <c r="C6" s="33">
        <v>1</v>
      </c>
      <c r="D6" s="33">
        <v>0</v>
      </c>
      <c r="E6" s="33">
        <v>1</v>
      </c>
      <c r="F6" s="33">
        <v>1</v>
      </c>
      <c r="G6" s="33">
        <v>1</v>
      </c>
      <c r="H6" s="33">
        <v>1</v>
      </c>
      <c r="I6" s="33">
        <v>1</v>
      </c>
      <c r="J6" s="33">
        <v>0</v>
      </c>
      <c r="K6" s="33">
        <v>1</v>
      </c>
      <c r="L6" s="33">
        <v>0</v>
      </c>
      <c r="M6" s="33">
        <v>1</v>
      </c>
      <c r="N6" s="33">
        <v>0</v>
      </c>
      <c r="O6" s="33">
        <v>0</v>
      </c>
      <c r="P6" s="33">
        <v>1</v>
      </c>
      <c r="Q6" s="33">
        <v>1</v>
      </c>
      <c r="R6" s="33">
        <f t="shared" si="0"/>
        <v>11</v>
      </c>
      <c r="S6" s="6">
        <f t="shared" si="1"/>
        <v>0.6875</v>
      </c>
      <c r="V6" s="7"/>
      <c r="W6" s="7"/>
      <c r="X6" s="7"/>
      <c r="Y6" s="7"/>
      <c r="Z6" s="5"/>
      <c r="AA6" s="5"/>
      <c r="AB6" s="5"/>
    </row>
    <row r="7" spans="1:39" ht="15">
      <c r="A7" s="4">
        <v>6</v>
      </c>
      <c r="B7" s="33">
        <v>1</v>
      </c>
      <c r="C7" s="33">
        <v>1</v>
      </c>
      <c r="D7" s="33">
        <v>1</v>
      </c>
      <c r="E7" s="33">
        <v>1</v>
      </c>
      <c r="F7" s="33">
        <v>1</v>
      </c>
      <c r="G7" s="33">
        <v>1</v>
      </c>
      <c r="H7" s="33">
        <v>1</v>
      </c>
      <c r="I7" s="33">
        <v>1</v>
      </c>
      <c r="J7" s="33">
        <v>0</v>
      </c>
      <c r="K7" s="33">
        <v>0</v>
      </c>
      <c r="L7" s="33">
        <v>0</v>
      </c>
      <c r="M7" s="33">
        <v>1</v>
      </c>
      <c r="N7" s="33">
        <v>0</v>
      </c>
      <c r="O7" s="33">
        <v>1</v>
      </c>
      <c r="P7" s="33">
        <v>0</v>
      </c>
      <c r="Q7" s="33">
        <v>1</v>
      </c>
      <c r="R7" s="33">
        <f t="shared" si="0"/>
        <v>11</v>
      </c>
      <c r="S7" s="6">
        <f t="shared" si="1"/>
        <v>0.6875</v>
      </c>
      <c r="V7" s="7"/>
      <c r="W7" s="7"/>
      <c r="X7" s="7"/>
      <c r="Y7" s="7"/>
      <c r="Z7" s="5"/>
      <c r="AA7" s="5"/>
      <c r="AB7" s="5"/>
    </row>
    <row r="8" spans="1:39" ht="15">
      <c r="A8" s="4">
        <v>7</v>
      </c>
      <c r="B8" s="33">
        <v>1</v>
      </c>
      <c r="C8" s="33">
        <v>1</v>
      </c>
      <c r="D8" s="33">
        <v>1</v>
      </c>
      <c r="E8" s="33">
        <v>1</v>
      </c>
      <c r="F8" s="33">
        <v>1</v>
      </c>
      <c r="G8" s="33">
        <v>1</v>
      </c>
      <c r="H8" s="33">
        <v>1</v>
      </c>
      <c r="I8" s="33">
        <v>1</v>
      </c>
      <c r="J8" s="33">
        <v>1</v>
      </c>
      <c r="K8" s="33">
        <v>1</v>
      </c>
      <c r="L8" s="33">
        <v>1</v>
      </c>
      <c r="M8" s="33">
        <v>0</v>
      </c>
      <c r="N8" s="33">
        <v>1</v>
      </c>
      <c r="O8" s="33">
        <v>1</v>
      </c>
      <c r="P8" s="33">
        <v>1</v>
      </c>
      <c r="Q8" s="33">
        <v>1</v>
      </c>
      <c r="R8" s="33">
        <f t="shared" si="0"/>
        <v>15</v>
      </c>
      <c r="S8" s="6">
        <f t="shared" si="1"/>
        <v>0.9375</v>
      </c>
      <c r="V8" s="7"/>
      <c r="W8" s="7"/>
      <c r="X8" s="7"/>
      <c r="Y8" s="7"/>
      <c r="Z8" s="5"/>
      <c r="AA8" s="5"/>
      <c r="AB8" s="5"/>
    </row>
    <row r="9" spans="1:39" ht="15">
      <c r="A9" s="4">
        <v>8</v>
      </c>
      <c r="B9" s="33">
        <v>1</v>
      </c>
      <c r="C9" s="33">
        <v>1</v>
      </c>
      <c r="D9" s="33">
        <v>1</v>
      </c>
      <c r="E9" s="33">
        <v>1</v>
      </c>
      <c r="F9" s="33">
        <v>1</v>
      </c>
      <c r="G9" s="33">
        <v>1</v>
      </c>
      <c r="H9" s="33">
        <v>1</v>
      </c>
      <c r="I9" s="33">
        <v>1</v>
      </c>
      <c r="J9" s="33">
        <v>1</v>
      </c>
      <c r="K9" s="33">
        <v>1</v>
      </c>
      <c r="L9" s="33">
        <v>1</v>
      </c>
      <c r="M9" s="33">
        <v>1</v>
      </c>
      <c r="N9" s="33">
        <v>1</v>
      </c>
      <c r="O9" s="33">
        <v>1</v>
      </c>
      <c r="P9" s="33">
        <v>1</v>
      </c>
      <c r="Q9" s="33">
        <v>1</v>
      </c>
      <c r="R9" s="33">
        <f t="shared" si="0"/>
        <v>16</v>
      </c>
      <c r="S9" s="6">
        <f t="shared" si="1"/>
        <v>1</v>
      </c>
      <c r="V9" s="7"/>
      <c r="W9" s="7"/>
      <c r="X9" s="7"/>
      <c r="Y9" s="7"/>
      <c r="Z9" s="5"/>
      <c r="AA9" s="5"/>
      <c r="AB9" s="5"/>
    </row>
    <row r="10" spans="1:39" ht="15">
      <c r="A10" s="4">
        <v>9</v>
      </c>
      <c r="B10" s="33">
        <v>1</v>
      </c>
      <c r="C10" s="33">
        <v>1</v>
      </c>
      <c r="D10" s="33">
        <v>1</v>
      </c>
      <c r="E10" s="33">
        <v>1</v>
      </c>
      <c r="F10" s="33">
        <v>1</v>
      </c>
      <c r="G10" s="33">
        <v>1</v>
      </c>
      <c r="H10" s="33">
        <v>1</v>
      </c>
      <c r="I10" s="33">
        <v>1</v>
      </c>
      <c r="J10" s="33">
        <v>1</v>
      </c>
      <c r="K10" s="33">
        <v>1</v>
      </c>
      <c r="L10" s="33">
        <v>1</v>
      </c>
      <c r="M10" s="33">
        <v>1</v>
      </c>
      <c r="N10" s="33">
        <v>1</v>
      </c>
      <c r="O10" s="33">
        <v>1</v>
      </c>
      <c r="P10" s="33">
        <v>1</v>
      </c>
      <c r="Q10" s="33">
        <v>1</v>
      </c>
      <c r="R10" s="33">
        <f t="shared" si="0"/>
        <v>16</v>
      </c>
      <c r="S10" s="6">
        <f t="shared" si="1"/>
        <v>1</v>
      </c>
      <c r="V10" s="7"/>
      <c r="W10" s="7"/>
      <c r="X10" s="7"/>
      <c r="Y10" s="7"/>
      <c r="Z10" s="5"/>
      <c r="AA10" s="5"/>
      <c r="AB10" s="5"/>
    </row>
    <row r="11" spans="1:39" ht="15">
      <c r="A11" s="4">
        <v>10</v>
      </c>
      <c r="B11" s="33">
        <v>0</v>
      </c>
      <c r="C11" s="33">
        <v>0</v>
      </c>
      <c r="D11" s="33">
        <v>0</v>
      </c>
      <c r="E11" s="33">
        <v>1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f t="shared" si="0"/>
        <v>1</v>
      </c>
      <c r="S11" s="6">
        <f t="shared" si="1"/>
        <v>6.25E-2</v>
      </c>
      <c r="T11" s="5"/>
      <c r="V11" s="7"/>
      <c r="W11" s="7"/>
      <c r="X11" s="7"/>
      <c r="Y11" s="7"/>
      <c r="Z11" s="5"/>
      <c r="AA11" s="5"/>
      <c r="AB11" s="5"/>
    </row>
    <row r="12" spans="1:39" ht="15">
      <c r="A12" s="4">
        <v>11</v>
      </c>
      <c r="B12" s="33">
        <v>1</v>
      </c>
      <c r="C12" s="33">
        <v>1</v>
      </c>
      <c r="D12" s="33">
        <v>1</v>
      </c>
      <c r="E12" s="33">
        <v>1</v>
      </c>
      <c r="F12" s="33">
        <v>1</v>
      </c>
      <c r="G12" s="33">
        <v>1</v>
      </c>
      <c r="H12" s="33">
        <v>1</v>
      </c>
      <c r="I12" s="33">
        <v>1</v>
      </c>
      <c r="J12" s="33">
        <v>1</v>
      </c>
      <c r="K12" s="33">
        <v>1</v>
      </c>
      <c r="L12" s="33">
        <v>1</v>
      </c>
      <c r="M12" s="33">
        <v>1</v>
      </c>
      <c r="N12" s="33">
        <v>1</v>
      </c>
      <c r="O12" s="33">
        <v>1</v>
      </c>
      <c r="P12" s="33">
        <v>1</v>
      </c>
      <c r="Q12" s="33">
        <v>1</v>
      </c>
      <c r="R12" s="33">
        <f t="shared" si="0"/>
        <v>16</v>
      </c>
      <c r="S12" s="6">
        <f t="shared" si="1"/>
        <v>1</v>
      </c>
      <c r="V12" s="7"/>
      <c r="W12" s="7"/>
      <c r="X12" s="7"/>
      <c r="Y12" s="7"/>
      <c r="Z12" s="5"/>
      <c r="AA12" s="5"/>
      <c r="AB12" s="5"/>
    </row>
    <row r="13" spans="1:39" ht="15">
      <c r="A13" s="4">
        <v>12</v>
      </c>
      <c r="B13" s="33">
        <v>0</v>
      </c>
      <c r="C13" s="33">
        <v>0</v>
      </c>
      <c r="D13" s="33">
        <v>0</v>
      </c>
      <c r="E13" s="33">
        <v>1</v>
      </c>
      <c r="F13" s="33">
        <v>0</v>
      </c>
      <c r="G13" s="33">
        <v>0</v>
      </c>
      <c r="H13" s="33">
        <v>0</v>
      </c>
      <c r="I13" s="33">
        <v>1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f t="shared" si="0"/>
        <v>2</v>
      </c>
      <c r="S13" s="6">
        <f t="shared" si="1"/>
        <v>0.125</v>
      </c>
      <c r="T13" s="5"/>
      <c r="V13" s="7"/>
      <c r="W13" s="7"/>
      <c r="X13" s="7"/>
      <c r="Y13" s="7"/>
      <c r="Z13" s="5"/>
      <c r="AA13" s="5"/>
      <c r="AB13" s="5"/>
    </row>
    <row r="14" spans="1:39" ht="15">
      <c r="A14" s="4">
        <v>13</v>
      </c>
      <c r="B14" s="33">
        <v>1</v>
      </c>
      <c r="C14" s="33">
        <v>1</v>
      </c>
      <c r="D14" s="33">
        <v>1</v>
      </c>
      <c r="E14" s="33">
        <v>0</v>
      </c>
      <c r="F14" s="33">
        <v>1</v>
      </c>
      <c r="G14" s="33">
        <v>1</v>
      </c>
      <c r="H14" s="33">
        <v>1</v>
      </c>
      <c r="I14" s="33">
        <v>1</v>
      </c>
      <c r="J14" s="33">
        <v>0</v>
      </c>
      <c r="K14" s="33">
        <v>1</v>
      </c>
      <c r="L14" s="33">
        <v>1</v>
      </c>
      <c r="M14" s="33">
        <v>1</v>
      </c>
      <c r="N14" s="33">
        <v>0</v>
      </c>
      <c r="O14" s="33">
        <v>1</v>
      </c>
      <c r="P14" s="33">
        <v>0</v>
      </c>
      <c r="Q14" s="33">
        <v>1</v>
      </c>
      <c r="R14" s="33">
        <f t="shared" si="0"/>
        <v>12</v>
      </c>
      <c r="S14" s="6">
        <f t="shared" si="1"/>
        <v>0.75</v>
      </c>
      <c r="V14" s="7"/>
      <c r="W14" s="7"/>
      <c r="X14" s="7"/>
      <c r="Y14" s="7"/>
      <c r="Z14" s="5"/>
      <c r="AA14" s="5"/>
      <c r="AB14" s="5"/>
    </row>
    <row r="15" spans="1:39" ht="15">
      <c r="A15" s="4">
        <v>14</v>
      </c>
      <c r="B15" s="33">
        <v>1</v>
      </c>
      <c r="C15" s="33">
        <v>1</v>
      </c>
      <c r="D15" s="33">
        <v>1</v>
      </c>
      <c r="E15" s="33">
        <v>1</v>
      </c>
      <c r="F15" s="33">
        <v>1</v>
      </c>
      <c r="G15" s="33">
        <v>1</v>
      </c>
      <c r="H15" s="33">
        <v>1</v>
      </c>
      <c r="I15" s="33">
        <v>1</v>
      </c>
      <c r="J15" s="33">
        <v>1</v>
      </c>
      <c r="K15" s="33">
        <v>1</v>
      </c>
      <c r="L15" s="33">
        <v>1</v>
      </c>
      <c r="M15" s="33">
        <v>1</v>
      </c>
      <c r="N15" s="33">
        <v>1</v>
      </c>
      <c r="O15" s="33">
        <v>1</v>
      </c>
      <c r="P15" s="33">
        <v>1</v>
      </c>
      <c r="Q15" s="33">
        <v>1</v>
      </c>
      <c r="R15" s="33">
        <f t="shared" si="0"/>
        <v>16</v>
      </c>
      <c r="S15" s="6">
        <f t="shared" si="1"/>
        <v>1</v>
      </c>
      <c r="V15" s="7"/>
      <c r="W15" s="7"/>
      <c r="X15" s="7"/>
      <c r="Y15" s="7"/>
      <c r="Z15" s="5"/>
      <c r="AA15" s="5"/>
      <c r="AB15" s="5"/>
    </row>
    <row r="16" spans="1:39" ht="15">
      <c r="A16" s="4" t="s">
        <v>120</v>
      </c>
      <c r="B16" s="33">
        <f>SUM(B2:B15)</f>
        <v>11</v>
      </c>
      <c r="C16" s="33">
        <f t="shared" ref="C16:Q16" si="2">SUM(C2:C15)</f>
        <v>12</v>
      </c>
      <c r="D16" s="33">
        <f t="shared" si="2"/>
        <v>10</v>
      </c>
      <c r="E16" s="33">
        <f t="shared" si="2"/>
        <v>13</v>
      </c>
      <c r="F16" s="33">
        <f t="shared" si="2"/>
        <v>12</v>
      </c>
      <c r="G16" s="33">
        <f t="shared" si="2"/>
        <v>12</v>
      </c>
      <c r="H16" s="33">
        <f t="shared" si="2"/>
        <v>12</v>
      </c>
      <c r="I16" s="33">
        <f t="shared" si="2"/>
        <v>13</v>
      </c>
      <c r="J16" s="33">
        <f t="shared" si="2"/>
        <v>6</v>
      </c>
      <c r="K16" s="33">
        <f t="shared" si="2"/>
        <v>10</v>
      </c>
      <c r="L16" s="33">
        <f t="shared" si="2"/>
        <v>8</v>
      </c>
      <c r="M16" s="33">
        <f t="shared" si="2"/>
        <v>10</v>
      </c>
      <c r="N16" s="33">
        <f t="shared" si="2"/>
        <v>7</v>
      </c>
      <c r="O16" s="33">
        <f t="shared" si="2"/>
        <v>11</v>
      </c>
      <c r="P16" s="33">
        <f t="shared" si="2"/>
        <v>9</v>
      </c>
      <c r="Q16" s="33">
        <f t="shared" si="2"/>
        <v>12</v>
      </c>
      <c r="R16" s="33"/>
      <c r="S16" s="6">
        <f>R16/16</f>
        <v>0</v>
      </c>
      <c r="V16" s="7"/>
      <c r="W16" s="7"/>
      <c r="X16" s="7"/>
      <c r="Y16" s="7"/>
      <c r="Z16" s="5"/>
      <c r="AA16" s="5"/>
      <c r="AB16" s="5"/>
    </row>
    <row r="17" spans="1:39" ht="12.75">
      <c r="A17" s="12"/>
      <c r="B17" s="12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3" t="s">
        <v>4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ht="12.75">
      <c r="A18" s="11" t="s">
        <v>20</v>
      </c>
      <c r="B18" s="32">
        <v>0</v>
      </c>
      <c r="C18" s="32">
        <v>1</v>
      </c>
      <c r="D18" s="32">
        <v>0</v>
      </c>
      <c r="E18" s="32">
        <v>0</v>
      </c>
      <c r="F18" s="32">
        <v>1</v>
      </c>
      <c r="G18" s="32">
        <v>1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f>SUM(B18:Q18)</f>
        <v>3</v>
      </c>
      <c r="S18" s="14">
        <f>R18/16</f>
        <v>0.1875</v>
      </c>
      <c r="T18" s="5" t="s">
        <v>69</v>
      </c>
    </row>
    <row r="19" spans="1:39" ht="15">
      <c r="A19" s="11" t="s">
        <v>21</v>
      </c>
      <c r="B19" s="32">
        <v>1</v>
      </c>
      <c r="C19" s="32">
        <v>1</v>
      </c>
      <c r="D19" s="33">
        <v>0</v>
      </c>
      <c r="E19" s="33">
        <v>0</v>
      </c>
      <c r="F19" s="33">
        <v>1</v>
      </c>
      <c r="G19" s="33">
        <v>1</v>
      </c>
      <c r="H19" s="33">
        <v>0</v>
      </c>
      <c r="I19" s="33">
        <v>0</v>
      </c>
      <c r="J19" s="33">
        <v>1</v>
      </c>
      <c r="K19" s="33">
        <v>1</v>
      </c>
      <c r="L19" s="33">
        <v>0</v>
      </c>
      <c r="M19" s="33">
        <v>0</v>
      </c>
      <c r="N19" s="33">
        <v>1</v>
      </c>
      <c r="O19" s="33">
        <v>1</v>
      </c>
      <c r="P19" s="33">
        <v>0</v>
      </c>
      <c r="Q19" s="33">
        <v>0</v>
      </c>
      <c r="R19" s="32">
        <f t="shared" ref="R19:R26" si="3">SUM(B19:Q19)</f>
        <v>8</v>
      </c>
      <c r="S19" s="14">
        <f t="shared" ref="S19:S26" si="4">R19/16</f>
        <v>0.5</v>
      </c>
      <c r="T19" s="5" t="s">
        <v>69</v>
      </c>
    </row>
    <row r="20" spans="1:39" ht="15">
      <c r="A20" s="11" t="s">
        <v>23</v>
      </c>
      <c r="B20" s="32">
        <v>0</v>
      </c>
      <c r="C20" s="32">
        <v>1</v>
      </c>
      <c r="D20" s="33">
        <v>0</v>
      </c>
      <c r="E20" s="33">
        <v>0</v>
      </c>
      <c r="F20" s="33">
        <v>1</v>
      </c>
      <c r="G20" s="33">
        <v>1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2">
        <f t="shared" si="3"/>
        <v>3</v>
      </c>
      <c r="S20" s="14">
        <f t="shared" si="4"/>
        <v>0.1875</v>
      </c>
      <c r="T20" s="5" t="s">
        <v>69</v>
      </c>
    </row>
    <row r="21" spans="1:39" ht="15">
      <c r="A21" s="27" t="s">
        <v>24</v>
      </c>
      <c r="B21" s="32">
        <v>0</v>
      </c>
      <c r="C21" s="32">
        <v>1</v>
      </c>
      <c r="D21" s="33">
        <v>0</v>
      </c>
      <c r="E21" s="33">
        <v>0</v>
      </c>
      <c r="F21" s="33">
        <v>1</v>
      </c>
      <c r="G21" s="33">
        <v>1</v>
      </c>
      <c r="H21" s="33">
        <v>0</v>
      </c>
      <c r="I21" s="33">
        <v>0</v>
      </c>
      <c r="J21" s="33">
        <v>1</v>
      </c>
      <c r="K21" s="33">
        <v>1</v>
      </c>
      <c r="L21" s="33">
        <v>0</v>
      </c>
      <c r="M21" s="33">
        <v>0</v>
      </c>
      <c r="N21" s="33">
        <v>1</v>
      </c>
      <c r="O21" s="33">
        <v>1</v>
      </c>
      <c r="P21" s="33">
        <v>0</v>
      </c>
      <c r="Q21" s="33">
        <v>0</v>
      </c>
      <c r="R21" s="32">
        <f t="shared" si="3"/>
        <v>7</v>
      </c>
      <c r="S21" s="14">
        <f t="shared" si="4"/>
        <v>0.4375</v>
      </c>
      <c r="T21" s="5" t="s">
        <v>22</v>
      </c>
    </row>
    <row r="22" spans="1:39" ht="15">
      <c r="A22" s="27" t="s">
        <v>25</v>
      </c>
      <c r="B22" s="32">
        <v>0</v>
      </c>
      <c r="C22" s="32">
        <v>1</v>
      </c>
      <c r="D22" s="33">
        <v>0</v>
      </c>
      <c r="E22" s="33">
        <v>0</v>
      </c>
      <c r="F22" s="33">
        <v>1</v>
      </c>
      <c r="G22" s="33">
        <v>1</v>
      </c>
      <c r="H22" s="33">
        <v>0</v>
      </c>
      <c r="I22" s="33">
        <v>0</v>
      </c>
      <c r="J22" s="33">
        <v>1</v>
      </c>
      <c r="K22" s="33">
        <v>1</v>
      </c>
      <c r="L22" s="33">
        <v>0</v>
      </c>
      <c r="M22" s="33">
        <v>0</v>
      </c>
      <c r="N22" s="33">
        <v>1</v>
      </c>
      <c r="O22" s="33">
        <v>1</v>
      </c>
      <c r="P22" s="33">
        <v>0</v>
      </c>
      <c r="Q22" s="33">
        <v>0</v>
      </c>
      <c r="R22" s="32">
        <f t="shared" si="3"/>
        <v>7</v>
      </c>
      <c r="S22" s="14">
        <f t="shared" si="4"/>
        <v>0.4375</v>
      </c>
      <c r="T22" s="5" t="s">
        <v>22</v>
      </c>
    </row>
    <row r="23" spans="1:39" ht="15">
      <c r="A23" s="27" t="s">
        <v>27</v>
      </c>
      <c r="B23" s="32">
        <v>0</v>
      </c>
      <c r="C23" s="32">
        <v>0</v>
      </c>
      <c r="D23" s="33">
        <v>0</v>
      </c>
      <c r="E23" s="33">
        <v>0</v>
      </c>
      <c r="F23" s="33">
        <v>1</v>
      </c>
      <c r="G23" s="33">
        <v>1</v>
      </c>
      <c r="H23" s="33">
        <v>0</v>
      </c>
      <c r="I23" s="33">
        <v>0</v>
      </c>
      <c r="J23" s="33">
        <v>0</v>
      </c>
      <c r="K23" s="33">
        <v>1</v>
      </c>
      <c r="L23" s="33">
        <v>0</v>
      </c>
      <c r="M23" s="33">
        <v>0</v>
      </c>
      <c r="N23" s="33">
        <v>0</v>
      </c>
      <c r="O23" s="33">
        <v>1</v>
      </c>
      <c r="P23" s="33">
        <v>0</v>
      </c>
      <c r="Q23" s="33">
        <v>0</v>
      </c>
      <c r="R23" s="32">
        <f t="shared" si="3"/>
        <v>4</v>
      </c>
      <c r="S23" s="14">
        <f t="shared" si="4"/>
        <v>0.25</v>
      </c>
      <c r="T23" s="5" t="s">
        <v>22</v>
      </c>
    </row>
    <row r="24" spans="1:39" ht="15">
      <c r="A24" s="27" t="s">
        <v>70</v>
      </c>
      <c r="B24" s="32">
        <v>0</v>
      </c>
      <c r="C24" s="32">
        <v>0</v>
      </c>
      <c r="D24" s="33">
        <v>0</v>
      </c>
      <c r="E24" s="33">
        <v>0</v>
      </c>
      <c r="F24" s="33">
        <v>0</v>
      </c>
      <c r="G24" s="33">
        <v>1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1</v>
      </c>
      <c r="P24" s="33">
        <v>0</v>
      </c>
      <c r="Q24" s="33">
        <v>0</v>
      </c>
      <c r="R24" s="32">
        <f t="shared" si="3"/>
        <v>2</v>
      </c>
      <c r="S24" s="14">
        <f t="shared" si="4"/>
        <v>0.125</v>
      </c>
      <c r="T24" s="5" t="s">
        <v>22</v>
      </c>
    </row>
    <row r="25" spans="1:39" ht="15">
      <c r="A25" s="11" t="s">
        <v>71</v>
      </c>
      <c r="B25" s="32">
        <v>1</v>
      </c>
      <c r="C25" s="32">
        <v>0</v>
      </c>
      <c r="D25" s="33">
        <v>0</v>
      </c>
      <c r="E25" s="33">
        <v>0</v>
      </c>
      <c r="F25" s="33">
        <v>1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2">
        <f t="shared" si="3"/>
        <v>2</v>
      </c>
      <c r="S25" s="14">
        <f t="shared" si="4"/>
        <v>0.125</v>
      </c>
      <c r="T25" s="5" t="s">
        <v>69</v>
      </c>
    </row>
    <row r="26" spans="1:39" ht="15">
      <c r="A26" s="11" t="s">
        <v>72</v>
      </c>
      <c r="B26" s="32">
        <v>0</v>
      </c>
      <c r="C26" s="32">
        <v>0</v>
      </c>
      <c r="D26" s="33">
        <v>0</v>
      </c>
      <c r="E26" s="33">
        <v>0</v>
      </c>
      <c r="F26" s="33">
        <v>0</v>
      </c>
      <c r="G26" s="33">
        <v>0</v>
      </c>
      <c r="H26" s="33">
        <v>1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2">
        <f t="shared" si="3"/>
        <v>1</v>
      </c>
      <c r="S26" s="14">
        <f t="shared" si="4"/>
        <v>6.25E-2</v>
      </c>
      <c r="T26" s="5" t="s">
        <v>69</v>
      </c>
    </row>
    <row r="27" spans="1:39" ht="15">
      <c r="A27" s="27"/>
      <c r="B27" s="32">
        <f t="shared" ref="B27:Q27" si="5">SUM(B18:B26)</f>
        <v>2</v>
      </c>
      <c r="C27" s="27">
        <f t="shared" si="5"/>
        <v>5</v>
      </c>
      <c r="D27" s="33">
        <f t="shared" si="5"/>
        <v>0</v>
      </c>
      <c r="E27" s="33">
        <f t="shared" si="5"/>
        <v>0</v>
      </c>
      <c r="F27" s="33">
        <f t="shared" si="5"/>
        <v>7</v>
      </c>
      <c r="G27" s="33">
        <f t="shared" si="5"/>
        <v>7</v>
      </c>
      <c r="H27" s="33">
        <f t="shared" si="5"/>
        <v>1</v>
      </c>
      <c r="I27" s="33">
        <f t="shared" si="5"/>
        <v>0</v>
      </c>
      <c r="J27" s="33">
        <f t="shared" si="5"/>
        <v>3</v>
      </c>
      <c r="K27" s="33">
        <f t="shared" si="5"/>
        <v>4</v>
      </c>
      <c r="L27" s="33">
        <f t="shared" si="5"/>
        <v>0</v>
      </c>
      <c r="M27" s="33">
        <f t="shared" si="5"/>
        <v>0</v>
      </c>
      <c r="N27" s="33">
        <f t="shared" si="5"/>
        <v>3</v>
      </c>
      <c r="O27" s="33">
        <f t="shared" si="5"/>
        <v>5</v>
      </c>
      <c r="P27" s="33">
        <f t="shared" si="5"/>
        <v>0</v>
      </c>
      <c r="Q27" s="33">
        <f t="shared" si="5"/>
        <v>0</v>
      </c>
      <c r="R27" s="33">
        <f>SUM(B27:Q27)</f>
        <v>37</v>
      </c>
      <c r="S27" s="14">
        <f>R27/16</f>
        <v>2.3125</v>
      </c>
      <c r="T27" s="5"/>
      <c r="U27" s="5"/>
    </row>
    <row r="28" spans="1:39" ht="12.75">
      <c r="A28" s="12"/>
      <c r="B28" s="12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ht="12.75"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26">
        <f>SUM(R18:R22)</f>
        <v>28</v>
      </c>
    </row>
    <row r="30" spans="1:39" ht="12.75">
      <c r="A30" s="13"/>
      <c r="B30" s="13"/>
    </row>
    <row r="31" spans="1:39" ht="12.75">
      <c r="A31" s="13"/>
      <c r="B31" s="13"/>
    </row>
    <row r="32" spans="1:39" ht="12.75">
      <c r="A32" s="13"/>
      <c r="B32" s="13"/>
      <c r="C32" s="13"/>
      <c r="D32" s="13"/>
    </row>
    <row r="33" spans="1:4" ht="87" customHeight="1">
      <c r="A33" s="13"/>
      <c r="B33" s="13"/>
      <c r="C33" s="5"/>
      <c r="D33" s="5"/>
    </row>
    <row r="34" spans="1:4" ht="99.75" customHeight="1">
      <c r="A34" s="13"/>
      <c r="B34" s="13"/>
      <c r="C34" s="5"/>
      <c r="D34" s="5"/>
    </row>
    <row r="35" spans="1:4" ht="103.5" customHeight="1">
      <c r="A35" s="13"/>
      <c r="B35" s="13"/>
      <c r="C35" s="5"/>
      <c r="D35" s="5"/>
    </row>
    <row r="36" spans="1:4" ht="102.75" customHeight="1">
      <c r="A36" s="13"/>
      <c r="B36" s="13"/>
      <c r="C36" s="5"/>
      <c r="D36" s="5"/>
    </row>
    <row r="37" spans="1:4" ht="12.75">
      <c r="A37" s="13"/>
      <c r="B37" s="13"/>
    </row>
    <row r="38" spans="1:4" ht="12.75">
      <c r="A38" s="13"/>
      <c r="B38" s="13"/>
    </row>
    <row r="39" spans="1:4" ht="12.75">
      <c r="A39" s="13"/>
      <c r="B39" s="13"/>
    </row>
    <row r="40" spans="1:4" ht="12.75">
      <c r="A40" s="13"/>
      <c r="B40" s="13"/>
    </row>
    <row r="41" spans="1:4" ht="12.75">
      <c r="A41" s="13"/>
      <c r="B41" s="13"/>
    </row>
    <row r="42" spans="1:4" ht="12.75">
      <c r="A42" s="13"/>
      <c r="B42" s="13"/>
    </row>
    <row r="43" spans="1:4" ht="12.75">
      <c r="A43" s="13"/>
      <c r="B43" s="13"/>
    </row>
    <row r="44" spans="1:4" ht="12.75">
      <c r="A44" s="13"/>
      <c r="B44" s="13"/>
    </row>
    <row r="45" spans="1:4" ht="12.75">
      <c r="A45" s="13"/>
      <c r="B45" s="13"/>
    </row>
    <row r="46" spans="1:4" ht="12.75">
      <c r="A46" s="13"/>
      <c r="B46" s="13"/>
    </row>
    <row r="47" spans="1:4" ht="12.75">
      <c r="A47" s="13"/>
      <c r="B47" s="13"/>
    </row>
    <row r="48" spans="1:4" ht="12.75">
      <c r="A48" s="13"/>
      <c r="B48" s="13"/>
    </row>
    <row r="49" spans="1:2" ht="12.75">
      <c r="A49" s="13"/>
      <c r="B49" s="13"/>
    </row>
    <row r="50" spans="1:2" ht="12.75">
      <c r="A50" s="13"/>
      <c r="B50" s="13"/>
    </row>
    <row r="51" spans="1:2" ht="12.75">
      <c r="A51" s="13"/>
      <c r="B51" s="13"/>
    </row>
    <row r="52" spans="1:2" ht="12.75">
      <c r="A52" s="13"/>
      <c r="B52" s="13"/>
    </row>
    <row r="53" spans="1:2" ht="12.75">
      <c r="A53" s="13"/>
      <c r="B53" s="13"/>
    </row>
    <row r="54" spans="1:2" ht="12.75">
      <c r="A54" s="13"/>
      <c r="B54" s="13"/>
    </row>
    <row r="55" spans="1:2" ht="12.75">
      <c r="A55" s="13"/>
      <c r="B55" s="13"/>
    </row>
    <row r="56" spans="1:2" ht="12.75">
      <c r="A56" s="13"/>
      <c r="B56" s="13"/>
    </row>
    <row r="57" spans="1:2" ht="12.75">
      <c r="A57" s="13"/>
      <c r="B57" s="13"/>
    </row>
    <row r="58" spans="1:2" ht="12.75">
      <c r="A58" s="13"/>
      <c r="B58" s="13"/>
    </row>
    <row r="59" spans="1:2" ht="12.75">
      <c r="A59" s="13"/>
      <c r="B59" s="13"/>
    </row>
    <row r="60" spans="1:2" ht="12.75">
      <c r="A60" s="13"/>
      <c r="B60" s="13"/>
    </row>
    <row r="61" spans="1:2" ht="12.75">
      <c r="A61" s="13"/>
      <c r="B61" s="13"/>
    </row>
    <row r="62" spans="1:2" ht="12.75">
      <c r="A62" s="13"/>
      <c r="B62" s="13"/>
    </row>
    <row r="63" spans="1:2" ht="12.75">
      <c r="A63" s="13"/>
      <c r="B63" s="13"/>
    </row>
    <row r="64" spans="1:2" ht="12.75">
      <c r="A64" s="13"/>
      <c r="B64" s="13"/>
    </row>
    <row r="65" spans="1:2" ht="12.75">
      <c r="A65" s="13"/>
      <c r="B65" s="13"/>
    </row>
    <row r="66" spans="1:2" ht="12.75">
      <c r="A66" s="13"/>
      <c r="B66" s="13"/>
    </row>
    <row r="67" spans="1:2" ht="12.75">
      <c r="A67" s="13"/>
      <c r="B67" s="13"/>
    </row>
    <row r="68" spans="1:2" ht="12.75">
      <c r="A68" s="13"/>
      <c r="B68" s="13"/>
    </row>
    <row r="69" spans="1:2" ht="12.75">
      <c r="A69" s="13"/>
      <c r="B69" s="13"/>
    </row>
    <row r="70" spans="1:2" ht="12.75">
      <c r="A70" s="13"/>
      <c r="B70" s="13"/>
    </row>
    <row r="71" spans="1:2" ht="12.75">
      <c r="A71" s="13"/>
      <c r="B71" s="13"/>
    </row>
    <row r="72" spans="1:2" ht="12.75">
      <c r="A72" s="13"/>
      <c r="B72" s="13"/>
    </row>
    <row r="73" spans="1:2" ht="12.75">
      <c r="A73" s="13"/>
      <c r="B73" s="13"/>
    </row>
    <row r="74" spans="1:2" ht="12.75">
      <c r="A74" s="13"/>
      <c r="B74" s="13"/>
    </row>
    <row r="75" spans="1:2" ht="12.75">
      <c r="A75" s="13"/>
      <c r="B75" s="13"/>
    </row>
    <row r="76" spans="1:2" ht="12.75">
      <c r="A76" s="13"/>
      <c r="B76" s="13"/>
    </row>
    <row r="77" spans="1:2" ht="12.75">
      <c r="A77" s="13"/>
      <c r="B77" s="13"/>
    </row>
    <row r="78" spans="1:2" ht="12.75">
      <c r="A78" s="13"/>
      <c r="B78" s="13"/>
    </row>
    <row r="79" spans="1:2" ht="12.75">
      <c r="A79" s="13"/>
      <c r="B79" s="13"/>
    </row>
    <row r="80" spans="1:2" ht="12.75">
      <c r="A80" s="13"/>
      <c r="B80" s="13"/>
    </row>
    <row r="81" spans="1:2" ht="12.75">
      <c r="A81" s="13"/>
      <c r="B81" s="13"/>
    </row>
    <row r="82" spans="1:2" ht="12.75">
      <c r="A82" s="13"/>
      <c r="B82" s="13"/>
    </row>
    <row r="83" spans="1:2" ht="12.75">
      <c r="A83" s="13"/>
      <c r="B83" s="13"/>
    </row>
    <row r="84" spans="1:2" ht="12.75">
      <c r="A84" s="13"/>
      <c r="B84" s="13"/>
    </row>
    <row r="85" spans="1:2" ht="12.75">
      <c r="A85" s="13"/>
      <c r="B85" s="13"/>
    </row>
    <row r="86" spans="1:2" ht="12.75">
      <c r="A86" s="13"/>
      <c r="B86" s="13"/>
    </row>
    <row r="87" spans="1:2" ht="12.75">
      <c r="A87" s="13"/>
      <c r="B87" s="13"/>
    </row>
    <row r="88" spans="1:2" ht="12.75">
      <c r="A88" s="13"/>
      <c r="B88" s="13"/>
    </row>
    <row r="89" spans="1:2" ht="12.75">
      <c r="A89" s="13"/>
      <c r="B89" s="13"/>
    </row>
    <row r="90" spans="1:2" ht="12.75">
      <c r="A90" s="13"/>
      <c r="B90" s="13"/>
    </row>
    <row r="91" spans="1:2" ht="12.75">
      <c r="A91" s="13"/>
      <c r="B91" s="13"/>
    </row>
    <row r="92" spans="1:2" ht="12.75">
      <c r="A92" s="13"/>
      <c r="B92" s="13"/>
    </row>
    <row r="93" spans="1:2" ht="12.75">
      <c r="A93" s="13"/>
      <c r="B93" s="13"/>
    </row>
    <row r="94" spans="1:2" ht="12.75">
      <c r="A94" s="13"/>
      <c r="B94" s="13"/>
    </row>
    <row r="95" spans="1:2" ht="12.75">
      <c r="A95" s="13"/>
      <c r="B95" s="13"/>
    </row>
    <row r="96" spans="1:2" ht="12.75">
      <c r="A96" s="13"/>
      <c r="B96" s="13"/>
    </row>
    <row r="97" spans="1:2" ht="12.75">
      <c r="A97" s="13"/>
      <c r="B97" s="13"/>
    </row>
    <row r="98" spans="1:2" ht="12.75">
      <c r="A98" s="13"/>
      <c r="B98" s="13"/>
    </row>
    <row r="99" spans="1:2" ht="12.75">
      <c r="A99" s="13"/>
      <c r="B99" s="13"/>
    </row>
    <row r="100" spans="1:2" ht="12.75">
      <c r="A100" s="13"/>
      <c r="B100" s="13"/>
    </row>
    <row r="101" spans="1:2" ht="12.75">
      <c r="A101" s="13"/>
      <c r="B101" s="13"/>
    </row>
    <row r="102" spans="1:2" ht="12.75">
      <c r="A102" s="13"/>
      <c r="B102" s="13"/>
    </row>
    <row r="103" spans="1:2" ht="12.75">
      <c r="A103" s="13"/>
      <c r="B103" s="13"/>
    </row>
    <row r="104" spans="1:2" ht="12.75">
      <c r="A104" s="13"/>
      <c r="B104" s="13"/>
    </row>
    <row r="105" spans="1:2" ht="12.75">
      <c r="A105" s="13"/>
      <c r="B105" s="13"/>
    </row>
    <row r="106" spans="1:2" ht="12.75">
      <c r="A106" s="13"/>
      <c r="B106" s="13"/>
    </row>
    <row r="107" spans="1:2" ht="12.75">
      <c r="A107" s="13"/>
      <c r="B107" s="13"/>
    </row>
    <row r="108" spans="1:2" ht="12.75">
      <c r="A108" s="13"/>
      <c r="B108" s="13"/>
    </row>
    <row r="109" spans="1:2" ht="12.75">
      <c r="A109" s="13"/>
      <c r="B109" s="13"/>
    </row>
    <row r="110" spans="1:2" ht="12.75">
      <c r="A110" s="13"/>
      <c r="B110" s="13"/>
    </row>
    <row r="111" spans="1:2" ht="12.75">
      <c r="A111" s="13"/>
      <c r="B111" s="13"/>
    </row>
    <row r="112" spans="1:2" ht="12.75">
      <c r="A112" s="13"/>
      <c r="B112" s="13"/>
    </row>
    <row r="113" spans="1:2" ht="12.75">
      <c r="A113" s="13"/>
      <c r="B113" s="13"/>
    </row>
    <row r="114" spans="1:2" ht="12.75">
      <c r="A114" s="13"/>
      <c r="B114" s="13"/>
    </row>
    <row r="115" spans="1:2" ht="12.75">
      <c r="A115" s="13"/>
      <c r="B115" s="13"/>
    </row>
    <row r="116" spans="1:2" ht="12.75">
      <c r="A116" s="13"/>
      <c r="B116" s="13"/>
    </row>
    <row r="117" spans="1:2" ht="12.75">
      <c r="A117" s="13"/>
      <c r="B117" s="13"/>
    </row>
    <row r="118" spans="1:2" ht="12.75">
      <c r="A118" s="13"/>
      <c r="B118" s="13"/>
    </row>
    <row r="119" spans="1:2" ht="12.75">
      <c r="A119" s="13"/>
      <c r="B119" s="13"/>
    </row>
    <row r="120" spans="1:2" ht="12.75">
      <c r="A120" s="13"/>
      <c r="B120" s="13"/>
    </row>
    <row r="121" spans="1:2" ht="12.75">
      <c r="A121" s="13"/>
      <c r="B121" s="13"/>
    </row>
    <row r="122" spans="1:2" ht="12.75">
      <c r="A122" s="13"/>
      <c r="B122" s="13"/>
    </row>
    <row r="123" spans="1:2" ht="12.75">
      <c r="A123" s="13"/>
      <c r="B123" s="13"/>
    </row>
    <row r="124" spans="1:2" ht="12.75">
      <c r="A124" s="13"/>
      <c r="B124" s="13"/>
    </row>
    <row r="125" spans="1:2" ht="12.75">
      <c r="A125" s="13"/>
      <c r="B125" s="13"/>
    </row>
    <row r="126" spans="1:2" ht="12.75">
      <c r="A126" s="13"/>
      <c r="B126" s="13"/>
    </row>
    <row r="127" spans="1:2" ht="12.75">
      <c r="A127" s="13"/>
      <c r="B127" s="13"/>
    </row>
    <row r="128" spans="1:2" ht="12.75">
      <c r="A128" s="13"/>
      <c r="B128" s="13"/>
    </row>
    <row r="129" spans="1:2" ht="12.75">
      <c r="A129" s="13"/>
      <c r="B129" s="13"/>
    </row>
    <row r="130" spans="1:2" ht="12.75">
      <c r="A130" s="13"/>
      <c r="B130" s="13"/>
    </row>
    <row r="131" spans="1:2" ht="12.75">
      <c r="A131" s="13"/>
      <c r="B131" s="13"/>
    </row>
    <row r="132" spans="1:2" ht="12.75">
      <c r="A132" s="13"/>
      <c r="B132" s="13"/>
    </row>
    <row r="133" spans="1:2" ht="12.75">
      <c r="A133" s="13"/>
      <c r="B133" s="13"/>
    </row>
    <row r="134" spans="1:2" ht="12.75">
      <c r="A134" s="13"/>
      <c r="B134" s="13"/>
    </row>
    <row r="135" spans="1:2" ht="12.75">
      <c r="A135" s="13"/>
      <c r="B135" s="13"/>
    </row>
    <row r="136" spans="1:2" ht="12.75">
      <c r="A136" s="13"/>
      <c r="B136" s="13"/>
    </row>
    <row r="137" spans="1:2" ht="12.75">
      <c r="A137" s="13"/>
      <c r="B137" s="13"/>
    </row>
    <row r="138" spans="1:2" ht="12.75">
      <c r="A138" s="13"/>
      <c r="B138" s="13"/>
    </row>
    <row r="139" spans="1:2" ht="12.75">
      <c r="A139" s="13"/>
      <c r="B139" s="13"/>
    </row>
    <row r="140" spans="1:2" ht="12.75">
      <c r="A140" s="13"/>
      <c r="B140" s="13"/>
    </row>
    <row r="141" spans="1:2" ht="12.75">
      <c r="A141" s="13"/>
      <c r="B141" s="13"/>
    </row>
    <row r="142" spans="1:2" ht="12.75">
      <c r="A142" s="13"/>
      <c r="B142" s="13"/>
    </row>
    <row r="143" spans="1:2" ht="12.75">
      <c r="A143" s="13"/>
      <c r="B143" s="13"/>
    </row>
    <row r="144" spans="1:2" ht="12.75">
      <c r="A144" s="13"/>
      <c r="B144" s="13"/>
    </row>
    <row r="145" spans="1:2" ht="12.75">
      <c r="A145" s="13"/>
      <c r="B145" s="13"/>
    </row>
    <row r="146" spans="1:2" ht="12.75">
      <c r="A146" s="13"/>
      <c r="B146" s="13"/>
    </row>
    <row r="147" spans="1:2" ht="12.75">
      <c r="A147" s="13"/>
      <c r="B147" s="13"/>
    </row>
    <row r="148" spans="1:2" ht="12.75">
      <c r="A148" s="13"/>
      <c r="B148" s="13"/>
    </row>
    <row r="149" spans="1:2" ht="12.75">
      <c r="A149" s="13"/>
      <c r="B149" s="13"/>
    </row>
    <row r="150" spans="1:2" ht="12.75">
      <c r="A150" s="13"/>
      <c r="B150" s="13"/>
    </row>
    <row r="151" spans="1:2" ht="12.75">
      <c r="A151" s="13"/>
      <c r="B151" s="13"/>
    </row>
    <row r="152" spans="1:2" ht="12.75">
      <c r="A152" s="13"/>
      <c r="B152" s="13"/>
    </row>
    <row r="153" spans="1:2" ht="12.75">
      <c r="A153" s="13"/>
      <c r="B153" s="13"/>
    </row>
    <row r="154" spans="1:2" ht="12.75">
      <c r="A154" s="13"/>
      <c r="B154" s="13"/>
    </row>
    <row r="155" spans="1:2" ht="12.75">
      <c r="A155" s="13"/>
      <c r="B155" s="13"/>
    </row>
    <row r="156" spans="1:2" ht="12.75">
      <c r="A156" s="13"/>
      <c r="B156" s="13"/>
    </row>
    <row r="157" spans="1:2" ht="12.75">
      <c r="A157" s="13"/>
      <c r="B157" s="13"/>
    </row>
    <row r="158" spans="1:2" ht="12.75">
      <c r="A158" s="13"/>
      <c r="B158" s="13"/>
    </row>
    <row r="159" spans="1:2" ht="12.75">
      <c r="A159" s="13"/>
      <c r="B159" s="13"/>
    </row>
    <row r="160" spans="1:2" ht="12.75">
      <c r="A160" s="13"/>
      <c r="B160" s="13"/>
    </row>
    <row r="161" spans="1:2" ht="12.75">
      <c r="A161" s="13"/>
      <c r="B161" s="13"/>
    </row>
    <row r="162" spans="1:2" ht="12.75">
      <c r="A162" s="13"/>
      <c r="B162" s="13"/>
    </row>
    <row r="163" spans="1:2" ht="12.75">
      <c r="A163" s="13"/>
      <c r="B163" s="13"/>
    </row>
    <row r="164" spans="1:2" ht="12.75">
      <c r="A164" s="13"/>
      <c r="B164" s="13"/>
    </row>
    <row r="165" spans="1:2" ht="12.75">
      <c r="A165" s="13"/>
      <c r="B165" s="13"/>
    </row>
    <row r="166" spans="1:2" ht="12.75">
      <c r="A166" s="13"/>
      <c r="B166" s="13"/>
    </row>
    <row r="167" spans="1:2" ht="12.75">
      <c r="A167" s="13"/>
      <c r="B167" s="13"/>
    </row>
    <row r="168" spans="1:2" ht="12.75">
      <c r="A168" s="13"/>
      <c r="B168" s="13"/>
    </row>
    <row r="169" spans="1:2" ht="12.75">
      <c r="A169" s="13"/>
      <c r="B169" s="13"/>
    </row>
    <row r="170" spans="1:2" ht="12.75">
      <c r="A170" s="13"/>
      <c r="B170" s="13"/>
    </row>
    <row r="171" spans="1:2" ht="12.75">
      <c r="A171" s="13"/>
      <c r="B171" s="13"/>
    </row>
    <row r="172" spans="1:2" ht="12.75">
      <c r="A172" s="13"/>
      <c r="B172" s="13"/>
    </row>
    <row r="173" spans="1:2" ht="12.75">
      <c r="A173" s="13"/>
      <c r="B173" s="13"/>
    </row>
    <row r="174" spans="1:2" ht="12.75">
      <c r="A174" s="13"/>
      <c r="B174" s="13"/>
    </row>
    <row r="175" spans="1:2" ht="12.75">
      <c r="A175" s="13"/>
      <c r="B175" s="13"/>
    </row>
    <row r="176" spans="1:2" ht="12.75">
      <c r="A176" s="13"/>
      <c r="B176" s="13"/>
    </row>
    <row r="177" spans="1:2" ht="12.75">
      <c r="A177" s="13"/>
      <c r="B177" s="13"/>
    </row>
    <row r="178" spans="1:2" ht="12.75">
      <c r="A178" s="13"/>
      <c r="B178" s="13"/>
    </row>
    <row r="179" spans="1:2" ht="12.75">
      <c r="A179" s="13"/>
      <c r="B179" s="13"/>
    </row>
    <row r="180" spans="1:2" ht="12.75">
      <c r="A180" s="13"/>
      <c r="B180" s="13"/>
    </row>
    <row r="181" spans="1:2" ht="12.75">
      <c r="A181" s="13"/>
      <c r="B181" s="13"/>
    </row>
    <row r="182" spans="1:2" ht="12.75">
      <c r="A182" s="13"/>
      <c r="B182" s="13"/>
    </row>
    <row r="183" spans="1:2" ht="12.75">
      <c r="A183" s="13"/>
      <c r="B183" s="13"/>
    </row>
    <row r="184" spans="1:2" ht="12.75">
      <c r="A184" s="13"/>
      <c r="B184" s="13"/>
    </row>
    <row r="185" spans="1:2" ht="12.75">
      <c r="A185" s="13"/>
      <c r="B185" s="13"/>
    </row>
    <row r="186" spans="1:2" ht="12.75">
      <c r="A186" s="13"/>
      <c r="B186" s="13"/>
    </row>
    <row r="187" spans="1:2" ht="12.75">
      <c r="A187" s="13"/>
      <c r="B187" s="13"/>
    </row>
    <row r="188" spans="1:2" ht="12.75">
      <c r="A188" s="13"/>
      <c r="B188" s="13"/>
    </row>
    <row r="189" spans="1:2" ht="12.75">
      <c r="A189" s="13"/>
      <c r="B189" s="13"/>
    </row>
    <row r="190" spans="1:2" ht="12.75">
      <c r="A190" s="13"/>
      <c r="B190" s="13"/>
    </row>
    <row r="191" spans="1:2" ht="12.75">
      <c r="A191" s="13"/>
      <c r="B191" s="13"/>
    </row>
    <row r="192" spans="1:2" ht="12.75">
      <c r="A192" s="13"/>
      <c r="B192" s="13"/>
    </row>
    <row r="193" spans="1:2" ht="12.75">
      <c r="A193" s="13"/>
      <c r="B193" s="13"/>
    </row>
    <row r="194" spans="1:2" ht="12.75">
      <c r="A194" s="13"/>
      <c r="B194" s="13"/>
    </row>
    <row r="195" spans="1:2" ht="12.75">
      <c r="A195" s="13"/>
      <c r="B195" s="13"/>
    </row>
    <row r="196" spans="1:2" ht="12.75">
      <c r="A196" s="13"/>
      <c r="B196" s="13"/>
    </row>
    <row r="197" spans="1:2" ht="12.75">
      <c r="A197" s="13"/>
      <c r="B197" s="13"/>
    </row>
    <row r="198" spans="1:2" ht="12.75">
      <c r="A198" s="13"/>
      <c r="B198" s="13"/>
    </row>
    <row r="199" spans="1:2" ht="12.75">
      <c r="A199" s="13"/>
      <c r="B199" s="13"/>
    </row>
    <row r="200" spans="1:2" ht="12.75">
      <c r="A200" s="13"/>
      <c r="B200" s="13"/>
    </row>
    <row r="201" spans="1:2" ht="12.75">
      <c r="A201" s="13"/>
      <c r="B201" s="13"/>
    </row>
    <row r="202" spans="1:2" ht="12.75">
      <c r="A202" s="13"/>
      <c r="B202" s="13"/>
    </row>
    <row r="203" spans="1:2" ht="12.75">
      <c r="A203" s="13"/>
      <c r="B203" s="13"/>
    </row>
    <row r="204" spans="1:2" ht="12.75">
      <c r="A204" s="13"/>
      <c r="B204" s="13"/>
    </row>
    <row r="205" spans="1:2" ht="12.75">
      <c r="A205" s="13"/>
      <c r="B205" s="13"/>
    </row>
    <row r="206" spans="1:2" ht="12.75">
      <c r="A206" s="13"/>
      <c r="B206" s="13"/>
    </row>
    <row r="207" spans="1:2" ht="12.75">
      <c r="A207" s="13"/>
      <c r="B207" s="13"/>
    </row>
    <row r="208" spans="1:2" ht="12.75">
      <c r="A208" s="13"/>
      <c r="B208" s="13"/>
    </row>
    <row r="209" spans="1:2" ht="12.75">
      <c r="A209" s="13"/>
      <c r="B209" s="13"/>
    </row>
    <row r="210" spans="1:2" ht="12.75">
      <c r="A210" s="13"/>
      <c r="B210" s="13"/>
    </row>
    <row r="211" spans="1:2" ht="12.75">
      <c r="A211" s="13"/>
      <c r="B211" s="13"/>
    </row>
    <row r="212" spans="1:2" ht="12.75">
      <c r="A212" s="13"/>
      <c r="B212" s="13"/>
    </row>
    <row r="213" spans="1:2" ht="12.75">
      <c r="A213" s="13"/>
      <c r="B213" s="13"/>
    </row>
    <row r="214" spans="1:2" ht="12.75">
      <c r="A214" s="13"/>
      <c r="B214" s="13"/>
    </row>
    <row r="215" spans="1:2" ht="12.75">
      <c r="A215" s="13"/>
      <c r="B215" s="13"/>
    </row>
    <row r="216" spans="1:2" ht="12.75">
      <c r="A216" s="13"/>
      <c r="B216" s="13"/>
    </row>
    <row r="217" spans="1:2" ht="12.75">
      <c r="A217" s="13"/>
      <c r="B217" s="13"/>
    </row>
    <row r="218" spans="1:2" ht="12.75">
      <c r="A218" s="13"/>
      <c r="B218" s="13"/>
    </row>
    <row r="219" spans="1:2" ht="12.75">
      <c r="A219" s="13"/>
      <c r="B219" s="13"/>
    </row>
    <row r="220" spans="1:2" ht="12.75">
      <c r="A220" s="13"/>
      <c r="B220" s="13"/>
    </row>
    <row r="221" spans="1:2" ht="12.75">
      <c r="A221" s="13"/>
      <c r="B221" s="13"/>
    </row>
    <row r="222" spans="1:2" ht="12.75">
      <c r="A222" s="13"/>
      <c r="B222" s="13"/>
    </row>
    <row r="223" spans="1:2" ht="12.75">
      <c r="A223" s="13"/>
      <c r="B223" s="13"/>
    </row>
    <row r="224" spans="1:2" ht="12.75">
      <c r="A224" s="13"/>
      <c r="B224" s="13"/>
    </row>
    <row r="225" spans="1:2" ht="12.75">
      <c r="A225" s="13"/>
      <c r="B225" s="13"/>
    </row>
    <row r="226" spans="1:2" ht="12.75">
      <c r="A226" s="13"/>
      <c r="B226" s="13"/>
    </row>
    <row r="227" spans="1:2" ht="12.75">
      <c r="A227" s="13"/>
      <c r="B227" s="13"/>
    </row>
    <row r="228" spans="1:2" ht="12.75">
      <c r="A228" s="13"/>
      <c r="B228" s="13"/>
    </row>
    <row r="229" spans="1:2" ht="12.75">
      <c r="A229" s="13"/>
      <c r="B229" s="13"/>
    </row>
    <row r="230" spans="1:2" ht="12.75">
      <c r="A230" s="13"/>
      <c r="B230" s="13"/>
    </row>
    <row r="231" spans="1:2" ht="12.75">
      <c r="A231" s="13"/>
      <c r="B231" s="13"/>
    </row>
    <row r="232" spans="1:2" ht="12.75">
      <c r="A232" s="13"/>
      <c r="B232" s="13"/>
    </row>
    <row r="233" spans="1:2" ht="12.75">
      <c r="A233" s="13"/>
      <c r="B233" s="13"/>
    </row>
    <row r="234" spans="1:2" ht="12.75">
      <c r="A234" s="13"/>
      <c r="B234" s="13"/>
    </row>
    <row r="235" spans="1:2" ht="12.75">
      <c r="A235" s="13"/>
      <c r="B235" s="13"/>
    </row>
    <row r="236" spans="1:2" ht="12.75">
      <c r="A236" s="13"/>
      <c r="B236" s="13"/>
    </row>
    <row r="237" spans="1:2" ht="12.75">
      <c r="A237" s="13"/>
      <c r="B237" s="13"/>
    </row>
    <row r="238" spans="1:2" ht="12.75">
      <c r="A238" s="13"/>
      <c r="B238" s="13"/>
    </row>
    <row r="239" spans="1:2" ht="12.75">
      <c r="A239" s="13"/>
      <c r="B239" s="13"/>
    </row>
    <row r="240" spans="1:2" ht="12.75">
      <c r="A240" s="13"/>
      <c r="B240" s="13"/>
    </row>
    <row r="241" spans="1:2" ht="12.75">
      <c r="A241" s="13"/>
      <c r="B241" s="13"/>
    </row>
    <row r="242" spans="1:2" ht="12.75">
      <c r="A242" s="13"/>
      <c r="B242" s="13"/>
    </row>
    <row r="243" spans="1:2" ht="12.75">
      <c r="A243" s="13"/>
      <c r="B243" s="13"/>
    </row>
    <row r="244" spans="1:2" ht="12.75">
      <c r="A244" s="13"/>
      <c r="B244" s="13"/>
    </row>
    <row r="245" spans="1:2" ht="12.75">
      <c r="A245" s="13"/>
      <c r="B245" s="13"/>
    </row>
    <row r="246" spans="1:2" ht="12.75">
      <c r="A246" s="13"/>
      <c r="B246" s="13"/>
    </row>
    <row r="247" spans="1:2" ht="12.75">
      <c r="A247" s="13"/>
      <c r="B247" s="13"/>
    </row>
    <row r="248" spans="1:2" ht="12.75">
      <c r="A248" s="13"/>
      <c r="B248" s="13"/>
    </row>
    <row r="249" spans="1:2" ht="12.75">
      <c r="A249" s="13"/>
      <c r="B249" s="13"/>
    </row>
    <row r="250" spans="1:2" ht="12.75">
      <c r="A250" s="13"/>
      <c r="B250" s="13"/>
    </row>
    <row r="251" spans="1:2" ht="12.75">
      <c r="A251" s="13"/>
      <c r="B251" s="13"/>
    </row>
    <row r="252" spans="1:2" ht="12.75">
      <c r="A252" s="13"/>
      <c r="B252" s="13"/>
    </row>
    <row r="253" spans="1:2" ht="12.75">
      <c r="A253" s="13"/>
      <c r="B253" s="13"/>
    </row>
    <row r="254" spans="1:2" ht="12.75">
      <c r="A254" s="13"/>
      <c r="B254" s="13"/>
    </row>
    <row r="255" spans="1:2" ht="12.75">
      <c r="A255" s="13"/>
      <c r="B255" s="13"/>
    </row>
    <row r="256" spans="1:2" ht="12.75">
      <c r="A256" s="13"/>
      <c r="B256" s="13"/>
    </row>
    <row r="257" spans="1:2" ht="12.75">
      <c r="A257" s="13"/>
      <c r="B257" s="13"/>
    </row>
    <row r="258" spans="1:2" ht="12.75">
      <c r="A258" s="13"/>
      <c r="B258" s="13"/>
    </row>
    <row r="259" spans="1:2" ht="12.75">
      <c r="A259" s="13"/>
      <c r="B259" s="13"/>
    </row>
    <row r="260" spans="1:2" ht="12.75">
      <c r="A260" s="13"/>
      <c r="B260" s="13"/>
    </row>
    <row r="261" spans="1:2" ht="12.75">
      <c r="A261" s="13"/>
      <c r="B261" s="13"/>
    </row>
    <row r="262" spans="1:2" ht="12.75">
      <c r="A262" s="13"/>
      <c r="B262" s="13"/>
    </row>
    <row r="263" spans="1:2" ht="12.75">
      <c r="A263" s="13"/>
      <c r="B263" s="13"/>
    </row>
    <row r="264" spans="1:2" ht="12.75">
      <c r="A264" s="13"/>
      <c r="B264" s="13"/>
    </row>
    <row r="265" spans="1:2" ht="12.75">
      <c r="A265" s="13"/>
      <c r="B265" s="13"/>
    </row>
    <row r="266" spans="1:2" ht="12.75">
      <c r="A266" s="13"/>
      <c r="B266" s="13"/>
    </row>
    <row r="267" spans="1:2" ht="12.75">
      <c r="A267" s="13"/>
      <c r="B267" s="13"/>
    </row>
    <row r="268" spans="1:2" ht="12.75">
      <c r="A268" s="13"/>
      <c r="B268" s="13"/>
    </row>
    <row r="269" spans="1:2" ht="12.75">
      <c r="A269" s="13"/>
      <c r="B269" s="13"/>
    </row>
    <row r="270" spans="1:2" ht="12.75">
      <c r="A270" s="13"/>
      <c r="B270" s="13"/>
    </row>
    <row r="271" spans="1:2" ht="12.75">
      <c r="A271" s="13"/>
      <c r="B271" s="13"/>
    </row>
    <row r="272" spans="1:2" ht="12.75">
      <c r="A272" s="13"/>
      <c r="B272" s="13"/>
    </row>
    <row r="273" spans="1:2" ht="12.75">
      <c r="A273" s="13"/>
      <c r="B273" s="13"/>
    </row>
    <row r="274" spans="1:2" ht="12.75">
      <c r="A274" s="13"/>
      <c r="B274" s="13"/>
    </row>
    <row r="275" spans="1:2" ht="12.75">
      <c r="A275" s="13"/>
      <c r="B275" s="13"/>
    </row>
    <row r="276" spans="1:2" ht="12.75">
      <c r="A276" s="13"/>
      <c r="B276" s="13"/>
    </row>
    <row r="277" spans="1:2" ht="12.75">
      <c r="A277" s="13"/>
      <c r="B277" s="13"/>
    </row>
    <row r="278" spans="1:2" ht="12.75">
      <c r="A278" s="13"/>
      <c r="B278" s="13"/>
    </row>
    <row r="279" spans="1:2" ht="12.75">
      <c r="A279" s="13"/>
      <c r="B279" s="13"/>
    </row>
    <row r="280" spans="1:2" ht="12.75">
      <c r="A280" s="13"/>
      <c r="B280" s="13"/>
    </row>
    <row r="281" spans="1:2" ht="12.75">
      <c r="A281" s="13"/>
      <c r="B281" s="13"/>
    </row>
    <row r="282" spans="1:2" ht="12.75">
      <c r="A282" s="13"/>
      <c r="B282" s="13"/>
    </row>
    <row r="283" spans="1:2" ht="12.75">
      <c r="A283" s="13"/>
      <c r="B283" s="13"/>
    </row>
    <row r="284" spans="1:2" ht="12.75">
      <c r="A284" s="13"/>
      <c r="B284" s="13"/>
    </row>
    <row r="285" spans="1:2" ht="12.75">
      <c r="A285" s="13"/>
      <c r="B285" s="13"/>
    </row>
    <row r="286" spans="1:2" ht="12.75">
      <c r="A286" s="13"/>
      <c r="B286" s="13"/>
    </row>
    <row r="287" spans="1:2" ht="12.75">
      <c r="A287" s="13"/>
      <c r="B287" s="13"/>
    </row>
    <row r="288" spans="1:2" ht="12.75">
      <c r="A288" s="13"/>
      <c r="B288" s="13"/>
    </row>
    <row r="289" spans="1:2" ht="12.75">
      <c r="A289" s="13"/>
      <c r="B289" s="13"/>
    </row>
    <row r="290" spans="1:2" ht="12.75">
      <c r="A290" s="13"/>
      <c r="B290" s="13"/>
    </row>
    <row r="291" spans="1:2" ht="12.75">
      <c r="A291" s="13"/>
      <c r="B291" s="13"/>
    </row>
    <row r="292" spans="1:2" ht="12.75">
      <c r="A292" s="13"/>
      <c r="B292" s="13"/>
    </row>
    <row r="293" spans="1:2" ht="12.75">
      <c r="A293" s="13"/>
      <c r="B293" s="13"/>
    </row>
    <row r="294" spans="1:2" ht="12.75">
      <c r="A294" s="13"/>
      <c r="B294" s="13"/>
    </row>
    <row r="295" spans="1:2" ht="12.75">
      <c r="A295" s="13"/>
      <c r="B295" s="13"/>
    </row>
    <row r="296" spans="1:2" ht="12.75">
      <c r="A296" s="13"/>
      <c r="B296" s="13"/>
    </row>
    <row r="297" spans="1:2" ht="12.75">
      <c r="A297" s="13"/>
      <c r="B297" s="13"/>
    </row>
    <row r="298" spans="1:2" ht="12.75">
      <c r="A298" s="13"/>
      <c r="B298" s="13"/>
    </row>
    <row r="299" spans="1:2" ht="12.75">
      <c r="A299" s="13"/>
      <c r="B299" s="13"/>
    </row>
    <row r="300" spans="1:2" ht="12.75">
      <c r="A300" s="13"/>
      <c r="B300" s="13"/>
    </row>
    <row r="301" spans="1:2" ht="12.75">
      <c r="A301" s="13"/>
      <c r="B301" s="13"/>
    </row>
    <row r="302" spans="1:2" ht="12.75">
      <c r="A302" s="13"/>
      <c r="B302" s="13"/>
    </row>
    <row r="303" spans="1:2" ht="12.75">
      <c r="A303" s="13"/>
      <c r="B303" s="13"/>
    </row>
    <row r="304" spans="1:2" ht="12.75">
      <c r="A304" s="13"/>
      <c r="B304" s="13"/>
    </row>
    <row r="305" spans="1:2" ht="12.75">
      <c r="A305" s="13"/>
      <c r="B305" s="13"/>
    </row>
    <row r="306" spans="1:2" ht="12.75">
      <c r="A306" s="13"/>
      <c r="B306" s="13"/>
    </row>
    <row r="307" spans="1:2" ht="12.75">
      <c r="A307" s="13"/>
      <c r="B307" s="13"/>
    </row>
    <row r="308" spans="1:2" ht="12.75">
      <c r="A308" s="13"/>
      <c r="B308" s="13"/>
    </row>
    <row r="309" spans="1:2" ht="12.75">
      <c r="A309" s="13"/>
      <c r="B309" s="13"/>
    </row>
    <row r="310" spans="1:2" ht="12.75">
      <c r="A310" s="13"/>
      <c r="B310" s="13"/>
    </row>
    <row r="311" spans="1:2" ht="12.75">
      <c r="A311" s="13"/>
      <c r="B311" s="13"/>
    </row>
    <row r="312" spans="1:2" ht="12.75">
      <c r="A312" s="13"/>
      <c r="B312" s="13"/>
    </row>
    <row r="313" spans="1:2" ht="12.75">
      <c r="A313" s="13"/>
      <c r="B313" s="13"/>
    </row>
    <row r="314" spans="1:2" ht="12.75">
      <c r="A314" s="13"/>
      <c r="B314" s="13"/>
    </row>
    <row r="315" spans="1:2" ht="12.75">
      <c r="A315" s="13"/>
      <c r="B315" s="13"/>
    </row>
    <row r="316" spans="1:2" ht="12.75">
      <c r="A316" s="13"/>
      <c r="B316" s="13"/>
    </row>
    <row r="317" spans="1:2" ht="12.75">
      <c r="A317" s="13"/>
      <c r="B317" s="13"/>
    </row>
    <row r="318" spans="1:2" ht="12.75">
      <c r="A318" s="13"/>
      <c r="B318" s="13"/>
    </row>
    <row r="319" spans="1:2" ht="12.75">
      <c r="A319" s="13"/>
      <c r="B319" s="13"/>
    </row>
    <row r="320" spans="1:2" ht="12.75">
      <c r="A320" s="13"/>
      <c r="B320" s="13"/>
    </row>
    <row r="321" spans="1:2" ht="12.75">
      <c r="A321" s="13"/>
      <c r="B321" s="13"/>
    </row>
    <row r="322" spans="1:2" ht="12.75">
      <c r="A322" s="13"/>
      <c r="B322" s="13"/>
    </row>
    <row r="323" spans="1:2" ht="12.75">
      <c r="A323" s="13"/>
      <c r="B323" s="13"/>
    </row>
    <row r="324" spans="1:2" ht="12.75">
      <c r="A324" s="13"/>
      <c r="B324" s="13"/>
    </row>
    <row r="325" spans="1:2" ht="12.75">
      <c r="A325" s="13"/>
      <c r="B325" s="13"/>
    </row>
    <row r="326" spans="1:2" ht="12.75">
      <c r="A326" s="13"/>
      <c r="B326" s="13"/>
    </row>
    <row r="327" spans="1:2" ht="12.75">
      <c r="A327" s="13"/>
      <c r="B327" s="13"/>
    </row>
    <row r="328" spans="1:2" ht="12.75">
      <c r="A328" s="13"/>
      <c r="B328" s="13"/>
    </row>
    <row r="329" spans="1:2" ht="12.75">
      <c r="A329" s="13"/>
      <c r="B329" s="13"/>
    </row>
    <row r="330" spans="1:2" ht="12.75">
      <c r="A330" s="13"/>
      <c r="B330" s="13"/>
    </row>
    <row r="331" spans="1:2" ht="12.75">
      <c r="A331" s="13"/>
      <c r="B331" s="13"/>
    </row>
    <row r="332" spans="1:2" ht="12.75">
      <c r="A332" s="13"/>
      <c r="B332" s="13"/>
    </row>
    <row r="333" spans="1:2" ht="12.75">
      <c r="A333" s="13"/>
      <c r="B333" s="13"/>
    </row>
    <row r="334" spans="1:2" ht="12.75">
      <c r="A334" s="13"/>
      <c r="B334" s="13"/>
    </row>
    <row r="335" spans="1:2" ht="12.75">
      <c r="A335" s="13"/>
      <c r="B335" s="13"/>
    </row>
    <row r="336" spans="1:2" ht="12.75">
      <c r="A336" s="13"/>
      <c r="B336" s="13"/>
    </row>
    <row r="337" spans="1:2" ht="12.75">
      <c r="A337" s="13"/>
      <c r="B337" s="13"/>
    </row>
    <row r="338" spans="1:2" ht="12.75">
      <c r="A338" s="13"/>
      <c r="B338" s="13"/>
    </row>
    <row r="339" spans="1:2" ht="12.75">
      <c r="A339" s="13"/>
      <c r="B339" s="13"/>
    </row>
    <row r="340" spans="1:2" ht="12.75">
      <c r="A340" s="13"/>
      <c r="B340" s="13"/>
    </row>
    <row r="341" spans="1:2" ht="12.75">
      <c r="A341" s="13"/>
      <c r="B341" s="13"/>
    </row>
    <row r="342" spans="1:2" ht="12.75">
      <c r="A342" s="13"/>
      <c r="B342" s="13"/>
    </row>
    <row r="343" spans="1:2" ht="12.75">
      <c r="A343" s="13"/>
      <c r="B343" s="13"/>
    </row>
    <row r="344" spans="1:2" ht="12.75">
      <c r="A344" s="13"/>
      <c r="B344" s="13"/>
    </row>
    <row r="345" spans="1:2" ht="12.75">
      <c r="A345" s="13"/>
      <c r="B345" s="13"/>
    </row>
    <row r="346" spans="1:2" ht="12.75">
      <c r="A346" s="13"/>
      <c r="B346" s="13"/>
    </row>
    <row r="347" spans="1:2" ht="12.75">
      <c r="A347" s="13"/>
      <c r="B347" s="13"/>
    </row>
    <row r="348" spans="1:2" ht="12.75">
      <c r="A348" s="13"/>
      <c r="B348" s="13"/>
    </row>
    <row r="349" spans="1:2" ht="12.75">
      <c r="A349" s="13"/>
      <c r="B349" s="13"/>
    </row>
    <row r="350" spans="1:2" ht="12.75">
      <c r="A350" s="13"/>
      <c r="B350" s="13"/>
    </row>
    <row r="351" spans="1:2" ht="12.75">
      <c r="A351" s="13"/>
      <c r="B351" s="13"/>
    </row>
    <row r="352" spans="1:2" ht="12.75">
      <c r="A352" s="13"/>
      <c r="B352" s="13"/>
    </row>
    <row r="353" spans="1:2" ht="12.75">
      <c r="A353" s="13"/>
      <c r="B353" s="13"/>
    </row>
    <row r="354" spans="1:2" ht="12.75">
      <c r="A354" s="13"/>
      <c r="B354" s="13"/>
    </row>
    <row r="355" spans="1:2" ht="12.75">
      <c r="A355" s="13"/>
      <c r="B355" s="13"/>
    </row>
    <row r="356" spans="1:2" ht="12.75">
      <c r="A356" s="13"/>
      <c r="B356" s="13"/>
    </row>
    <row r="357" spans="1:2" ht="12.75">
      <c r="A357" s="13"/>
      <c r="B357" s="13"/>
    </row>
    <row r="358" spans="1:2" ht="12.75">
      <c r="A358" s="13"/>
      <c r="B358" s="13"/>
    </row>
    <row r="359" spans="1:2" ht="12.75">
      <c r="A359" s="13"/>
      <c r="B359" s="13"/>
    </row>
    <row r="360" spans="1:2" ht="12.75">
      <c r="A360" s="13"/>
      <c r="B360" s="13"/>
    </row>
    <row r="361" spans="1:2" ht="12.75">
      <c r="A361" s="13"/>
      <c r="B361" s="13"/>
    </row>
    <row r="362" spans="1:2" ht="12.75">
      <c r="A362" s="13"/>
      <c r="B362" s="13"/>
    </row>
    <row r="363" spans="1:2" ht="12.75">
      <c r="A363" s="13"/>
      <c r="B363" s="13"/>
    </row>
    <row r="364" spans="1:2" ht="12.75">
      <c r="A364" s="13"/>
      <c r="B364" s="13"/>
    </row>
    <row r="365" spans="1:2" ht="12.75">
      <c r="A365" s="13"/>
      <c r="B365" s="13"/>
    </row>
    <row r="366" spans="1:2" ht="12.75">
      <c r="A366" s="13"/>
      <c r="B366" s="13"/>
    </row>
    <row r="367" spans="1:2" ht="12.75">
      <c r="A367" s="13"/>
      <c r="B367" s="13"/>
    </row>
    <row r="368" spans="1:2" ht="12.75">
      <c r="A368" s="13"/>
      <c r="B368" s="13"/>
    </row>
    <row r="369" spans="1:2" ht="12.75">
      <c r="A369" s="13"/>
      <c r="B369" s="13"/>
    </row>
    <row r="370" spans="1:2" ht="12.75">
      <c r="A370" s="13"/>
      <c r="B370" s="13"/>
    </row>
    <row r="371" spans="1:2" ht="12.75">
      <c r="A371" s="13"/>
      <c r="B371" s="13"/>
    </row>
    <row r="372" spans="1:2" ht="12.75">
      <c r="A372" s="13"/>
      <c r="B372" s="13"/>
    </row>
    <row r="373" spans="1:2" ht="12.75">
      <c r="A373" s="13"/>
      <c r="B373" s="13"/>
    </row>
    <row r="374" spans="1:2" ht="12.75">
      <c r="A374" s="13"/>
      <c r="B374" s="13"/>
    </row>
    <row r="375" spans="1:2" ht="12.75">
      <c r="A375" s="13"/>
      <c r="B375" s="13"/>
    </row>
    <row r="376" spans="1:2" ht="12.75">
      <c r="A376" s="13"/>
      <c r="B376" s="13"/>
    </row>
    <row r="377" spans="1:2" ht="12.75">
      <c r="A377" s="13"/>
      <c r="B377" s="13"/>
    </row>
    <row r="378" spans="1:2" ht="12.75">
      <c r="A378" s="13"/>
      <c r="B378" s="13"/>
    </row>
    <row r="379" spans="1:2" ht="12.75">
      <c r="A379" s="13"/>
      <c r="B379" s="13"/>
    </row>
    <row r="380" spans="1:2" ht="12.75">
      <c r="A380" s="13"/>
      <c r="B380" s="13"/>
    </row>
    <row r="381" spans="1:2" ht="12.75">
      <c r="A381" s="13"/>
      <c r="B381" s="13"/>
    </row>
    <row r="382" spans="1:2" ht="12.75">
      <c r="A382" s="13"/>
      <c r="B382" s="13"/>
    </row>
    <row r="383" spans="1:2" ht="12.75">
      <c r="A383" s="13"/>
      <c r="B383" s="13"/>
    </row>
    <row r="384" spans="1:2" ht="12.75">
      <c r="A384" s="13"/>
      <c r="B384" s="13"/>
    </row>
    <row r="385" spans="1:2" ht="12.75">
      <c r="A385" s="13"/>
      <c r="B385" s="13"/>
    </row>
    <row r="386" spans="1:2" ht="12.75">
      <c r="A386" s="13"/>
      <c r="B386" s="13"/>
    </row>
    <row r="387" spans="1:2" ht="12.75">
      <c r="A387" s="13"/>
      <c r="B387" s="13"/>
    </row>
    <row r="388" spans="1:2" ht="12.75">
      <c r="A388" s="13"/>
      <c r="B388" s="13"/>
    </row>
    <row r="389" spans="1:2" ht="12.75">
      <c r="A389" s="13"/>
      <c r="B389" s="13"/>
    </row>
    <row r="390" spans="1:2" ht="12.75">
      <c r="A390" s="13"/>
      <c r="B390" s="13"/>
    </row>
    <row r="391" spans="1:2" ht="12.75">
      <c r="A391" s="13"/>
      <c r="B391" s="13"/>
    </row>
    <row r="392" spans="1:2" ht="12.75">
      <c r="A392" s="13"/>
      <c r="B392" s="13"/>
    </row>
    <row r="393" spans="1:2" ht="12.75">
      <c r="A393" s="13"/>
      <c r="B393" s="13"/>
    </row>
    <row r="394" spans="1:2" ht="12.75">
      <c r="A394" s="13"/>
      <c r="B394" s="13"/>
    </row>
    <row r="395" spans="1:2" ht="12.75">
      <c r="A395" s="13"/>
      <c r="B395" s="13"/>
    </row>
    <row r="396" spans="1:2" ht="12.75">
      <c r="A396" s="13"/>
      <c r="B396" s="13"/>
    </row>
    <row r="397" spans="1:2" ht="12.75">
      <c r="A397" s="13"/>
      <c r="B397" s="13"/>
    </row>
    <row r="398" spans="1:2" ht="12.75">
      <c r="A398" s="13"/>
      <c r="B398" s="13"/>
    </row>
    <row r="399" spans="1:2" ht="12.75">
      <c r="A399" s="13"/>
      <c r="B399" s="13"/>
    </row>
    <row r="400" spans="1:2" ht="12.75">
      <c r="A400" s="13"/>
      <c r="B400" s="13"/>
    </row>
    <row r="401" spans="1:2" ht="12.75">
      <c r="A401" s="13"/>
      <c r="B401" s="13"/>
    </row>
    <row r="402" spans="1:2" ht="12.75">
      <c r="A402" s="13"/>
      <c r="B402" s="13"/>
    </row>
    <row r="403" spans="1:2" ht="12.75">
      <c r="A403" s="13"/>
      <c r="B403" s="13"/>
    </row>
    <row r="404" spans="1:2" ht="12.75">
      <c r="A404" s="13"/>
      <c r="B404" s="13"/>
    </row>
    <row r="405" spans="1:2" ht="12.75">
      <c r="A405" s="13"/>
      <c r="B405" s="13"/>
    </row>
    <row r="406" spans="1:2" ht="12.75">
      <c r="A406" s="13"/>
      <c r="B406" s="13"/>
    </row>
    <row r="407" spans="1:2" ht="12.75">
      <c r="A407" s="13"/>
      <c r="B407" s="13"/>
    </row>
    <row r="408" spans="1:2" ht="12.75">
      <c r="A408" s="13"/>
      <c r="B408" s="13"/>
    </row>
    <row r="409" spans="1:2" ht="12.75">
      <c r="A409" s="13"/>
      <c r="B409" s="13"/>
    </row>
    <row r="410" spans="1:2" ht="12.75">
      <c r="A410" s="13"/>
      <c r="B410" s="13"/>
    </row>
    <row r="411" spans="1:2" ht="12.75">
      <c r="A411" s="13"/>
      <c r="B411" s="13"/>
    </row>
    <row r="412" spans="1:2" ht="12.75">
      <c r="A412" s="13"/>
      <c r="B412" s="13"/>
    </row>
    <row r="413" spans="1:2" ht="12.75">
      <c r="A413" s="13"/>
      <c r="B413" s="13"/>
    </row>
    <row r="414" spans="1:2" ht="12.75">
      <c r="A414" s="13"/>
      <c r="B414" s="13"/>
    </row>
    <row r="415" spans="1:2" ht="12.75">
      <c r="A415" s="13"/>
      <c r="B415" s="13"/>
    </row>
    <row r="416" spans="1:2" ht="12.75">
      <c r="A416" s="13"/>
      <c r="B416" s="13"/>
    </row>
    <row r="417" spans="1:2" ht="12.75">
      <c r="A417" s="13"/>
      <c r="B417" s="13"/>
    </row>
    <row r="418" spans="1:2" ht="12.75">
      <c r="A418" s="13"/>
      <c r="B418" s="13"/>
    </row>
    <row r="419" spans="1:2" ht="12.75">
      <c r="A419" s="13"/>
      <c r="B419" s="13"/>
    </row>
    <row r="420" spans="1:2" ht="12.75">
      <c r="A420" s="13"/>
      <c r="B420" s="13"/>
    </row>
    <row r="421" spans="1:2" ht="12.75">
      <c r="A421" s="13"/>
      <c r="B421" s="13"/>
    </row>
    <row r="422" spans="1:2" ht="12.75">
      <c r="A422" s="13"/>
      <c r="B422" s="13"/>
    </row>
    <row r="423" spans="1:2" ht="12.75">
      <c r="A423" s="13"/>
      <c r="B423" s="13"/>
    </row>
    <row r="424" spans="1:2" ht="12.75">
      <c r="A424" s="13"/>
      <c r="B424" s="13"/>
    </row>
    <row r="425" spans="1:2" ht="12.75">
      <c r="A425" s="13"/>
      <c r="B425" s="13"/>
    </row>
    <row r="426" spans="1:2" ht="12.75">
      <c r="A426" s="13"/>
      <c r="B426" s="13"/>
    </row>
    <row r="427" spans="1:2" ht="12.75">
      <c r="A427" s="13"/>
      <c r="B427" s="13"/>
    </row>
    <row r="428" spans="1:2" ht="12.75">
      <c r="A428" s="13"/>
      <c r="B428" s="13"/>
    </row>
    <row r="429" spans="1:2" ht="12.75">
      <c r="A429" s="13"/>
      <c r="B429" s="13"/>
    </row>
    <row r="430" spans="1:2" ht="12.75">
      <c r="A430" s="13"/>
      <c r="B430" s="13"/>
    </row>
    <row r="431" spans="1:2" ht="12.75">
      <c r="A431" s="13"/>
      <c r="B431" s="13"/>
    </row>
    <row r="432" spans="1:2" ht="12.75">
      <c r="A432" s="13"/>
      <c r="B432" s="13"/>
    </row>
    <row r="433" spans="1:2" ht="12.75">
      <c r="A433" s="13"/>
      <c r="B433" s="13"/>
    </row>
    <row r="434" spans="1:2" ht="12.75">
      <c r="A434" s="13"/>
      <c r="B434" s="13"/>
    </row>
    <row r="435" spans="1:2" ht="12.75">
      <c r="A435" s="13"/>
      <c r="B435" s="13"/>
    </row>
    <row r="436" spans="1:2" ht="12.75">
      <c r="A436" s="13"/>
      <c r="B436" s="13"/>
    </row>
    <row r="437" spans="1:2" ht="12.75">
      <c r="A437" s="13"/>
      <c r="B437" s="13"/>
    </row>
    <row r="438" spans="1:2" ht="12.75">
      <c r="A438" s="13"/>
      <c r="B438" s="13"/>
    </row>
    <row r="439" spans="1:2" ht="12.75">
      <c r="A439" s="13"/>
      <c r="B439" s="13"/>
    </row>
    <row r="440" spans="1:2" ht="12.75">
      <c r="A440" s="13"/>
      <c r="B440" s="13"/>
    </row>
    <row r="441" spans="1:2" ht="12.75">
      <c r="A441" s="13"/>
      <c r="B441" s="13"/>
    </row>
    <row r="442" spans="1:2" ht="12.75">
      <c r="A442" s="13"/>
      <c r="B442" s="13"/>
    </row>
    <row r="443" spans="1:2" ht="12.75">
      <c r="A443" s="13"/>
      <c r="B443" s="13"/>
    </row>
    <row r="444" spans="1:2" ht="12.75">
      <c r="A444" s="13"/>
      <c r="B444" s="13"/>
    </row>
    <row r="445" spans="1:2" ht="12.75">
      <c r="A445" s="13"/>
      <c r="B445" s="13"/>
    </row>
    <row r="446" spans="1:2" ht="12.75">
      <c r="A446" s="13"/>
      <c r="B446" s="13"/>
    </row>
    <row r="447" spans="1:2" ht="12.75">
      <c r="A447" s="13"/>
      <c r="B447" s="13"/>
    </row>
    <row r="448" spans="1:2" ht="12.75">
      <c r="A448" s="13"/>
      <c r="B448" s="13"/>
    </row>
    <row r="449" spans="1:2" ht="12.75">
      <c r="A449" s="13"/>
      <c r="B449" s="13"/>
    </row>
    <row r="450" spans="1:2" ht="12.75">
      <c r="A450" s="13"/>
      <c r="B450" s="13"/>
    </row>
    <row r="451" spans="1:2" ht="12.75">
      <c r="A451" s="13"/>
      <c r="B451" s="13"/>
    </row>
    <row r="452" spans="1:2" ht="12.75">
      <c r="A452" s="13"/>
      <c r="B452" s="13"/>
    </row>
    <row r="453" spans="1:2" ht="12.75">
      <c r="A453" s="13"/>
      <c r="B453" s="13"/>
    </row>
    <row r="454" spans="1:2" ht="12.75">
      <c r="A454" s="13"/>
      <c r="B454" s="13"/>
    </row>
    <row r="455" spans="1:2" ht="12.75">
      <c r="A455" s="13"/>
      <c r="B455" s="13"/>
    </row>
    <row r="456" spans="1:2" ht="12.75">
      <c r="A456" s="13"/>
      <c r="B456" s="13"/>
    </row>
    <row r="457" spans="1:2" ht="12.75">
      <c r="A457" s="13"/>
      <c r="B457" s="13"/>
    </row>
    <row r="458" spans="1:2" ht="12.75">
      <c r="A458" s="13"/>
      <c r="B458" s="13"/>
    </row>
    <row r="459" spans="1:2" ht="12.75">
      <c r="A459" s="13"/>
      <c r="B459" s="13"/>
    </row>
    <row r="460" spans="1:2" ht="12.75">
      <c r="A460" s="13"/>
      <c r="B460" s="13"/>
    </row>
    <row r="461" spans="1:2" ht="12.75">
      <c r="A461" s="13"/>
      <c r="B461" s="13"/>
    </row>
    <row r="462" spans="1:2" ht="12.75">
      <c r="A462" s="13"/>
      <c r="B462" s="13"/>
    </row>
    <row r="463" spans="1:2" ht="12.75">
      <c r="A463" s="13"/>
      <c r="B463" s="13"/>
    </row>
    <row r="464" spans="1:2" ht="12.75">
      <c r="A464" s="13"/>
      <c r="B464" s="13"/>
    </row>
    <row r="465" spans="1:2" ht="12.75">
      <c r="A465" s="13"/>
      <c r="B465" s="13"/>
    </row>
    <row r="466" spans="1:2" ht="12.75">
      <c r="A466" s="13"/>
      <c r="B466" s="13"/>
    </row>
    <row r="467" spans="1:2" ht="12.75">
      <c r="A467" s="13"/>
      <c r="B467" s="13"/>
    </row>
    <row r="468" spans="1:2" ht="12.75">
      <c r="A468" s="13"/>
      <c r="B468" s="13"/>
    </row>
    <row r="469" spans="1:2" ht="12.75">
      <c r="A469" s="13"/>
      <c r="B469" s="13"/>
    </row>
    <row r="470" spans="1:2" ht="12.75">
      <c r="A470" s="13"/>
      <c r="B470" s="13"/>
    </row>
    <row r="471" spans="1:2" ht="12.75">
      <c r="A471" s="13"/>
      <c r="B471" s="13"/>
    </row>
    <row r="472" spans="1:2" ht="12.75">
      <c r="A472" s="13"/>
      <c r="B472" s="13"/>
    </row>
    <row r="473" spans="1:2" ht="12.75">
      <c r="A473" s="13"/>
      <c r="B473" s="13"/>
    </row>
    <row r="474" spans="1:2" ht="12.75">
      <c r="A474" s="13"/>
      <c r="B474" s="13"/>
    </row>
    <row r="475" spans="1:2" ht="12.75">
      <c r="A475" s="13"/>
      <c r="B475" s="13"/>
    </row>
    <row r="476" spans="1:2" ht="12.75">
      <c r="A476" s="13"/>
      <c r="B476" s="13"/>
    </row>
    <row r="477" spans="1:2" ht="12.75">
      <c r="A477" s="13"/>
      <c r="B477" s="13"/>
    </row>
    <row r="478" spans="1:2" ht="12.75">
      <c r="A478" s="13"/>
      <c r="B478" s="13"/>
    </row>
    <row r="479" spans="1:2" ht="12.75">
      <c r="A479" s="13"/>
      <c r="B479" s="13"/>
    </row>
    <row r="480" spans="1:2" ht="12.75">
      <c r="A480" s="13"/>
      <c r="B480" s="13"/>
    </row>
    <row r="481" spans="1:2" ht="12.75">
      <c r="A481" s="13"/>
      <c r="B481" s="13"/>
    </row>
    <row r="482" spans="1:2" ht="12.75">
      <c r="A482" s="13"/>
      <c r="B482" s="13"/>
    </row>
    <row r="483" spans="1:2" ht="12.75">
      <c r="A483" s="13"/>
      <c r="B483" s="13"/>
    </row>
    <row r="484" spans="1:2" ht="12.75">
      <c r="A484" s="13"/>
      <c r="B484" s="13"/>
    </row>
    <row r="485" spans="1:2" ht="12.75">
      <c r="A485" s="13"/>
      <c r="B485" s="13"/>
    </row>
    <row r="486" spans="1:2" ht="12.75">
      <c r="A486" s="13"/>
      <c r="B486" s="13"/>
    </row>
    <row r="487" spans="1:2" ht="12.75">
      <c r="A487" s="13"/>
      <c r="B487" s="13"/>
    </row>
    <row r="488" spans="1:2" ht="12.75">
      <c r="A488" s="13"/>
      <c r="B488" s="13"/>
    </row>
    <row r="489" spans="1:2" ht="12.75">
      <c r="A489" s="13"/>
      <c r="B489" s="13"/>
    </row>
    <row r="490" spans="1:2" ht="12.75">
      <c r="A490" s="13"/>
      <c r="B490" s="13"/>
    </row>
    <row r="491" spans="1:2" ht="12.75">
      <c r="A491" s="13"/>
      <c r="B491" s="13"/>
    </row>
    <row r="492" spans="1:2" ht="12.75">
      <c r="A492" s="13"/>
      <c r="B492" s="13"/>
    </row>
    <row r="493" spans="1:2" ht="12.75">
      <c r="A493" s="13"/>
      <c r="B493" s="13"/>
    </row>
    <row r="494" spans="1:2" ht="12.75">
      <c r="A494" s="13"/>
      <c r="B494" s="13"/>
    </row>
    <row r="495" spans="1:2" ht="12.75">
      <c r="A495" s="13"/>
      <c r="B495" s="13"/>
    </row>
    <row r="496" spans="1:2" ht="12.75">
      <c r="A496" s="13"/>
      <c r="B496" s="13"/>
    </row>
    <row r="497" spans="1:2" ht="12.75">
      <c r="A497" s="13"/>
      <c r="B497" s="13"/>
    </row>
    <row r="498" spans="1:2" ht="12.75">
      <c r="A498" s="13"/>
      <c r="B498" s="13"/>
    </row>
    <row r="499" spans="1:2" ht="12.75">
      <c r="A499" s="13"/>
      <c r="B499" s="13"/>
    </row>
    <row r="500" spans="1:2" ht="12.75">
      <c r="A500" s="13"/>
      <c r="B500" s="13"/>
    </row>
    <row r="501" spans="1:2" ht="12.75">
      <c r="A501" s="13"/>
      <c r="B501" s="13"/>
    </row>
    <row r="502" spans="1:2" ht="12.75">
      <c r="A502" s="13"/>
      <c r="B502" s="13"/>
    </row>
    <row r="503" spans="1:2" ht="12.75">
      <c r="A503" s="13"/>
      <c r="B503" s="13"/>
    </row>
    <row r="504" spans="1:2" ht="12.75">
      <c r="A504" s="13"/>
      <c r="B504" s="13"/>
    </row>
    <row r="505" spans="1:2" ht="12.75">
      <c r="A505" s="13"/>
      <c r="B505" s="13"/>
    </row>
    <row r="506" spans="1:2" ht="12.75">
      <c r="A506" s="13"/>
      <c r="B506" s="13"/>
    </row>
    <row r="507" spans="1:2" ht="12.75">
      <c r="A507" s="13"/>
      <c r="B507" s="13"/>
    </row>
    <row r="508" spans="1:2" ht="12.75">
      <c r="A508" s="13"/>
      <c r="B508" s="13"/>
    </row>
    <row r="509" spans="1:2" ht="12.75">
      <c r="A509" s="13"/>
      <c r="B509" s="13"/>
    </row>
    <row r="510" spans="1:2" ht="12.75">
      <c r="A510" s="13"/>
      <c r="B510" s="13"/>
    </row>
    <row r="511" spans="1:2" ht="12.75">
      <c r="A511" s="13"/>
      <c r="B511" s="13"/>
    </row>
    <row r="512" spans="1:2" ht="12.75">
      <c r="A512" s="13"/>
      <c r="B512" s="13"/>
    </row>
    <row r="513" spans="1:2" ht="12.75">
      <c r="A513" s="13"/>
      <c r="B513" s="13"/>
    </row>
    <row r="514" spans="1:2" ht="12.75">
      <c r="A514" s="13"/>
      <c r="B514" s="13"/>
    </row>
    <row r="515" spans="1:2" ht="12.75">
      <c r="A515" s="13"/>
      <c r="B515" s="13"/>
    </row>
    <row r="516" spans="1:2" ht="12.75">
      <c r="A516" s="13"/>
      <c r="B516" s="13"/>
    </row>
    <row r="517" spans="1:2" ht="12.75">
      <c r="A517" s="13"/>
      <c r="B517" s="13"/>
    </row>
    <row r="518" spans="1:2" ht="12.75">
      <c r="A518" s="13"/>
      <c r="B518" s="13"/>
    </row>
    <row r="519" spans="1:2" ht="12.75">
      <c r="A519" s="13"/>
      <c r="B519" s="13"/>
    </row>
    <row r="520" spans="1:2" ht="12.75">
      <c r="A520" s="13"/>
      <c r="B520" s="13"/>
    </row>
    <row r="521" spans="1:2" ht="12.75">
      <c r="A521" s="13"/>
      <c r="B521" s="13"/>
    </row>
    <row r="522" spans="1:2" ht="12.75">
      <c r="A522" s="13"/>
      <c r="B522" s="13"/>
    </row>
    <row r="523" spans="1:2" ht="12.75">
      <c r="A523" s="13"/>
      <c r="B523" s="13"/>
    </row>
    <row r="524" spans="1:2" ht="12.75">
      <c r="A524" s="13"/>
      <c r="B524" s="13"/>
    </row>
    <row r="525" spans="1:2" ht="12.75">
      <c r="A525" s="13"/>
      <c r="B525" s="13"/>
    </row>
    <row r="526" spans="1:2" ht="12.75">
      <c r="A526" s="13"/>
      <c r="B526" s="13"/>
    </row>
    <row r="527" spans="1:2" ht="12.75">
      <c r="A527" s="13"/>
      <c r="B527" s="13"/>
    </row>
    <row r="528" spans="1:2" ht="12.75">
      <c r="A528" s="13"/>
      <c r="B528" s="13"/>
    </row>
    <row r="529" spans="1:2" ht="12.75">
      <c r="A529" s="13"/>
      <c r="B529" s="13"/>
    </row>
    <row r="530" spans="1:2" ht="12.75">
      <c r="A530" s="13"/>
      <c r="B530" s="13"/>
    </row>
    <row r="531" spans="1:2" ht="12.75">
      <c r="A531" s="13"/>
      <c r="B531" s="13"/>
    </row>
    <row r="532" spans="1:2" ht="12.75">
      <c r="A532" s="13"/>
      <c r="B532" s="13"/>
    </row>
    <row r="533" spans="1:2" ht="12.75">
      <c r="A533" s="13"/>
      <c r="B533" s="13"/>
    </row>
    <row r="534" spans="1:2" ht="12.75">
      <c r="A534" s="13"/>
      <c r="B534" s="13"/>
    </row>
    <row r="535" spans="1:2" ht="12.75">
      <c r="A535" s="13"/>
      <c r="B535" s="13"/>
    </row>
    <row r="536" spans="1:2" ht="12.75">
      <c r="A536" s="13"/>
      <c r="B536" s="13"/>
    </row>
    <row r="537" spans="1:2" ht="12.75">
      <c r="A537" s="13"/>
      <c r="B537" s="13"/>
    </row>
    <row r="538" spans="1:2" ht="12.75">
      <c r="A538" s="13"/>
      <c r="B538" s="13"/>
    </row>
    <row r="539" spans="1:2" ht="12.75">
      <c r="A539" s="13"/>
      <c r="B539" s="13"/>
    </row>
    <row r="540" spans="1:2" ht="12.75">
      <c r="A540" s="13"/>
      <c r="B540" s="13"/>
    </row>
    <row r="541" spans="1:2" ht="12.75">
      <c r="A541" s="13"/>
      <c r="B541" s="13"/>
    </row>
    <row r="542" spans="1:2" ht="12.75">
      <c r="A542" s="13"/>
      <c r="B542" s="13"/>
    </row>
    <row r="543" spans="1:2" ht="12.75">
      <c r="A543" s="13"/>
      <c r="B543" s="13"/>
    </row>
    <row r="544" spans="1:2" ht="12.75">
      <c r="A544" s="13"/>
      <c r="B544" s="13"/>
    </row>
    <row r="545" spans="1:2" ht="12.75">
      <c r="A545" s="13"/>
      <c r="B545" s="13"/>
    </row>
    <row r="546" spans="1:2" ht="12.75">
      <c r="A546" s="13"/>
      <c r="B546" s="13"/>
    </row>
    <row r="547" spans="1:2" ht="12.75">
      <c r="A547" s="13"/>
      <c r="B547" s="13"/>
    </row>
    <row r="548" spans="1:2" ht="12.75">
      <c r="A548" s="13"/>
      <c r="B548" s="13"/>
    </row>
    <row r="549" spans="1:2" ht="12.75">
      <c r="A549" s="13"/>
      <c r="B549" s="13"/>
    </row>
    <row r="550" spans="1:2" ht="12.75">
      <c r="A550" s="13"/>
      <c r="B550" s="13"/>
    </row>
    <row r="551" spans="1:2" ht="12.75">
      <c r="A551" s="13"/>
      <c r="B551" s="13"/>
    </row>
    <row r="552" spans="1:2" ht="12.75">
      <c r="A552" s="13"/>
      <c r="B552" s="13"/>
    </row>
    <row r="553" spans="1:2" ht="12.75">
      <c r="A553" s="13"/>
      <c r="B553" s="13"/>
    </row>
    <row r="554" spans="1:2" ht="12.75">
      <c r="A554" s="13"/>
      <c r="B554" s="13"/>
    </row>
    <row r="555" spans="1:2" ht="12.75">
      <c r="A555" s="13"/>
      <c r="B555" s="13"/>
    </row>
    <row r="556" spans="1:2" ht="12.75">
      <c r="A556" s="13"/>
      <c r="B556" s="13"/>
    </row>
    <row r="557" spans="1:2" ht="12.75">
      <c r="A557" s="13"/>
      <c r="B557" s="13"/>
    </row>
    <row r="558" spans="1:2" ht="12.75">
      <c r="A558" s="13"/>
      <c r="B558" s="13"/>
    </row>
    <row r="559" spans="1:2" ht="12.75">
      <c r="A559" s="13"/>
      <c r="B559" s="13"/>
    </row>
    <row r="560" spans="1:2" ht="12.75">
      <c r="A560" s="13"/>
      <c r="B560" s="13"/>
    </row>
    <row r="561" spans="1:2" ht="12.75">
      <c r="A561" s="13"/>
      <c r="B561" s="13"/>
    </row>
    <row r="562" spans="1:2" ht="12.75">
      <c r="A562" s="13"/>
      <c r="B562" s="13"/>
    </row>
    <row r="563" spans="1:2" ht="12.75">
      <c r="A563" s="13"/>
      <c r="B563" s="13"/>
    </row>
    <row r="564" spans="1:2" ht="12.75">
      <c r="A564" s="13"/>
      <c r="B564" s="13"/>
    </row>
    <row r="565" spans="1:2" ht="12.75">
      <c r="A565" s="13"/>
      <c r="B565" s="13"/>
    </row>
    <row r="566" spans="1:2" ht="12.75">
      <c r="A566" s="13"/>
      <c r="B566" s="13"/>
    </row>
    <row r="567" spans="1:2" ht="12.75">
      <c r="A567" s="13"/>
      <c r="B567" s="13"/>
    </row>
    <row r="568" spans="1:2" ht="12.75">
      <c r="A568" s="13"/>
      <c r="B568" s="13"/>
    </row>
    <row r="569" spans="1:2" ht="12.75">
      <c r="A569" s="13"/>
      <c r="B569" s="13"/>
    </row>
    <row r="570" spans="1:2" ht="12.75">
      <c r="A570" s="13"/>
      <c r="B570" s="13"/>
    </row>
    <row r="571" spans="1:2" ht="12.75">
      <c r="A571" s="13"/>
      <c r="B571" s="13"/>
    </row>
    <row r="572" spans="1:2" ht="12.75">
      <c r="A572" s="13"/>
      <c r="B572" s="13"/>
    </row>
    <row r="573" spans="1:2" ht="12.75">
      <c r="A573" s="13"/>
      <c r="B573" s="13"/>
    </row>
    <row r="574" spans="1:2" ht="12.75">
      <c r="A574" s="13"/>
      <c r="B574" s="13"/>
    </row>
    <row r="575" spans="1:2" ht="12.75">
      <c r="A575" s="13"/>
      <c r="B575" s="13"/>
    </row>
    <row r="576" spans="1:2" ht="12.75">
      <c r="A576" s="13"/>
      <c r="B576" s="13"/>
    </row>
    <row r="577" spans="1:2" ht="12.75">
      <c r="A577" s="13"/>
      <c r="B577" s="13"/>
    </row>
    <row r="578" spans="1:2" ht="12.75">
      <c r="A578" s="13"/>
      <c r="B578" s="13"/>
    </row>
    <row r="579" spans="1:2" ht="12.75">
      <c r="A579" s="13"/>
      <c r="B579" s="13"/>
    </row>
    <row r="580" spans="1:2" ht="12.75">
      <c r="A580" s="13"/>
      <c r="B580" s="13"/>
    </row>
    <row r="581" spans="1:2" ht="12.75">
      <c r="A581" s="13"/>
      <c r="B581" s="13"/>
    </row>
    <row r="582" spans="1:2" ht="12.75">
      <c r="A582" s="13"/>
      <c r="B582" s="13"/>
    </row>
    <row r="583" spans="1:2" ht="12.75">
      <c r="A583" s="13"/>
      <c r="B583" s="13"/>
    </row>
    <row r="584" spans="1:2" ht="12.75">
      <c r="A584" s="13"/>
      <c r="B584" s="13"/>
    </row>
    <row r="585" spans="1:2" ht="12.75">
      <c r="A585" s="13"/>
      <c r="B585" s="13"/>
    </row>
    <row r="586" spans="1:2" ht="12.75">
      <c r="A586" s="13"/>
      <c r="B586" s="13"/>
    </row>
    <row r="587" spans="1:2" ht="12.75">
      <c r="A587" s="13"/>
      <c r="B587" s="13"/>
    </row>
    <row r="588" spans="1:2" ht="12.75">
      <c r="A588" s="13"/>
      <c r="B588" s="13"/>
    </row>
    <row r="589" spans="1:2" ht="12.75">
      <c r="A589" s="13"/>
      <c r="B589" s="13"/>
    </row>
    <row r="590" spans="1:2" ht="12.75">
      <c r="A590" s="13"/>
      <c r="B590" s="13"/>
    </row>
    <row r="591" spans="1:2" ht="12.75">
      <c r="A591" s="13"/>
      <c r="B591" s="13"/>
    </row>
    <row r="592" spans="1:2" ht="12.75">
      <c r="A592" s="13"/>
      <c r="B592" s="13"/>
    </row>
    <row r="593" spans="1:2" ht="12.75">
      <c r="A593" s="13"/>
      <c r="B593" s="13"/>
    </row>
    <row r="594" spans="1:2" ht="12.75">
      <c r="A594" s="13"/>
      <c r="B594" s="13"/>
    </row>
    <row r="595" spans="1:2" ht="12.75">
      <c r="A595" s="13"/>
      <c r="B595" s="13"/>
    </row>
    <row r="596" spans="1:2" ht="12.75">
      <c r="A596" s="13"/>
      <c r="B596" s="13"/>
    </row>
    <row r="597" spans="1:2" ht="12.75">
      <c r="A597" s="13"/>
      <c r="B597" s="13"/>
    </row>
    <row r="598" spans="1:2" ht="12.75">
      <c r="A598" s="13"/>
      <c r="B598" s="13"/>
    </row>
    <row r="599" spans="1:2" ht="12.75">
      <c r="A599" s="13"/>
      <c r="B599" s="13"/>
    </row>
    <row r="600" spans="1:2" ht="12.75">
      <c r="A600" s="13"/>
      <c r="B600" s="13"/>
    </row>
    <row r="601" spans="1:2" ht="12.75">
      <c r="A601" s="13"/>
      <c r="B601" s="13"/>
    </row>
    <row r="602" spans="1:2" ht="12.75">
      <c r="A602" s="13"/>
      <c r="B602" s="13"/>
    </row>
    <row r="603" spans="1:2" ht="12.75">
      <c r="A603" s="13"/>
      <c r="B603" s="13"/>
    </row>
    <row r="604" spans="1:2" ht="12.75">
      <c r="A604" s="13"/>
      <c r="B604" s="13"/>
    </row>
    <row r="605" spans="1:2" ht="12.75">
      <c r="A605" s="13"/>
      <c r="B605" s="13"/>
    </row>
    <row r="606" spans="1:2" ht="12.75">
      <c r="A606" s="13"/>
      <c r="B606" s="13"/>
    </row>
    <row r="607" spans="1:2" ht="12.75">
      <c r="A607" s="13"/>
      <c r="B607" s="13"/>
    </row>
    <row r="608" spans="1:2" ht="12.75">
      <c r="A608" s="13"/>
      <c r="B608" s="13"/>
    </row>
    <row r="609" spans="1:2" ht="12.75">
      <c r="A609" s="13"/>
      <c r="B609" s="13"/>
    </row>
    <row r="610" spans="1:2" ht="12.75">
      <c r="A610" s="13"/>
      <c r="B610" s="13"/>
    </row>
    <row r="611" spans="1:2" ht="12.75">
      <c r="A611" s="13"/>
      <c r="B611" s="13"/>
    </row>
    <row r="612" spans="1:2" ht="12.75">
      <c r="A612" s="13"/>
      <c r="B612" s="13"/>
    </row>
    <row r="613" spans="1:2" ht="12.75">
      <c r="A613" s="13"/>
      <c r="B613" s="13"/>
    </row>
    <row r="614" spans="1:2" ht="12.75">
      <c r="A614" s="13"/>
      <c r="B614" s="13"/>
    </row>
    <row r="615" spans="1:2" ht="12.75">
      <c r="A615" s="13"/>
      <c r="B615" s="13"/>
    </row>
    <row r="616" spans="1:2" ht="12.75">
      <c r="A616" s="13"/>
      <c r="B616" s="13"/>
    </row>
    <row r="617" spans="1:2" ht="12.75">
      <c r="A617" s="13"/>
      <c r="B617" s="13"/>
    </row>
    <row r="618" spans="1:2" ht="12.75">
      <c r="A618" s="13"/>
      <c r="B618" s="13"/>
    </row>
    <row r="619" spans="1:2" ht="12.75">
      <c r="A619" s="13"/>
      <c r="B619" s="13"/>
    </row>
    <row r="620" spans="1:2" ht="12.75">
      <c r="A620" s="13"/>
      <c r="B620" s="13"/>
    </row>
    <row r="621" spans="1:2" ht="12.75">
      <c r="A621" s="13"/>
      <c r="B621" s="13"/>
    </row>
    <row r="622" spans="1:2" ht="12.75">
      <c r="A622" s="13"/>
      <c r="B622" s="13"/>
    </row>
    <row r="623" spans="1:2" ht="12.75">
      <c r="A623" s="13"/>
      <c r="B623" s="13"/>
    </row>
    <row r="624" spans="1:2" ht="12.75">
      <c r="A624" s="13"/>
      <c r="B624" s="13"/>
    </row>
    <row r="625" spans="1:2" ht="12.75">
      <c r="A625" s="13"/>
      <c r="B625" s="13"/>
    </row>
    <row r="626" spans="1:2" ht="12.75">
      <c r="A626" s="13"/>
      <c r="B626" s="13"/>
    </row>
    <row r="627" spans="1:2" ht="12.75">
      <c r="A627" s="13"/>
      <c r="B627" s="13"/>
    </row>
    <row r="628" spans="1:2" ht="12.75">
      <c r="A628" s="13"/>
      <c r="B628" s="13"/>
    </row>
    <row r="629" spans="1:2" ht="12.75">
      <c r="A629" s="13"/>
      <c r="B629" s="13"/>
    </row>
    <row r="630" spans="1:2" ht="12.75">
      <c r="A630" s="13"/>
      <c r="B630" s="13"/>
    </row>
    <row r="631" spans="1:2" ht="12.75">
      <c r="A631" s="13"/>
      <c r="B631" s="13"/>
    </row>
    <row r="632" spans="1:2" ht="12.75">
      <c r="A632" s="13"/>
      <c r="B632" s="13"/>
    </row>
    <row r="633" spans="1:2" ht="12.75">
      <c r="A633" s="13"/>
      <c r="B633" s="13"/>
    </row>
    <row r="634" spans="1:2" ht="12.75">
      <c r="A634" s="13"/>
      <c r="B634" s="13"/>
    </row>
    <row r="635" spans="1:2" ht="12.75">
      <c r="A635" s="13"/>
      <c r="B635" s="13"/>
    </row>
    <row r="636" spans="1:2" ht="12.75">
      <c r="A636" s="13"/>
      <c r="B636" s="13"/>
    </row>
    <row r="637" spans="1:2" ht="12.75">
      <c r="A637" s="13"/>
      <c r="B637" s="13"/>
    </row>
    <row r="638" spans="1:2" ht="12.75">
      <c r="A638" s="13"/>
      <c r="B638" s="13"/>
    </row>
    <row r="639" spans="1:2" ht="12.75">
      <c r="A639" s="13"/>
      <c r="B639" s="13"/>
    </row>
    <row r="640" spans="1:2" ht="12.75">
      <c r="A640" s="13"/>
      <c r="B640" s="13"/>
    </row>
    <row r="641" spans="1:2" ht="12.75">
      <c r="A641" s="13"/>
      <c r="B641" s="13"/>
    </row>
    <row r="642" spans="1:2" ht="12.75">
      <c r="A642" s="13"/>
      <c r="B642" s="13"/>
    </row>
    <row r="643" spans="1:2" ht="12.75">
      <c r="A643" s="13"/>
      <c r="B643" s="13"/>
    </row>
    <row r="644" spans="1:2" ht="12.75">
      <c r="A644" s="13"/>
      <c r="B644" s="13"/>
    </row>
    <row r="645" spans="1:2" ht="12.75">
      <c r="A645" s="13"/>
      <c r="B645" s="13"/>
    </row>
    <row r="646" spans="1:2" ht="12.75">
      <c r="A646" s="13"/>
      <c r="B646" s="13"/>
    </row>
    <row r="647" spans="1:2" ht="12.75">
      <c r="A647" s="13"/>
      <c r="B647" s="13"/>
    </row>
    <row r="648" spans="1:2" ht="12.75">
      <c r="A648" s="13"/>
      <c r="B648" s="13"/>
    </row>
    <row r="649" spans="1:2" ht="12.75">
      <c r="A649" s="13"/>
      <c r="B649" s="13"/>
    </row>
    <row r="650" spans="1:2" ht="12.75">
      <c r="A650" s="13"/>
      <c r="B650" s="13"/>
    </row>
    <row r="651" spans="1:2" ht="12.75">
      <c r="A651" s="13"/>
      <c r="B651" s="13"/>
    </row>
    <row r="652" spans="1:2" ht="12.75">
      <c r="A652" s="13"/>
      <c r="B652" s="13"/>
    </row>
    <row r="653" spans="1:2" ht="12.75">
      <c r="A653" s="13"/>
      <c r="B653" s="13"/>
    </row>
    <row r="654" spans="1:2" ht="12.75">
      <c r="A654" s="13"/>
      <c r="B654" s="13"/>
    </row>
    <row r="655" spans="1:2" ht="12.75">
      <c r="A655" s="13"/>
      <c r="B655" s="13"/>
    </row>
    <row r="656" spans="1:2" ht="12.75">
      <c r="A656" s="13"/>
      <c r="B656" s="13"/>
    </row>
    <row r="657" spans="1:2" ht="12.75">
      <c r="A657" s="13"/>
      <c r="B657" s="13"/>
    </row>
    <row r="658" spans="1:2" ht="12.75">
      <c r="A658" s="13"/>
      <c r="B658" s="13"/>
    </row>
    <row r="659" spans="1:2" ht="12.75">
      <c r="A659" s="13"/>
      <c r="B659" s="13"/>
    </row>
    <row r="660" spans="1:2" ht="12.75">
      <c r="A660" s="13"/>
      <c r="B660" s="13"/>
    </row>
    <row r="661" spans="1:2" ht="12.75">
      <c r="A661" s="13"/>
      <c r="B661" s="13"/>
    </row>
    <row r="662" spans="1:2" ht="12.75">
      <c r="A662" s="13"/>
      <c r="B662" s="13"/>
    </row>
    <row r="663" spans="1:2" ht="12.75">
      <c r="A663" s="13"/>
      <c r="B663" s="13"/>
    </row>
    <row r="664" spans="1:2" ht="12.75">
      <c r="A664" s="13"/>
      <c r="B664" s="13"/>
    </row>
    <row r="665" spans="1:2" ht="12.75">
      <c r="A665" s="13"/>
      <c r="B665" s="13"/>
    </row>
    <row r="666" spans="1:2" ht="12.75">
      <c r="A666" s="13"/>
      <c r="B666" s="13"/>
    </row>
    <row r="667" spans="1:2" ht="12.75">
      <c r="A667" s="13"/>
      <c r="B667" s="13"/>
    </row>
    <row r="668" spans="1:2" ht="12.75">
      <c r="A668" s="13"/>
      <c r="B668" s="13"/>
    </row>
    <row r="669" spans="1:2" ht="12.75">
      <c r="A669" s="13"/>
      <c r="B669" s="13"/>
    </row>
    <row r="670" spans="1:2" ht="12.75">
      <c r="A670" s="13"/>
      <c r="B670" s="13"/>
    </row>
    <row r="671" spans="1:2" ht="12.75">
      <c r="A671" s="13"/>
      <c r="B671" s="13"/>
    </row>
    <row r="672" spans="1:2" ht="12.75">
      <c r="A672" s="13"/>
      <c r="B672" s="13"/>
    </row>
    <row r="673" spans="1:2" ht="12.75">
      <c r="A673" s="13"/>
      <c r="B673" s="13"/>
    </row>
    <row r="674" spans="1:2" ht="12.75">
      <c r="A674" s="13"/>
      <c r="B674" s="13"/>
    </row>
    <row r="675" spans="1:2" ht="12.75">
      <c r="A675" s="13"/>
      <c r="B675" s="13"/>
    </row>
    <row r="676" spans="1:2" ht="12.75">
      <c r="A676" s="13"/>
      <c r="B676" s="13"/>
    </row>
    <row r="677" spans="1:2" ht="12.75">
      <c r="A677" s="13"/>
      <c r="B677" s="13"/>
    </row>
    <row r="678" spans="1:2" ht="12.75">
      <c r="A678" s="13"/>
      <c r="B678" s="13"/>
    </row>
    <row r="679" spans="1:2" ht="12.75">
      <c r="A679" s="13"/>
      <c r="B679" s="13"/>
    </row>
    <row r="680" spans="1:2" ht="12.75">
      <c r="A680" s="13"/>
      <c r="B680" s="13"/>
    </row>
    <row r="681" spans="1:2" ht="12.75">
      <c r="A681" s="13"/>
      <c r="B681" s="13"/>
    </row>
    <row r="682" spans="1:2" ht="12.75">
      <c r="A682" s="13"/>
      <c r="B682" s="13"/>
    </row>
    <row r="683" spans="1:2" ht="12.75">
      <c r="A683" s="13"/>
      <c r="B683" s="13"/>
    </row>
    <row r="684" spans="1:2" ht="12.75">
      <c r="A684" s="13"/>
      <c r="B684" s="13"/>
    </row>
    <row r="685" spans="1:2" ht="12.75">
      <c r="A685" s="13"/>
      <c r="B685" s="13"/>
    </row>
    <row r="686" spans="1:2" ht="12.75">
      <c r="A686" s="13"/>
      <c r="B686" s="13"/>
    </row>
    <row r="687" spans="1:2" ht="12.75">
      <c r="A687" s="13"/>
      <c r="B687" s="13"/>
    </row>
    <row r="688" spans="1:2" ht="12.75">
      <c r="A688" s="13"/>
      <c r="B688" s="13"/>
    </row>
    <row r="689" spans="1:2" ht="12.75">
      <c r="A689" s="13"/>
      <c r="B689" s="13"/>
    </row>
    <row r="690" spans="1:2" ht="12.75">
      <c r="A690" s="13"/>
      <c r="B690" s="13"/>
    </row>
    <row r="691" spans="1:2" ht="12.75">
      <c r="A691" s="13"/>
      <c r="B691" s="13"/>
    </row>
    <row r="692" spans="1:2" ht="12.75">
      <c r="A692" s="13"/>
      <c r="B692" s="13"/>
    </row>
    <row r="693" spans="1:2" ht="12.75">
      <c r="A693" s="13"/>
      <c r="B693" s="13"/>
    </row>
    <row r="694" spans="1:2" ht="12.75">
      <c r="A694" s="13"/>
      <c r="B694" s="13"/>
    </row>
    <row r="695" spans="1:2" ht="12.75">
      <c r="A695" s="13"/>
      <c r="B695" s="13"/>
    </row>
    <row r="696" spans="1:2" ht="12.75">
      <c r="A696" s="13"/>
      <c r="B696" s="13"/>
    </row>
    <row r="697" spans="1:2" ht="12.75">
      <c r="A697" s="13"/>
      <c r="B697" s="13"/>
    </row>
    <row r="698" spans="1:2" ht="12.75">
      <c r="A698" s="13"/>
      <c r="B698" s="13"/>
    </row>
    <row r="699" spans="1:2" ht="12.75">
      <c r="A699" s="13"/>
      <c r="B699" s="13"/>
    </row>
    <row r="700" spans="1:2" ht="12.75">
      <c r="A700" s="13"/>
      <c r="B700" s="13"/>
    </row>
    <row r="701" spans="1:2" ht="12.75">
      <c r="A701" s="13"/>
      <c r="B701" s="13"/>
    </row>
    <row r="702" spans="1:2" ht="12.75">
      <c r="A702" s="13"/>
      <c r="B702" s="13"/>
    </row>
    <row r="703" spans="1:2" ht="12.75">
      <c r="A703" s="13"/>
      <c r="B703" s="13"/>
    </row>
    <row r="704" spans="1:2" ht="12.75">
      <c r="A704" s="13"/>
      <c r="B704" s="13"/>
    </row>
    <row r="705" spans="1:2" ht="12.75">
      <c r="A705" s="13"/>
      <c r="B705" s="13"/>
    </row>
    <row r="706" spans="1:2" ht="12.75">
      <c r="A706" s="13"/>
      <c r="B706" s="13"/>
    </row>
    <row r="707" spans="1:2" ht="12.75">
      <c r="A707" s="13"/>
      <c r="B707" s="13"/>
    </row>
    <row r="708" spans="1:2" ht="12.75">
      <c r="A708" s="13"/>
      <c r="B708" s="13"/>
    </row>
    <row r="709" spans="1:2" ht="12.75">
      <c r="A709" s="13"/>
      <c r="B709" s="13"/>
    </row>
    <row r="710" spans="1:2" ht="12.75">
      <c r="A710" s="13"/>
      <c r="B710" s="13"/>
    </row>
    <row r="711" spans="1:2" ht="12.75">
      <c r="A711" s="13"/>
      <c r="B711" s="13"/>
    </row>
    <row r="712" spans="1:2" ht="12.75">
      <c r="A712" s="13"/>
      <c r="B712" s="13"/>
    </row>
    <row r="713" spans="1:2" ht="12.75">
      <c r="A713" s="13"/>
      <c r="B713" s="13"/>
    </row>
    <row r="714" spans="1:2" ht="12.75">
      <c r="A714" s="13"/>
      <c r="B714" s="13"/>
    </row>
    <row r="715" spans="1:2" ht="12.75">
      <c r="A715" s="13"/>
      <c r="B715" s="13"/>
    </row>
    <row r="716" spans="1:2" ht="12.75">
      <c r="A716" s="13"/>
      <c r="B716" s="13"/>
    </row>
    <row r="717" spans="1:2" ht="12.75">
      <c r="A717" s="13"/>
      <c r="B717" s="13"/>
    </row>
    <row r="718" spans="1:2" ht="12.75">
      <c r="A718" s="13"/>
      <c r="B718" s="13"/>
    </row>
    <row r="719" spans="1:2" ht="12.75">
      <c r="A719" s="13"/>
      <c r="B719" s="13"/>
    </row>
    <row r="720" spans="1:2" ht="12.75">
      <c r="A720" s="13"/>
      <c r="B720" s="13"/>
    </row>
    <row r="721" spans="1:2" ht="12.75">
      <c r="A721" s="13"/>
      <c r="B721" s="13"/>
    </row>
    <row r="722" spans="1:2" ht="12.75">
      <c r="A722" s="13"/>
      <c r="B722" s="13"/>
    </row>
    <row r="723" spans="1:2" ht="12.75">
      <c r="A723" s="13"/>
      <c r="B723" s="13"/>
    </row>
    <row r="724" spans="1:2" ht="12.75">
      <c r="A724" s="13"/>
      <c r="B724" s="13"/>
    </row>
    <row r="725" spans="1:2" ht="12.75">
      <c r="A725" s="13"/>
      <c r="B725" s="13"/>
    </row>
    <row r="726" spans="1:2" ht="12.75">
      <c r="A726" s="13"/>
      <c r="B726" s="13"/>
    </row>
    <row r="727" spans="1:2" ht="12.75">
      <c r="A727" s="13"/>
      <c r="B727" s="13"/>
    </row>
    <row r="728" spans="1:2" ht="12.75">
      <c r="A728" s="13"/>
      <c r="B728" s="13"/>
    </row>
    <row r="729" spans="1:2" ht="12.75">
      <c r="A729" s="13"/>
      <c r="B729" s="13"/>
    </row>
    <row r="730" spans="1:2" ht="12.75">
      <c r="A730" s="13"/>
      <c r="B730" s="13"/>
    </row>
    <row r="731" spans="1:2" ht="12.75">
      <c r="A731" s="13"/>
      <c r="B731" s="13"/>
    </row>
    <row r="732" spans="1:2" ht="12.75">
      <c r="A732" s="13"/>
      <c r="B732" s="13"/>
    </row>
    <row r="733" spans="1:2" ht="12.75">
      <c r="A733" s="13"/>
      <c r="B733" s="13"/>
    </row>
    <row r="734" spans="1:2" ht="12.75">
      <c r="A734" s="13"/>
      <c r="B734" s="13"/>
    </row>
    <row r="735" spans="1:2" ht="12.75">
      <c r="A735" s="13"/>
      <c r="B735" s="13"/>
    </row>
    <row r="736" spans="1:2" ht="12.75">
      <c r="A736" s="13"/>
      <c r="B736" s="13"/>
    </row>
    <row r="737" spans="1:2" ht="12.75">
      <c r="A737" s="13"/>
      <c r="B737" s="13"/>
    </row>
    <row r="738" spans="1:2" ht="12.75">
      <c r="A738" s="13"/>
      <c r="B738" s="13"/>
    </row>
    <row r="739" spans="1:2" ht="12.75">
      <c r="A739" s="13"/>
      <c r="B739" s="13"/>
    </row>
    <row r="740" spans="1:2" ht="12.75">
      <c r="A740" s="13"/>
      <c r="B740" s="13"/>
    </row>
    <row r="741" spans="1:2" ht="12.75">
      <c r="A741" s="13"/>
      <c r="B741" s="13"/>
    </row>
    <row r="742" spans="1:2" ht="12.75">
      <c r="A742" s="13"/>
      <c r="B742" s="13"/>
    </row>
    <row r="743" spans="1:2" ht="12.75">
      <c r="A743" s="13"/>
      <c r="B743" s="13"/>
    </row>
    <row r="744" spans="1:2" ht="12.75">
      <c r="A744" s="13"/>
      <c r="B744" s="13"/>
    </row>
    <row r="745" spans="1:2" ht="12.75">
      <c r="A745" s="13"/>
      <c r="B745" s="13"/>
    </row>
    <row r="746" spans="1:2" ht="12.75">
      <c r="A746" s="13"/>
      <c r="B746" s="13"/>
    </row>
    <row r="747" spans="1:2" ht="12.75">
      <c r="A747" s="13"/>
      <c r="B747" s="13"/>
    </row>
    <row r="748" spans="1:2" ht="12.75">
      <c r="A748" s="13"/>
      <c r="B748" s="13"/>
    </row>
    <row r="749" spans="1:2" ht="12.75">
      <c r="A749" s="13"/>
      <c r="B749" s="13"/>
    </row>
    <row r="750" spans="1:2" ht="12.75">
      <c r="A750" s="13"/>
      <c r="B750" s="13"/>
    </row>
    <row r="751" spans="1:2" ht="12.75">
      <c r="A751" s="13"/>
      <c r="B751" s="13"/>
    </row>
    <row r="752" spans="1:2" ht="12.75">
      <c r="A752" s="13"/>
      <c r="B752" s="13"/>
    </row>
    <row r="753" spans="1:2" ht="12.75">
      <c r="A753" s="13"/>
      <c r="B753" s="13"/>
    </row>
    <row r="754" spans="1:2" ht="12.75">
      <c r="A754" s="13"/>
      <c r="B754" s="13"/>
    </row>
    <row r="755" spans="1:2" ht="12.75">
      <c r="A755" s="13"/>
      <c r="B755" s="13"/>
    </row>
    <row r="756" spans="1:2" ht="12.75">
      <c r="A756" s="13"/>
      <c r="B756" s="13"/>
    </row>
    <row r="757" spans="1:2" ht="12.75">
      <c r="A757" s="13"/>
      <c r="B757" s="13"/>
    </row>
    <row r="758" spans="1:2" ht="12.75">
      <c r="A758" s="13"/>
      <c r="B758" s="13"/>
    </row>
    <row r="759" spans="1:2" ht="12.75">
      <c r="A759" s="13"/>
      <c r="B759" s="13"/>
    </row>
    <row r="760" spans="1:2" ht="12.75">
      <c r="A760" s="13"/>
      <c r="B760" s="13"/>
    </row>
    <row r="761" spans="1:2" ht="12.75">
      <c r="A761" s="13"/>
      <c r="B761" s="13"/>
    </row>
    <row r="762" spans="1:2" ht="12.75">
      <c r="A762" s="13"/>
      <c r="B762" s="13"/>
    </row>
    <row r="763" spans="1:2" ht="12.75">
      <c r="A763" s="13"/>
      <c r="B763" s="13"/>
    </row>
    <row r="764" spans="1:2" ht="12.75">
      <c r="A764" s="13"/>
      <c r="B764" s="13"/>
    </row>
    <row r="765" spans="1:2" ht="12.75">
      <c r="A765" s="13"/>
      <c r="B765" s="13"/>
    </row>
    <row r="766" spans="1:2" ht="12.75">
      <c r="A766" s="13"/>
      <c r="B766" s="13"/>
    </row>
    <row r="767" spans="1:2" ht="12.75">
      <c r="A767" s="13"/>
      <c r="B767" s="13"/>
    </row>
    <row r="768" spans="1:2" ht="12.75">
      <c r="A768" s="13"/>
      <c r="B768" s="13"/>
    </row>
    <row r="769" spans="1:2" ht="12.75">
      <c r="A769" s="13"/>
      <c r="B769" s="13"/>
    </row>
    <row r="770" spans="1:2" ht="12.75">
      <c r="A770" s="13"/>
      <c r="B770" s="13"/>
    </row>
    <row r="771" spans="1:2" ht="12.75">
      <c r="A771" s="13"/>
      <c r="B771" s="13"/>
    </row>
    <row r="772" spans="1:2" ht="12.75">
      <c r="A772" s="13"/>
      <c r="B772" s="13"/>
    </row>
    <row r="773" spans="1:2" ht="12.75">
      <c r="A773" s="13"/>
      <c r="B773" s="13"/>
    </row>
    <row r="774" spans="1:2" ht="12.75">
      <c r="A774" s="13"/>
      <c r="B774" s="13"/>
    </row>
    <row r="775" spans="1:2" ht="12.75">
      <c r="A775" s="13"/>
      <c r="B775" s="13"/>
    </row>
    <row r="776" spans="1:2" ht="12.75">
      <c r="A776" s="13"/>
      <c r="B776" s="13"/>
    </row>
    <row r="777" spans="1:2" ht="12.75">
      <c r="A777" s="13"/>
      <c r="B777" s="13"/>
    </row>
    <row r="778" spans="1:2" ht="12.75">
      <c r="A778" s="13"/>
      <c r="B778" s="13"/>
    </row>
    <row r="779" spans="1:2" ht="12.75">
      <c r="A779" s="13"/>
      <c r="B779" s="13"/>
    </row>
    <row r="780" spans="1:2" ht="12.75">
      <c r="A780" s="13"/>
      <c r="B780" s="13"/>
    </row>
    <row r="781" spans="1:2" ht="12.75">
      <c r="A781" s="13"/>
      <c r="B781" s="13"/>
    </row>
    <row r="782" spans="1:2" ht="12.75">
      <c r="A782" s="13"/>
      <c r="B782" s="13"/>
    </row>
    <row r="783" spans="1:2" ht="12.75">
      <c r="A783" s="13"/>
      <c r="B783" s="13"/>
    </row>
    <row r="784" spans="1:2" ht="12.75">
      <c r="A784" s="13"/>
      <c r="B784" s="13"/>
    </row>
    <row r="785" spans="1:2" ht="12.75">
      <c r="A785" s="13"/>
      <c r="B785" s="13"/>
    </row>
    <row r="786" spans="1:2" ht="12.75">
      <c r="A786" s="13"/>
      <c r="B786" s="13"/>
    </row>
    <row r="787" spans="1:2" ht="12.75">
      <c r="A787" s="13"/>
      <c r="B787" s="13"/>
    </row>
    <row r="788" spans="1:2" ht="12.75">
      <c r="A788" s="13"/>
      <c r="B788" s="13"/>
    </row>
    <row r="789" spans="1:2" ht="12.75">
      <c r="A789" s="13"/>
      <c r="B789" s="13"/>
    </row>
    <row r="790" spans="1:2" ht="12.75">
      <c r="A790" s="13"/>
      <c r="B790" s="13"/>
    </row>
    <row r="791" spans="1:2" ht="12.75">
      <c r="A791" s="13"/>
      <c r="B791" s="13"/>
    </row>
    <row r="792" spans="1:2" ht="12.75">
      <c r="A792" s="13"/>
      <c r="B792" s="13"/>
    </row>
    <row r="793" spans="1:2" ht="12.75">
      <c r="A793" s="13"/>
      <c r="B793" s="13"/>
    </row>
    <row r="794" spans="1:2" ht="12.75">
      <c r="A794" s="13"/>
      <c r="B794" s="13"/>
    </row>
    <row r="795" spans="1:2" ht="12.75">
      <c r="A795" s="13"/>
      <c r="B795" s="13"/>
    </row>
    <row r="796" spans="1:2" ht="12.75">
      <c r="A796" s="13"/>
      <c r="B796" s="13"/>
    </row>
    <row r="797" spans="1:2" ht="12.75">
      <c r="A797" s="13"/>
      <c r="B797" s="13"/>
    </row>
    <row r="798" spans="1:2" ht="12.75">
      <c r="A798" s="13"/>
      <c r="B798" s="13"/>
    </row>
    <row r="799" spans="1:2" ht="12.75">
      <c r="A799" s="13"/>
      <c r="B799" s="13"/>
    </row>
    <row r="800" spans="1:2" ht="12.75">
      <c r="A800" s="13"/>
      <c r="B800" s="13"/>
    </row>
    <row r="801" spans="1:2" ht="12.75">
      <c r="A801" s="13"/>
      <c r="B801" s="13"/>
    </row>
    <row r="802" spans="1:2" ht="12.75">
      <c r="A802" s="13"/>
      <c r="B802" s="13"/>
    </row>
    <row r="803" spans="1:2" ht="12.75">
      <c r="A803" s="13"/>
      <c r="B803" s="13"/>
    </row>
    <row r="804" spans="1:2" ht="12.75">
      <c r="A804" s="13"/>
      <c r="B804" s="13"/>
    </row>
    <row r="805" spans="1:2" ht="12.75">
      <c r="A805" s="13"/>
      <c r="B805" s="13"/>
    </row>
    <row r="806" spans="1:2" ht="12.75">
      <c r="A806" s="13"/>
      <c r="B806" s="13"/>
    </row>
    <row r="807" spans="1:2" ht="12.75">
      <c r="A807" s="13"/>
      <c r="B807" s="13"/>
    </row>
    <row r="808" spans="1:2" ht="12.75">
      <c r="A808" s="13"/>
      <c r="B808" s="13"/>
    </row>
    <row r="809" spans="1:2" ht="12.75">
      <c r="A809" s="13"/>
      <c r="B809" s="13"/>
    </row>
    <row r="810" spans="1:2" ht="12.75">
      <c r="A810" s="13"/>
      <c r="B810" s="13"/>
    </row>
    <row r="811" spans="1:2" ht="12.75">
      <c r="A811" s="13"/>
      <c r="B811" s="13"/>
    </row>
    <row r="812" spans="1:2" ht="12.75">
      <c r="A812" s="13"/>
      <c r="B812" s="13"/>
    </row>
    <row r="813" spans="1:2" ht="12.75">
      <c r="A813" s="13"/>
      <c r="B813" s="13"/>
    </row>
    <row r="814" spans="1:2" ht="12.75">
      <c r="A814" s="13"/>
      <c r="B814" s="13"/>
    </row>
    <row r="815" spans="1:2" ht="12.75">
      <c r="A815" s="13"/>
      <c r="B815" s="13"/>
    </row>
    <row r="816" spans="1:2" ht="12.75">
      <c r="A816" s="13"/>
      <c r="B816" s="13"/>
    </row>
    <row r="817" spans="1:2" ht="12.75">
      <c r="A817" s="13"/>
      <c r="B817" s="13"/>
    </row>
    <row r="818" spans="1:2" ht="12.75">
      <c r="A818" s="13"/>
      <c r="B818" s="13"/>
    </row>
    <row r="819" spans="1:2" ht="12.75">
      <c r="A819" s="13"/>
      <c r="B819" s="13"/>
    </row>
    <row r="820" spans="1:2" ht="12.75">
      <c r="A820" s="13"/>
      <c r="B820" s="13"/>
    </row>
    <row r="821" spans="1:2" ht="12.75">
      <c r="A821" s="13"/>
      <c r="B821" s="13"/>
    </row>
    <row r="822" spans="1:2" ht="12.75">
      <c r="A822" s="13"/>
      <c r="B822" s="13"/>
    </row>
    <row r="823" spans="1:2" ht="12.75">
      <c r="A823" s="13"/>
      <c r="B823" s="13"/>
    </row>
    <row r="824" spans="1:2" ht="12.75">
      <c r="A824" s="13"/>
      <c r="B824" s="13"/>
    </row>
    <row r="825" spans="1:2" ht="12.75">
      <c r="A825" s="13"/>
      <c r="B825" s="13"/>
    </row>
    <row r="826" spans="1:2" ht="12.75">
      <c r="A826" s="13"/>
      <c r="B826" s="13"/>
    </row>
    <row r="827" spans="1:2" ht="12.75">
      <c r="A827" s="13"/>
      <c r="B827" s="13"/>
    </row>
    <row r="828" spans="1:2" ht="12.75">
      <c r="A828" s="13"/>
      <c r="B828" s="13"/>
    </row>
    <row r="829" spans="1:2" ht="12.75">
      <c r="A829" s="13"/>
      <c r="B829" s="13"/>
    </row>
    <row r="830" spans="1:2" ht="12.75">
      <c r="A830" s="13"/>
      <c r="B830" s="13"/>
    </row>
    <row r="831" spans="1:2" ht="12.75">
      <c r="A831" s="13"/>
      <c r="B831" s="13"/>
    </row>
    <row r="832" spans="1:2" ht="12.75">
      <c r="A832" s="13"/>
      <c r="B832" s="13"/>
    </row>
    <row r="833" spans="1:2" ht="12.75">
      <c r="A833" s="13"/>
      <c r="B833" s="13"/>
    </row>
    <row r="834" spans="1:2" ht="12.75">
      <c r="A834" s="13"/>
      <c r="B834" s="13"/>
    </row>
    <row r="835" spans="1:2" ht="12.75">
      <c r="A835" s="13"/>
      <c r="B835" s="13"/>
    </row>
    <row r="836" spans="1:2" ht="12.75">
      <c r="A836" s="13"/>
      <c r="B836" s="13"/>
    </row>
    <row r="837" spans="1:2" ht="12.75">
      <c r="A837" s="13"/>
      <c r="B837" s="13"/>
    </row>
    <row r="838" spans="1:2" ht="12.75">
      <c r="A838" s="13"/>
      <c r="B838" s="13"/>
    </row>
    <row r="839" spans="1:2" ht="12.75">
      <c r="A839" s="13"/>
      <c r="B839" s="13"/>
    </row>
    <row r="840" spans="1:2" ht="12.75">
      <c r="A840" s="13"/>
      <c r="B840" s="13"/>
    </row>
    <row r="841" spans="1:2" ht="12.75">
      <c r="A841" s="13"/>
      <c r="B841" s="13"/>
    </row>
    <row r="842" spans="1:2" ht="12.75">
      <c r="A842" s="13"/>
      <c r="B842" s="13"/>
    </row>
    <row r="843" spans="1:2" ht="12.75">
      <c r="A843" s="13"/>
      <c r="B843" s="13"/>
    </row>
    <row r="844" spans="1:2" ht="12.75">
      <c r="A844" s="13"/>
      <c r="B844" s="13"/>
    </row>
    <row r="845" spans="1:2" ht="12.75">
      <c r="A845" s="13"/>
      <c r="B845" s="13"/>
    </row>
    <row r="846" spans="1:2" ht="12.75">
      <c r="A846" s="13"/>
      <c r="B846" s="13"/>
    </row>
    <row r="847" spans="1:2" ht="12.75">
      <c r="A847" s="13"/>
      <c r="B847" s="13"/>
    </row>
    <row r="848" spans="1:2" ht="12.75">
      <c r="A848" s="13"/>
      <c r="B848" s="13"/>
    </row>
    <row r="849" spans="1:2" ht="12.75">
      <c r="A849" s="13"/>
      <c r="B849" s="13"/>
    </row>
    <row r="850" spans="1:2" ht="12.75">
      <c r="A850" s="13"/>
      <c r="B850" s="13"/>
    </row>
    <row r="851" spans="1:2" ht="12.75">
      <c r="A851" s="13"/>
      <c r="B851" s="13"/>
    </row>
    <row r="852" spans="1:2" ht="12.75">
      <c r="A852" s="13"/>
      <c r="B852" s="13"/>
    </row>
    <row r="853" spans="1:2" ht="12.75">
      <c r="A853" s="13"/>
      <c r="B853" s="13"/>
    </row>
    <row r="854" spans="1:2" ht="12.75">
      <c r="A854" s="13"/>
      <c r="B854" s="13"/>
    </row>
    <row r="855" spans="1:2" ht="12.75">
      <c r="A855" s="13"/>
      <c r="B855" s="13"/>
    </row>
    <row r="856" spans="1:2" ht="12.75">
      <c r="A856" s="13"/>
      <c r="B856" s="13"/>
    </row>
    <row r="857" spans="1:2" ht="12.75">
      <c r="A857" s="13"/>
      <c r="B857" s="13"/>
    </row>
    <row r="858" spans="1:2" ht="12.75">
      <c r="A858" s="13"/>
      <c r="B858" s="13"/>
    </row>
    <row r="859" spans="1:2" ht="12.75">
      <c r="A859" s="13"/>
      <c r="B859" s="13"/>
    </row>
    <row r="860" spans="1:2" ht="12.75">
      <c r="A860" s="13"/>
      <c r="B860" s="13"/>
    </row>
    <row r="861" spans="1:2" ht="12.75">
      <c r="A861" s="13"/>
      <c r="B861" s="13"/>
    </row>
    <row r="862" spans="1:2" ht="12.75">
      <c r="A862" s="13"/>
      <c r="B862" s="13"/>
    </row>
    <row r="863" spans="1:2" ht="12.75">
      <c r="A863" s="13"/>
      <c r="B863" s="13"/>
    </row>
    <row r="864" spans="1:2" ht="12.75">
      <c r="A864" s="13"/>
      <c r="B864" s="13"/>
    </row>
    <row r="865" spans="1:2" ht="12.75">
      <c r="A865" s="13"/>
      <c r="B865" s="13"/>
    </row>
    <row r="866" spans="1:2" ht="12.75">
      <c r="A866" s="13"/>
      <c r="B866" s="13"/>
    </row>
    <row r="867" spans="1:2" ht="12.75">
      <c r="A867" s="13"/>
      <c r="B867" s="13"/>
    </row>
    <row r="868" spans="1:2" ht="12.75">
      <c r="A868" s="13"/>
      <c r="B868" s="13"/>
    </row>
    <row r="869" spans="1:2" ht="12.75">
      <c r="A869" s="13"/>
      <c r="B869" s="13"/>
    </row>
    <row r="870" spans="1:2" ht="12.75">
      <c r="A870" s="13"/>
      <c r="B870" s="13"/>
    </row>
    <row r="871" spans="1:2" ht="12.75">
      <c r="A871" s="13"/>
      <c r="B871" s="13"/>
    </row>
    <row r="872" spans="1:2" ht="12.75">
      <c r="A872" s="13"/>
      <c r="B872" s="13"/>
    </row>
    <row r="873" spans="1:2" ht="12.75">
      <c r="A873" s="13"/>
      <c r="B873" s="13"/>
    </row>
    <row r="874" spans="1:2" ht="12.75">
      <c r="A874" s="13"/>
      <c r="B874" s="13"/>
    </row>
    <row r="875" spans="1:2" ht="12.75">
      <c r="A875" s="13"/>
      <c r="B875" s="13"/>
    </row>
    <row r="876" spans="1:2" ht="12.75">
      <c r="A876" s="13"/>
      <c r="B876" s="13"/>
    </row>
    <row r="877" spans="1:2" ht="12.75">
      <c r="A877" s="13"/>
      <c r="B877" s="13"/>
    </row>
    <row r="878" spans="1:2" ht="12.75">
      <c r="A878" s="13"/>
      <c r="B878" s="13"/>
    </row>
    <row r="879" spans="1:2" ht="12.75">
      <c r="A879" s="13"/>
      <c r="B879" s="13"/>
    </row>
    <row r="880" spans="1:2" ht="12.75">
      <c r="A880" s="13"/>
      <c r="B880" s="13"/>
    </row>
    <row r="881" spans="1:2" ht="12.75">
      <c r="A881" s="13"/>
      <c r="B881" s="13"/>
    </row>
    <row r="882" spans="1:2" ht="12.75">
      <c r="A882" s="13"/>
      <c r="B882" s="13"/>
    </row>
    <row r="883" spans="1:2" ht="12.75">
      <c r="A883" s="13"/>
      <c r="B883" s="13"/>
    </row>
    <row r="884" spans="1:2" ht="12.75">
      <c r="A884" s="13"/>
      <c r="B884" s="13"/>
    </row>
    <row r="885" spans="1:2" ht="12.75">
      <c r="A885" s="13"/>
      <c r="B885" s="13"/>
    </row>
    <row r="886" spans="1:2" ht="12.75">
      <c r="A886" s="13"/>
      <c r="B886" s="13"/>
    </row>
    <row r="887" spans="1:2" ht="12.75">
      <c r="A887" s="13"/>
      <c r="B887" s="13"/>
    </row>
    <row r="888" spans="1:2" ht="12.75">
      <c r="A888" s="13"/>
      <c r="B888" s="13"/>
    </row>
    <row r="889" spans="1:2" ht="12.75">
      <c r="A889" s="13"/>
      <c r="B889" s="13"/>
    </row>
    <row r="890" spans="1:2" ht="12.75">
      <c r="A890" s="13"/>
      <c r="B890" s="13"/>
    </row>
    <row r="891" spans="1:2" ht="12.75">
      <c r="A891" s="13"/>
      <c r="B891" s="13"/>
    </row>
    <row r="892" spans="1:2" ht="12.75">
      <c r="A892" s="13"/>
      <c r="B892" s="13"/>
    </row>
    <row r="893" spans="1:2" ht="12.75">
      <c r="A893" s="13"/>
      <c r="B893" s="13"/>
    </row>
    <row r="894" spans="1:2" ht="12.75">
      <c r="A894" s="13"/>
      <c r="B894" s="13"/>
    </row>
    <row r="895" spans="1:2" ht="12.75">
      <c r="A895" s="13"/>
      <c r="B895" s="13"/>
    </row>
    <row r="896" spans="1:2" ht="12.75">
      <c r="A896" s="13"/>
      <c r="B896" s="13"/>
    </row>
    <row r="897" spans="1:2" ht="12.75">
      <c r="A897" s="13"/>
      <c r="B897" s="13"/>
    </row>
    <row r="898" spans="1:2" ht="12.75">
      <c r="A898" s="13"/>
      <c r="B898" s="13"/>
    </row>
    <row r="899" spans="1:2" ht="12.75">
      <c r="A899" s="13"/>
      <c r="B899" s="13"/>
    </row>
    <row r="900" spans="1:2" ht="12.75">
      <c r="A900" s="13"/>
      <c r="B900" s="13"/>
    </row>
    <row r="901" spans="1:2" ht="12.75">
      <c r="A901" s="13"/>
      <c r="B901" s="13"/>
    </row>
    <row r="902" spans="1:2" ht="12.75">
      <c r="A902" s="13"/>
      <c r="B902" s="13"/>
    </row>
    <row r="903" spans="1:2" ht="12.75">
      <c r="A903" s="13"/>
      <c r="B903" s="13"/>
    </row>
    <row r="904" spans="1:2" ht="12.75">
      <c r="A904" s="13"/>
      <c r="B904" s="13"/>
    </row>
    <row r="905" spans="1:2" ht="12.75">
      <c r="A905" s="13"/>
      <c r="B905" s="13"/>
    </row>
    <row r="906" spans="1:2" ht="12.75">
      <c r="A906" s="13"/>
      <c r="B906" s="13"/>
    </row>
    <row r="907" spans="1:2" ht="12.75">
      <c r="A907" s="13"/>
      <c r="B907" s="13"/>
    </row>
    <row r="908" spans="1:2" ht="12.75">
      <c r="A908" s="13"/>
      <c r="B908" s="13"/>
    </row>
    <row r="909" spans="1:2" ht="12.75">
      <c r="A909" s="13"/>
      <c r="B909" s="13"/>
    </row>
    <row r="910" spans="1:2" ht="12.75">
      <c r="A910" s="13"/>
      <c r="B910" s="13"/>
    </row>
    <row r="911" spans="1:2" ht="12.75">
      <c r="A911" s="13"/>
      <c r="B911" s="13"/>
    </row>
    <row r="912" spans="1:2" ht="12.75">
      <c r="A912" s="13"/>
      <c r="B912" s="13"/>
    </row>
    <row r="913" spans="1:2" ht="12.75">
      <c r="A913" s="13"/>
      <c r="B913" s="13"/>
    </row>
    <row r="914" spans="1:2" ht="12.75">
      <c r="A914" s="13"/>
      <c r="B914" s="13"/>
    </row>
    <row r="915" spans="1:2" ht="12.75">
      <c r="A915" s="13"/>
      <c r="B915" s="13"/>
    </row>
    <row r="916" spans="1:2" ht="12.75">
      <c r="A916" s="13"/>
      <c r="B916" s="13"/>
    </row>
    <row r="917" spans="1:2" ht="12.75">
      <c r="A917" s="13"/>
      <c r="B917" s="13"/>
    </row>
    <row r="918" spans="1:2" ht="12.75">
      <c r="A918" s="13"/>
      <c r="B918" s="13"/>
    </row>
    <row r="919" spans="1:2" ht="12.75">
      <c r="A919" s="13"/>
      <c r="B919" s="13"/>
    </row>
    <row r="920" spans="1:2" ht="12.75">
      <c r="A920" s="13"/>
      <c r="B920" s="13"/>
    </row>
    <row r="921" spans="1:2" ht="12.75">
      <c r="A921" s="13"/>
      <c r="B921" s="13"/>
    </row>
    <row r="922" spans="1:2" ht="12.75">
      <c r="A922" s="13"/>
      <c r="B922" s="13"/>
    </row>
    <row r="923" spans="1:2" ht="12.75">
      <c r="A923" s="13"/>
      <c r="B923" s="13"/>
    </row>
    <row r="924" spans="1:2" ht="12.75">
      <c r="A924" s="13"/>
      <c r="B924" s="13"/>
    </row>
    <row r="925" spans="1:2" ht="12.75">
      <c r="A925" s="13"/>
      <c r="B925" s="13"/>
    </row>
    <row r="926" spans="1:2" ht="12.75">
      <c r="A926" s="13"/>
      <c r="B926" s="13"/>
    </row>
    <row r="927" spans="1:2" ht="12.75">
      <c r="A927" s="13"/>
      <c r="B927" s="13"/>
    </row>
    <row r="928" spans="1:2" ht="12.75">
      <c r="A928" s="13"/>
      <c r="B928" s="13"/>
    </row>
    <row r="929" spans="1:2" ht="12.75">
      <c r="A929" s="13"/>
      <c r="B929" s="13"/>
    </row>
    <row r="930" spans="1:2" ht="12.75">
      <c r="A930" s="13"/>
      <c r="B930" s="13"/>
    </row>
    <row r="931" spans="1:2" ht="12.75">
      <c r="A931" s="13"/>
      <c r="B931" s="13"/>
    </row>
    <row r="932" spans="1:2" ht="12.75">
      <c r="A932" s="13"/>
      <c r="B932" s="13"/>
    </row>
    <row r="933" spans="1:2" ht="12.75">
      <c r="A933" s="13"/>
      <c r="B933" s="13"/>
    </row>
    <row r="934" spans="1:2" ht="12.75">
      <c r="A934" s="13"/>
      <c r="B934" s="13"/>
    </row>
    <row r="935" spans="1:2" ht="12.75">
      <c r="A935" s="13"/>
      <c r="B935" s="13"/>
    </row>
    <row r="936" spans="1:2" ht="12.75">
      <c r="A936" s="13"/>
      <c r="B936" s="13"/>
    </row>
    <row r="937" spans="1:2" ht="12.75">
      <c r="A937" s="13"/>
      <c r="B937" s="13"/>
    </row>
    <row r="938" spans="1:2" ht="12.75">
      <c r="A938" s="13"/>
      <c r="B938" s="13"/>
    </row>
    <row r="939" spans="1:2" ht="12.75">
      <c r="A939" s="13"/>
      <c r="B939" s="13"/>
    </row>
    <row r="940" spans="1:2" ht="12.75">
      <c r="A940" s="13"/>
      <c r="B940" s="13"/>
    </row>
    <row r="941" spans="1:2" ht="12.75">
      <c r="A941" s="13"/>
      <c r="B941" s="13"/>
    </row>
    <row r="942" spans="1:2" ht="12.75">
      <c r="A942" s="13"/>
      <c r="B942" s="13"/>
    </row>
    <row r="943" spans="1:2" ht="12.75">
      <c r="A943" s="13"/>
      <c r="B943" s="13"/>
    </row>
    <row r="944" spans="1:2" ht="12.75">
      <c r="A944" s="13"/>
      <c r="B944" s="13"/>
    </row>
    <row r="945" spans="1:2" ht="12.75">
      <c r="A945" s="13"/>
      <c r="B945" s="13"/>
    </row>
    <row r="946" spans="1:2" ht="12.75">
      <c r="A946" s="13"/>
      <c r="B946" s="13"/>
    </row>
    <row r="947" spans="1:2" ht="12.75">
      <c r="A947" s="13"/>
      <c r="B947" s="13"/>
    </row>
    <row r="948" spans="1:2" ht="12.75">
      <c r="A948" s="13"/>
      <c r="B948" s="13"/>
    </row>
    <row r="949" spans="1:2" ht="12.75">
      <c r="A949" s="13"/>
      <c r="B949" s="13"/>
    </row>
    <row r="950" spans="1:2" ht="12.75">
      <c r="A950" s="13"/>
      <c r="B950" s="13"/>
    </row>
    <row r="951" spans="1:2" ht="12.75">
      <c r="A951" s="13"/>
      <c r="B951" s="13"/>
    </row>
    <row r="952" spans="1:2" ht="12.75">
      <c r="A952" s="13"/>
      <c r="B952" s="13"/>
    </row>
    <row r="953" spans="1:2" ht="12.75">
      <c r="A953" s="13"/>
      <c r="B953" s="13"/>
    </row>
    <row r="954" spans="1:2" ht="12.75">
      <c r="A954" s="13"/>
      <c r="B954" s="13"/>
    </row>
    <row r="955" spans="1:2" ht="12.75">
      <c r="A955" s="13"/>
      <c r="B955" s="13"/>
    </row>
    <row r="956" spans="1:2" ht="12.75">
      <c r="A956" s="13"/>
      <c r="B956" s="13"/>
    </row>
    <row r="957" spans="1:2" ht="12.75">
      <c r="A957" s="13"/>
      <c r="B957" s="13"/>
    </row>
    <row r="958" spans="1:2" ht="12.75">
      <c r="A958" s="13"/>
      <c r="B958" s="13"/>
    </row>
    <row r="959" spans="1:2" ht="12.75">
      <c r="A959" s="13"/>
      <c r="B959" s="13"/>
    </row>
    <row r="960" spans="1:2" ht="12.75">
      <c r="A960" s="13"/>
      <c r="B960" s="13"/>
    </row>
    <row r="961" spans="1:2" ht="12.75">
      <c r="A961" s="13"/>
      <c r="B961" s="13"/>
    </row>
    <row r="962" spans="1:2" ht="12.75">
      <c r="A962" s="13"/>
      <c r="B962" s="13"/>
    </row>
    <row r="963" spans="1:2" ht="12.75">
      <c r="A963" s="13"/>
      <c r="B963" s="13"/>
    </row>
    <row r="964" spans="1:2" ht="12.75">
      <c r="A964" s="13"/>
      <c r="B964" s="13"/>
    </row>
    <row r="965" spans="1:2" ht="12.75">
      <c r="A965" s="13"/>
      <c r="B965" s="13"/>
    </row>
    <row r="966" spans="1:2" ht="12.75">
      <c r="A966" s="13"/>
      <c r="B966" s="13"/>
    </row>
    <row r="967" spans="1:2" ht="12.75">
      <c r="A967" s="13"/>
      <c r="B967" s="13"/>
    </row>
    <row r="968" spans="1:2" ht="12.75">
      <c r="A968" s="13"/>
      <c r="B968" s="13"/>
    </row>
    <row r="969" spans="1:2" ht="12.75">
      <c r="A969" s="13"/>
      <c r="B969" s="13"/>
    </row>
    <row r="970" spans="1:2" ht="12.75">
      <c r="A970" s="13"/>
      <c r="B970" s="13"/>
    </row>
    <row r="971" spans="1:2" ht="12.75">
      <c r="A971" s="13"/>
      <c r="B971" s="13"/>
    </row>
    <row r="972" spans="1:2" ht="12.75">
      <c r="A972" s="13"/>
      <c r="B972" s="13"/>
    </row>
    <row r="973" spans="1:2" ht="12.75">
      <c r="A973" s="13"/>
      <c r="B973" s="13"/>
    </row>
    <row r="974" spans="1:2" ht="12.75">
      <c r="A974" s="13"/>
      <c r="B974" s="13"/>
    </row>
    <row r="975" spans="1:2" ht="12.75">
      <c r="A975" s="13"/>
      <c r="B975" s="13"/>
    </row>
    <row r="976" spans="1:2" ht="12.75">
      <c r="A976" s="13"/>
      <c r="B976" s="13"/>
    </row>
    <row r="977" spans="1:2" ht="12.75">
      <c r="A977" s="13"/>
      <c r="B977" s="13"/>
    </row>
    <row r="978" spans="1:2" ht="12.75">
      <c r="A978" s="13"/>
      <c r="B978" s="13"/>
    </row>
    <row r="979" spans="1:2" ht="12.75">
      <c r="A979" s="13"/>
      <c r="B979" s="13"/>
    </row>
    <row r="980" spans="1:2" ht="12.75">
      <c r="A980" s="13"/>
      <c r="B980" s="13"/>
    </row>
    <row r="981" spans="1:2" ht="12.75">
      <c r="A981" s="13"/>
      <c r="B981" s="13"/>
    </row>
    <row r="982" spans="1:2" ht="12.75">
      <c r="A982" s="13"/>
      <c r="B98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M100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47" sqref="O45:S47"/>
    </sheetView>
  </sheetViews>
  <sheetFormatPr defaultColWidth="12.5703125" defaultRowHeight="15.75" customHeight="1"/>
  <cols>
    <col min="1" max="2" width="25.42578125" customWidth="1"/>
    <col min="3" max="3" width="18.28515625" customWidth="1"/>
    <col min="4" max="4" width="17.140625" customWidth="1"/>
    <col min="5" max="6" width="18.140625" customWidth="1"/>
    <col min="7" max="8" width="17.140625" customWidth="1"/>
    <col min="9" max="10" width="18.28515625" customWidth="1"/>
    <col min="11" max="12" width="17.140625" customWidth="1"/>
    <col min="13" max="14" width="18.28515625" customWidth="1"/>
    <col min="15" max="17" width="17.140625" customWidth="1"/>
    <col min="18" max="18" width="18.7109375" customWidth="1"/>
    <col min="19" max="19" width="21.28515625" customWidth="1"/>
    <col min="20" max="20" width="20.7109375" bestFit="1" customWidth="1"/>
    <col min="21" max="21" width="18.85546875" customWidth="1"/>
  </cols>
  <sheetData>
    <row r="1" spans="1:39" ht="30">
      <c r="A1" s="1" t="s">
        <v>0</v>
      </c>
      <c r="B1" s="2" t="s">
        <v>128</v>
      </c>
      <c r="C1" s="2" t="s">
        <v>127</v>
      </c>
      <c r="D1" s="2" t="s">
        <v>113</v>
      </c>
      <c r="E1" s="2" t="s">
        <v>104</v>
      </c>
      <c r="F1" s="2" t="s">
        <v>114</v>
      </c>
      <c r="G1" s="2" t="s">
        <v>105</v>
      </c>
      <c r="H1" s="2" t="s">
        <v>115</v>
      </c>
      <c r="I1" s="2" t="s">
        <v>106</v>
      </c>
      <c r="J1" s="2" t="s">
        <v>116</v>
      </c>
      <c r="K1" s="2" t="s">
        <v>107</v>
      </c>
      <c r="L1" s="2" t="s">
        <v>117</v>
      </c>
      <c r="M1" s="2" t="s">
        <v>108</v>
      </c>
      <c r="N1" s="2" t="s">
        <v>129</v>
      </c>
      <c r="O1" s="2" t="s">
        <v>110</v>
      </c>
      <c r="P1" s="2" t="s">
        <v>119</v>
      </c>
      <c r="Q1" s="2" t="s">
        <v>111</v>
      </c>
      <c r="R1" s="13" t="s">
        <v>1</v>
      </c>
      <c r="S1" s="13" t="s">
        <v>2</v>
      </c>
      <c r="T1" s="1"/>
      <c r="U1" s="1"/>
      <c r="V1" s="3"/>
      <c r="W1" s="3"/>
      <c r="X1" s="3"/>
      <c r="Y1" s="3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5">
      <c r="A2" s="4">
        <v>1</v>
      </c>
      <c r="B2" s="4">
        <v>1</v>
      </c>
      <c r="C2" s="32">
        <v>1</v>
      </c>
      <c r="D2" s="32">
        <v>1</v>
      </c>
      <c r="E2" s="32">
        <v>1</v>
      </c>
      <c r="F2" s="32">
        <v>1</v>
      </c>
      <c r="G2" s="32">
        <v>1</v>
      </c>
      <c r="H2" s="32">
        <v>0</v>
      </c>
      <c r="I2" s="32">
        <v>1</v>
      </c>
      <c r="J2" s="32">
        <v>1</v>
      </c>
      <c r="K2" s="32">
        <v>0</v>
      </c>
      <c r="L2" s="32">
        <v>1</v>
      </c>
      <c r="M2" s="32">
        <v>1</v>
      </c>
      <c r="N2" s="32">
        <v>1</v>
      </c>
      <c r="O2" s="32">
        <v>1</v>
      </c>
      <c r="P2" s="32">
        <v>0</v>
      </c>
      <c r="Q2" s="32">
        <v>1</v>
      </c>
      <c r="R2" s="5">
        <f>SUM(C2:Q2)</f>
        <v>12</v>
      </c>
      <c r="S2" s="6">
        <f>R2/16</f>
        <v>0.75</v>
      </c>
      <c r="V2" s="7"/>
      <c r="W2" s="7"/>
      <c r="X2" s="7"/>
      <c r="Y2" s="7"/>
      <c r="Z2" s="5"/>
      <c r="AA2" s="5"/>
      <c r="AB2" s="5"/>
    </row>
    <row r="3" spans="1:39" ht="15">
      <c r="A3" s="4">
        <v>2</v>
      </c>
      <c r="B3" s="4">
        <v>1</v>
      </c>
      <c r="C3" s="32">
        <v>0</v>
      </c>
      <c r="D3" s="32">
        <v>1</v>
      </c>
      <c r="E3" s="32">
        <v>0</v>
      </c>
      <c r="F3" s="32">
        <v>1</v>
      </c>
      <c r="G3" s="32">
        <v>0</v>
      </c>
      <c r="H3" s="32">
        <v>1</v>
      </c>
      <c r="I3" s="32">
        <v>0</v>
      </c>
      <c r="J3" s="32">
        <v>1</v>
      </c>
      <c r="K3" s="32">
        <v>0</v>
      </c>
      <c r="L3" s="32">
        <v>1</v>
      </c>
      <c r="M3" s="32">
        <v>0</v>
      </c>
      <c r="N3" s="32">
        <v>0</v>
      </c>
      <c r="O3" s="32">
        <v>0</v>
      </c>
      <c r="P3" s="32">
        <v>1</v>
      </c>
      <c r="Q3" s="32">
        <v>0</v>
      </c>
      <c r="R3" s="5">
        <f t="shared" ref="R3:R17" si="0">SUM(C3:Q3)</f>
        <v>6</v>
      </c>
      <c r="S3" s="6">
        <f t="shared" ref="S3:S17" si="1">R3/16</f>
        <v>0.375</v>
      </c>
      <c r="V3" s="7"/>
      <c r="W3" s="7"/>
      <c r="X3" s="7"/>
      <c r="Y3" s="7"/>
      <c r="Z3" s="5"/>
      <c r="AA3" s="5"/>
      <c r="AB3" s="5"/>
    </row>
    <row r="4" spans="1:39" ht="15">
      <c r="A4" s="4">
        <v>3</v>
      </c>
      <c r="B4" s="4">
        <v>1</v>
      </c>
      <c r="C4" s="32">
        <v>1</v>
      </c>
      <c r="D4" s="32">
        <v>0</v>
      </c>
      <c r="E4" s="32">
        <v>1</v>
      </c>
      <c r="F4" s="32">
        <v>1</v>
      </c>
      <c r="G4" s="32">
        <v>1</v>
      </c>
      <c r="H4" s="32">
        <v>1</v>
      </c>
      <c r="I4" s="32">
        <v>1</v>
      </c>
      <c r="J4" s="32">
        <v>1</v>
      </c>
      <c r="K4" s="32">
        <v>1</v>
      </c>
      <c r="L4" s="32">
        <v>1</v>
      </c>
      <c r="M4" s="32">
        <v>1</v>
      </c>
      <c r="N4" s="32">
        <v>1</v>
      </c>
      <c r="O4" s="32">
        <v>1</v>
      </c>
      <c r="P4" s="32">
        <v>0</v>
      </c>
      <c r="Q4" s="32">
        <v>1</v>
      </c>
      <c r="R4" s="5">
        <f t="shared" si="0"/>
        <v>13</v>
      </c>
      <c r="S4" s="6">
        <f t="shared" si="1"/>
        <v>0.8125</v>
      </c>
      <c r="V4" s="7"/>
      <c r="W4" s="7"/>
      <c r="X4" s="7"/>
      <c r="Y4" s="7"/>
      <c r="Z4" s="5"/>
      <c r="AA4" s="5"/>
      <c r="AB4" s="5"/>
    </row>
    <row r="5" spans="1:39" ht="15">
      <c r="A5" s="4">
        <v>4</v>
      </c>
      <c r="B5" s="4">
        <v>0</v>
      </c>
      <c r="C5" s="32">
        <v>1</v>
      </c>
      <c r="D5" s="32">
        <v>1</v>
      </c>
      <c r="E5" s="32">
        <v>1</v>
      </c>
      <c r="F5" s="32">
        <v>1</v>
      </c>
      <c r="G5" s="32">
        <v>1</v>
      </c>
      <c r="H5" s="32">
        <v>1</v>
      </c>
      <c r="I5" s="32">
        <v>1</v>
      </c>
      <c r="J5" s="32">
        <v>0</v>
      </c>
      <c r="K5" s="32">
        <v>0</v>
      </c>
      <c r="L5" s="32">
        <v>1</v>
      </c>
      <c r="M5" s="32">
        <v>0</v>
      </c>
      <c r="N5" s="32">
        <v>1</v>
      </c>
      <c r="O5" s="32">
        <v>0</v>
      </c>
      <c r="P5" s="32">
        <v>1</v>
      </c>
      <c r="Q5" s="32">
        <v>1</v>
      </c>
      <c r="R5" s="5">
        <f t="shared" si="0"/>
        <v>11</v>
      </c>
      <c r="S5" s="6">
        <f t="shared" si="1"/>
        <v>0.6875</v>
      </c>
      <c r="V5" s="7"/>
      <c r="W5" s="7"/>
      <c r="X5" s="7"/>
      <c r="Y5" s="7"/>
      <c r="Z5" s="5"/>
      <c r="AA5" s="5"/>
      <c r="AB5" s="5"/>
    </row>
    <row r="6" spans="1:39" ht="15">
      <c r="A6" s="4">
        <v>5</v>
      </c>
      <c r="B6" s="4">
        <v>1</v>
      </c>
      <c r="C6" s="32">
        <v>1</v>
      </c>
      <c r="D6" s="32">
        <v>1</v>
      </c>
      <c r="E6" s="32">
        <v>1</v>
      </c>
      <c r="F6" s="32">
        <v>1</v>
      </c>
      <c r="G6" s="32">
        <v>1</v>
      </c>
      <c r="H6" s="32">
        <v>1</v>
      </c>
      <c r="I6" s="32">
        <v>1</v>
      </c>
      <c r="J6" s="32">
        <v>1</v>
      </c>
      <c r="K6" s="32">
        <v>0</v>
      </c>
      <c r="L6" s="32">
        <v>1</v>
      </c>
      <c r="M6" s="32">
        <v>1</v>
      </c>
      <c r="N6" s="32">
        <v>1</v>
      </c>
      <c r="O6" s="32">
        <v>1</v>
      </c>
      <c r="P6" s="32">
        <v>1</v>
      </c>
      <c r="Q6" s="32">
        <v>1</v>
      </c>
      <c r="R6" s="5">
        <f t="shared" si="0"/>
        <v>14</v>
      </c>
      <c r="S6" s="6">
        <f t="shared" si="1"/>
        <v>0.875</v>
      </c>
      <c r="V6" s="7"/>
      <c r="W6" s="7"/>
      <c r="X6" s="7"/>
      <c r="Y6" s="7"/>
      <c r="Z6" s="5"/>
      <c r="AA6" s="5"/>
      <c r="AB6" s="5"/>
    </row>
    <row r="7" spans="1:39" ht="15">
      <c r="A7" s="4">
        <v>6</v>
      </c>
      <c r="B7" s="4">
        <v>1</v>
      </c>
      <c r="C7" s="32">
        <v>1</v>
      </c>
      <c r="D7" s="32">
        <v>1</v>
      </c>
      <c r="E7" s="32">
        <v>1</v>
      </c>
      <c r="F7" s="32">
        <v>1</v>
      </c>
      <c r="G7" s="32">
        <v>1</v>
      </c>
      <c r="H7" s="32">
        <v>1</v>
      </c>
      <c r="I7" s="32">
        <v>1</v>
      </c>
      <c r="J7" s="32">
        <v>1</v>
      </c>
      <c r="K7" s="32">
        <v>1</v>
      </c>
      <c r="L7" s="32">
        <v>1</v>
      </c>
      <c r="M7" s="32">
        <v>1</v>
      </c>
      <c r="N7" s="32">
        <v>1</v>
      </c>
      <c r="O7" s="32">
        <v>1</v>
      </c>
      <c r="P7" s="32">
        <v>1</v>
      </c>
      <c r="Q7" s="32">
        <v>1</v>
      </c>
      <c r="R7" s="5">
        <f t="shared" si="0"/>
        <v>15</v>
      </c>
      <c r="S7" s="6">
        <f t="shared" si="1"/>
        <v>0.9375</v>
      </c>
      <c r="V7" s="7"/>
      <c r="W7" s="7"/>
      <c r="X7" s="7"/>
      <c r="Y7" s="7"/>
      <c r="Z7" s="5"/>
      <c r="AA7" s="5"/>
      <c r="AB7" s="5"/>
    </row>
    <row r="8" spans="1:39" ht="15">
      <c r="A8" s="4">
        <v>7</v>
      </c>
      <c r="B8" s="4">
        <v>1</v>
      </c>
      <c r="C8" s="32">
        <v>1</v>
      </c>
      <c r="D8" s="32">
        <v>1</v>
      </c>
      <c r="E8" s="32">
        <v>1</v>
      </c>
      <c r="F8" s="32">
        <v>1</v>
      </c>
      <c r="G8" s="32">
        <v>1</v>
      </c>
      <c r="H8" s="32">
        <v>1</v>
      </c>
      <c r="I8" s="32">
        <v>1</v>
      </c>
      <c r="J8" s="32">
        <v>0</v>
      </c>
      <c r="K8" s="32">
        <v>1</v>
      </c>
      <c r="L8" s="32">
        <v>1</v>
      </c>
      <c r="M8" s="32">
        <v>1</v>
      </c>
      <c r="N8" s="32">
        <v>1</v>
      </c>
      <c r="O8" s="32">
        <v>1</v>
      </c>
      <c r="P8" s="32">
        <v>1</v>
      </c>
      <c r="Q8" s="32">
        <v>1</v>
      </c>
      <c r="R8" s="5">
        <f t="shared" si="0"/>
        <v>14</v>
      </c>
      <c r="S8" s="6">
        <f t="shared" si="1"/>
        <v>0.875</v>
      </c>
      <c r="V8" s="7"/>
      <c r="W8" s="7"/>
      <c r="X8" s="7"/>
      <c r="Y8" s="7"/>
      <c r="Z8" s="5"/>
      <c r="AA8" s="5"/>
      <c r="AB8" s="5"/>
    </row>
    <row r="9" spans="1:39" ht="15">
      <c r="A9" s="4">
        <v>8</v>
      </c>
      <c r="B9" s="4">
        <v>1</v>
      </c>
      <c r="C9" s="32">
        <v>1</v>
      </c>
      <c r="D9" s="32">
        <v>0</v>
      </c>
      <c r="E9" s="32">
        <v>1</v>
      </c>
      <c r="F9" s="32">
        <v>1</v>
      </c>
      <c r="G9" s="32">
        <v>1</v>
      </c>
      <c r="H9" s="32">
        <v>1</v>
      </c>
      <c r="I9" s="32">
        <v>1</v>
      </c>
      <c r="J9" s="32">
        <v>1</v>
      </c>
      <c r="K9" s="32">
        <v>1</v>
      </c>
      <c r="L9" s="32">
        <v>0</v>
      </c>
      <c r="M9" s="32">
        <v>1</v>
      </c>
      <c r="N9" s="32">
        <v>1</v>
      </c>
      <c r="O9" s="32">
        <v>1</v>
      </c>
      <c r="P9" s="32">
        <v>0</v>
      </c>
      <c r="Q9" s="32">
        <v>1</v>
      </c>
      <c r="R9" s="5">
        <f t="shared" si="0"/>
        <v>12</v>
      </c>
      <c r="S9" s="6">
        <f t="shared" si="1"/>
        <v>0.75</v>
      </c>
      <c r="V9" s="7"/>
      <c r="W9" s="7"/>
      <c r="X9" s="7"/>
      <c r="Y9" s="7"/>
      <c r="Z9" s="5"/>
      <c r="AA9" s="5"/>
      <c r="AB9" s="5"/>
    </row>
    <row r="10" spans="1:39" ht="15">
      <c r="A10" s="4">
        <v>9</v>
      </c>
      <c r="B10" s="4">
        <v>1</v>
      </c>
      <c r="C10" s="32">
        <v>1</v>
      </c>
      <c r="D10" s="32">
        <v>1</v>
      </c>
      <c r="E10" s="32">
        <v>1</v>
      </c>
      <c r="F10" s="32">
        <v>1</v>
      </c>
      <c r="G10" s="32">
        <v>1</v>
      </c>
      <c r="H10" s="32">
        <v>0</v>
      </c>
      <c r="I10" s="32">
        <v>1</v>
      </c>
      <c r="J10" s="32">
        <v>1</v>
      </c>
      <c r="K10" s="32">
        <v>1</v>
      </c>
      <c r="L10" s="32">
        <v>1</v>
      </c>
      <c r="M10" s="32">
        <v>1</v>
      </c>
      <c r="N10" s="32">
        <v>1</v>
      </c>
      <c r="O10" s="32">
        <v>1</v>
      </c>
      <c r="P10" s="32">
        <v>1</v>
      </c>
      <c r="Q10" s="32">
        <v>1</v>
      </c>
      <c r="R10" s="5">
        <f t="shared" si="0"/>
        <v>14</v>
      </c>
      <c r="S10" s="6">
        <f t="shared" si="1"/>
        <v>0.875</v>
      </c>
      <c r="V10" s="7"/>
      <c r="W10" s="7"/>
      <c r="X10" s="7"/>
      <c r="Y10" s="7"/>
      <c r="Z10" s="5"/>
      <c r="AA10" s="5"/>
      <c r="AB10" s="5"/>
    </row>
    <row r="11" spans="1:39" ht="15">
      <c r="A11" s="4">
        <v>10</v>
      </c>
      <c r="B11" s="4">
        <v>1</v>
      </c>
      <c r="C11" s="32">
        <v>1</v>
      </c>
      <c r="D11" s="32">
        <v>0</v>
      </c>
      <c r="E11" s="32">
        <v>1</v>
      </c>
      <c r="F11" s="32">
        <v>1</v>
      </c>
      <c r="G11" s="32">
        <v>1</v>
      </c>
      <c r="H11" s="32">
        <v>1</v>
      </c>
      <c r="I11" s="32">
        <v>0</v>
      </c>
      <c r="J11" s="32">
        <v>0</v>
      </c>
      <c r="K11" s="32">
        <v>1</v>
      </c>
      <c r="L11" s="32">
        <v>0</v>
      </c>
      <c r="M11" s="32">
        <v>1</v>
      </c>
      <c r="N11" s="32">
        <v>0</v>
      </c>
      <c r="O11" s="32">
        <v>1</v>
      </c>
      <c r="P11" s="32">
        <v>0</v>
      </c>
      <c r="Q11" s="32">
        <v>0</v>
      </c>
      <c r="R11" s="5">
        <f t="shared" si="0"/>
        <v>8</v>
      </c>
      <c r="S11" s="6">
        <f t="shared" si="1"/>
        <v>0.5</v>
      </c>
      <c r="V11" s="7"/>
      <c r="W11" s="7"/>
      <c r="X11" s="7"/>
      <c r="Y11" s="7"/>
      <c r="Z11" s="5"/>
      <c r="AA11" s="5"/>
      <c r="AB11" s="5"/>
    </row>
    <row r="12" spans="1:39" ht="15">
      <c r="A12" s="4">
        <v>11</v>
      </c>
      <c r="B12" s="4">
        <v>1</v>
      </c>
      <c r="C12" s="32">
        <v>1</v>
      </c>
      <c r="D12" s="32">
        <v>1</v>
      </c>
      <c r="E12" s="32">
        <v>1</v>
      </c>
      <c r="F12" s="32">
        <v>1</v>
      </c>
      <c r="G12" s="32">
        <v>1</v>
      </c>
      <c r="H12" s="32">
        <v>1</v>
      </c>
      <c r="I12" s="32">
        <v>1</v>
      </c>
      <c r="J12" s="32">
        <v>1</v>
      </c>
      <c r="K12" s="32">
        <v>1</v>
      </c>
      <c r="L12" s="32">
        <v>1</v>
      </c>
      <c r="M12" s="32">
        <v>1</v>
      </c>
      <c r="N12" s="32">
        <v>1</v>
      </c>
      <c r="O12" s="32">
        <v>1</v>
      </c>
      <c r="P12" s="32">
        <v>1</v>
      </c>
      <c r="Q12" s="32">
        <v>1</v>
      </c>
      <c r="R12" s="5">
        <f t="shared" si="0"/>
        <v>15</v>
      </c>
      <c r="S12" s="6">
        <f t="shared" si="1"/>
        <v>0.9375</v>
      </c>
      <c r="V12" s="7"/>
      <c r="W12" s="7"/>
      <c r="X12" s="7"/>
      <c r="Y12" s="7"/>
      <c r="Z12" s="5"/>
      <c r="AA12" s="5"/>
      <c r="AB12" s="5"/>
    </row>
    <row r="13" spans="1:39" ht="15">
      <c r="A13" s="4">
        <v>12</v>
      </c>
      <c r="B13" s="4">
        <v>0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K13" s="32">
        <v>0</v>
      </c>
      <c r="L13" s="32">
        <v>1</v>
      </c>
      <c r="M13" s="32">
        <v>1</v>
      </c>
      <c r="N13" s="32">
        <v>1</v>
      </c>
      <c r="O13" s="32">
        <v>1</v>
      </c>
      <c r="P13" s="32">
        <v>1</v>
      </c>
      <c r="Q13" s="32">
        <v>1</v>
      </c>
      <c r="R13" s="5">
        <f t="shared" si="0"/>
        <v>14</v>
      </c>
      <c r="S13" s="6">
        <f t="shared" si="1"/>
        <v>0.875</v>
      </c>
      <c r="V13" s="7"/>
      <c r="W13" s="7"/>
      <c r="X13" s="7"/>
      <c r="Y13" s="7"/>
      <c r="Z13" s="5"/>
      <c r="AA13" s="5"/>
      <c r="AB13" s="5"/>
    </row>
    <row r="14" spans="1:39" ht="15">
      <c r="A14" s="4">
        <v>13</v>
      </c>
      <c r="B14" s="4">
        <v>1</v>
      </c>
      <c r="C14" s="32">
        <v>1</v>
      </c>
      <c r="D14" s="32">
        <v>1</v>
      </c>
      <c r="E14" s="32">
        <v>0</v>
      </c>
      <c r="F14" s="32">
        <v>1</v>
      </c>
      <c r="G14" s="32">
        <v>1</v>
      </c>
      <c r="H14" s="32">
        <v>1</v>
      </c>
      <c r="I14" s="32">
        <v>0</v>
      </c>
      <c r="J14" s="32">
        <v>1</v>
      </c>
      <c r="K14" s="32">
        <v>1</v>
      </c>
      <c r="L14" s="32">
        <v>1</v>
      </c>
      <c r="M14" s="32">
        <v>1</v>
      </c>
      <c r="N14" s="32">
        <v>1</v>
      </c>
      <c r="O14" s="32">
        <v>1</v>
      </c>
      <c r="P14" s="32">
        <v>1</v>
      </c>
      <c r="Q14" s="32">
        <v>0</v>
      </c>
      <c r="R14" s="5">
        <f t="shared" si="0"/>
        <v>12</v>
      </c>
      <c r="S14" s="6">
        <f t="shared" si="1"/>
        <v>0.75</v>
      </c>
      <c r="V14" s="7"/>
      <c r="W14" s="7"/>
      <c r="X14" s="7"/>
      <c r="Y14" s="7"/>
      <c r="Z14" s="5"/>
      <c r="AA14" s="5"/>
      <c r="AB14" s="5"/>
    </row>
    <row r="15" spans="1:39" ht="15">
      <c r="A15" s="4">
        <v>14</v>
      </c>
      <c r="B15" s="4">
        <v>1</v>
      </c>
      <c r="C15" s="32">
        <v>1</v>
      </c>
      <c r="D15" s="32">
        <v>1</v>
      </c>
      <c r="E15" s="32">
        <v>1</v>
      </c>
      <c r="F15" s="32">
        <v>0</v>
      </c>
      <c r="G15" s="32">
        <v>1</v>
      </c>
      <c r="H15" s="32">
        <v>1</v>
      </c>
      <c r="I15" s="32">
        <v>1</v>
      </c>
      <c r="J15" s="32">
        <v>0</v>
      </c>
      <c r="K15" s="32">
        <v>1</v>
      </c>
      <c r="L15" s="32">
        <v>1</v>
      </c>
      <c r="M15" s="32">
        <v>1</v>
      </c>
      <c r="N15" s="32">
        <v>0</v>
      </c>
      <c r="O15" s="32">
        <v>1</v>
      </c>
      <c r="P15" s="32">
        <v>1</v>
      </c>
      <c r="Q15" s="32">
        <v>1</v>
      </c>
      <c r="R15" s="5">
        <f t="shared" si="0"/>
        <v>12</v>
      </c>
      <c r="S15" s="6">
        <f t="shared" si="1"/>
        <v>0.75</v>
      </c>
      <c r="V15" s="7"/>
      <c r="W15" s="7"/>
      <c r="X15" s="7"/>
      <c r="Y15" s="7"/>
      <c r="Z15" s="5"/>
      <c r="AA15" s="5"/>
      <c r="AB15" s="5"/>
    </row>
    <row r="16" spans="1:39" ht="15">
      <c r="A16" s="4">
        <v>15</v>
      </c>
      <c r="B16" s="4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K16" s="32">
        <v>1</v>
      </c>
      <c r="L16" s="32">
        <v>1</v>
      </c>
      <c r="M16" s="32">
        <v>1</v>
      </c>
      <c r="N16" s="32">
        <v>1</v>
      </c>
      <c r="O16" s="32">
        <v>1</v>
      </c>
      <c r="P16" s="32">
        <v>1</v>
      </c>
      <c r="Q16" s="32">
        <v>1</v>
      </c>
      <c r="R16" s="5">
        <f t="shared" si="0"/>
        <v>15</v>
      </c>
      <c r="S16" s="6">
        <f t="shared" si="1"/>
        <v>0.9375</v>
      </c>
      <c r="T16" s="5"/>
      <c r="V16" s="7"/>
      <c r="W16" s="7"/>
      <c r="X16" s="7"/>
      <c r="Y16" s="7"/>
      <c r="Z16" s="5"/>
      <c r="AA16" s="5"/>
      <c r="AB16" s="5"/>
    </row>
    <row r="17" spans="1:39" ht="15">
      <c r="A17" s="4">
        <v>16</v>
      </c>
      <c r="B17" s="4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K17" s="32">
        <v>1</v>
      </c>
      <c r="L17" s="32">
        <v>1</v>
      </c>
      <c r="M17" s="32">
        <v>1</v>
      </c>
      <c r="N17" s="32">
        <v>1</v>
      </c>
      <c r="O17" s="32">
        <v>1</v>
      </c>
      <c r="P17" s="32">
        <v>1</v>
      </c>
      <c r="Q17" s="32">
        <v>1</v>
      </c>
      <c r="R17" s="5">
        <f t="shared" si="0"/>
        <v>15</v>
      </c>
      <c r="S17" s="6">
        <f t="shared" si="1"/>
        <v>0.9375</v>
      </c>
      <c r="V17" s="7"/>
      <c r="W17" s="7"/>
      <c r="X17" s="7"/>
      <c r="Y17" s="7"/>
      <c r="Z17" s="5"/>
      <c r="AA17" s="5"/>
      <c r="AB17" s="5"/>
    </row>
    <row r="18" spans="1:39" ht="15">
      <c r="A18" s="4"/>
      <c r="B18" s="4">
        <f>SUM(B2:B17)</f>
        <v>14</v>
      </c>
      <c r="C18" s="4">
        <f t="shared" ref="C18:R18" si="2">SUM(C2:C17)</f>
        <v>15</v>
      </c>
      <c r="D18" s="4">
        <f t="shared" si="2"/>
        <v>13</v>
      </c>
      <c r="E18" s="4">
        <f t="shared" si="2"/>
        <v>14</v>
      </c>
      <c r="F18" s="4">
        <f t="shared" si="2"/>
        <v>15</v>
      </c>
      <c r="G18" s="4">
        <f t="shared" si="2"/>
        <v>15</v>
      </c>
      <c r="H18" s="4">
        <f t="shared" si="2"/>
        <v>14</v>
      </c>
      <c r="I18" s="4">
        <f t="shared" si="2"/>
        <v>13</v>
      </c>
      <c r="J18" s="4">
        <f t="shared" si="2"/>
        <v>12</v>
      </c>
      <c r="K18" s="4">
        <f t="shared" si="2"/>
        <v>11</v>
      </c>
      <c r="L18" s="4">
        <f t="shared" si="2"/>
        <v>14</v>
      </c>
      <c r="M18" s="4">
        <f t="shared" si="2"/>
        <v>14</v>
      </c>
      <c r="N18" s="4">
        <f t="shared" si="2"/>
        <v>13</v>
      </c>
      <c r="O18" s="4">
        <f t="shared" si="2"/>
        <v>14</v>
      </c>
      <c r="P18" s="4">
        <f t="shared" si="2"/>
        <v>12</v>
      </c>
      <c r="Q18" s="4">
        <f t="shared" si="2"/>
        <v>13</v>
      </c>
      <c r="R18" s="4">
        <f t="shared" si="2"/>
        <v>202</v>
      </c>
      <c r="S18" s="6"/>
      <c r="V18" s="7"/>
      <c r="W18" s="7"/>
      <c r="X18" s="7"/>
      <c r="Y18" s="7"/>
      <c r="Z18" s="5"/>
      <c r="AA18" s="5"/>
      <c r="AB18" s="5"/>
    </row>
    <row r="19" spans="1:39" ht="15">
      <c r="A19" s="8"/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03" t="s">
        <v>4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ht="15">
      <c r="A20" s="4" t="s">
        <v>20</v>
      </c>
      <c r="B20" s="4">
        <v>0</v>
      </c>
      <c r="C20" s="32">
        <v>1</v>
      </c>
      <c r="D20" s="32">
        <v>0</v>
      </c>
      <c r="E20" s="32">
        <v>0</v>
      </c>
      <c r="F20" s="32">
        <v>1</v>
      </c>
      <c r="G20" s="32">
        <v>1</v>
      </c>
      <c r="H20" s="32">
        <v>0</v>
      </c>
      <c r="I20" s="32">
        <v>0</v>
      </c>
      <c r="J20" s="32">
        <v>1</v>
      </c>
      <c r="K20" s="32">
        <v>1</v>
      </c>
      <c r="L20" s="32">
        <v>0</v>
      </c>
      <c r="M20" s="32">
        <v>0</v>
      </c>
      <c r="N20" s="32">
        <v>1</v>
      </c>
      <c r="O20" s="32">
        <v>1</v>
      </c>
      <c r="P20" s="32">
        <v>0</v>
      </c>
      <c r="Q20" s="32">
        <v>0</v>
      </c>
      <c r="R20" s="32">
        <f>SUM(B20:Q20)</f>
        <v>7</v>
      </c>
      <c r="S20" s="6">
        <f>R20/16</f>
        <v>0.4375</v>
      </c>
      <c r="T20" s="5" t="s">
        <v>26</v>
      </c>
      <c r="U20" s="5"/>
    </row>
    <row r="21" spans="1:39" ht="15">
      <c r="A21" s="4" t="s">
        <v>21</v>
      </c>
      <c r="B21" s="4">
        <v>1</v>
      </c>
      <c r="C21" s="32">
        <v>1</v>
      </c>
      <c r="D21" s="32">
        <v>0</v>
      </c>
      <c r="E21" s="32">
        <v>0</v>
      </c>
      <c r="F21" s="32">
        <v>1</v>
      </c>
      <c r="G21" s="32">
        <v>1</v>
      </c>
      <c r="H21" s="32">
        <v>0</v>
      </c>
      <c r="I21" s="32">
        <v>0</v>
      </c>
      <c r="J21" s="32">
        <v>1</v>
      </c>
      <c r="K21" s="32">
        <v>1</v>
      </c>
      <c r="L21" s="32">
        <v>0</v>
      </c>
      <c r="M21" s="32">
        <v>0</v>
      </c>
      <c r="N21" s="32">
        <v>1</v>
      </c>
      <c r="O21" s="32">
        <v>1</v>
      </c>
      <c r="P21" s="32">
        <v>0</v>
      </c>
      <c r="Q21" s="32">
        <v>0</v>
      </c>
      <c r="R21" s="32">
        <f t="shared" ref="R21:R40" si="3">SUM(B21:Q21)</f>
        <v>8</v>
      </c>
      <c r="S21" s="6">
        <f t="shared" ref="S21:S40" si="4">R21/16</f>
        <v>0.5</v>
      </c>
      <c r="T21" s="5" t="s">
        <v>26</v>
      </c>
      <c r="U21" s="5"/>
    </row>
    <row r="22" spans="1:39" ht="15">
      <c r="A22" s="4" t="s">
        <v>23</v>
      </c>
      <c r="B22" s="4">
        <v>0</v>
      </c>
      <c r="C22" s="32">
        <v>1</v>
      </c>
      <c r="D22" s="32">
        <v>0</v>
      </c>
      <c r="E22" s="32">
        <v>0</v>
      </c>
      <c r="F22" s="32">
        <v>0</v>
      </c>
      <c r="G22" s="32">
        <v>1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f t="shared" si="3"/>
        <v>2</v>
      </c>
      <c r="S22" s="6">
        <f t="shared" si="4"/>
        <v>0.125</v>
      </c>
      <c r="T22" s="5" t="s">
        <v>26</v>
      </c>
      <c r="U22" s="5"/>
    </row>
    <row r="23" spans="1:39" ht="15">
      <c r="A23" s="4" t="s">
        <v>24</v>
      </c>
      <c r="B23" s="4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0</v>
      </c>
      <c r="I23" s="32">
        <v>1</v>
      </c>
      <c r="J23" s="32">
        <v>1</v>
      </c>
      <c r="K23" s="32">
        <v>1</v>
      </c>
      <c r="L23" s="32">
        <v>1</v>
      </c>
      <c r="M23" s="32">
        <v>1</v>
      </c>
      <c r="N23" s="32">
        <v>1</v>
      </c>
      <c r="O23" s="32">
        <v>1</v>
      </c>
      <c r="P23" s="32">
        <v>0</v>
      </c>
      <c r="Q23" s="32">
        <v>0</v>
      </c>
      <c r="R23" s="32">
        <f t="shared" si="3"/>
        <v>13</v>
      </c>
      <c r="S23" s="6">
        <f t="shared" si="4"/>
        <v>0.8125</v>
      </c>
      <c r="T23" s="5" t="s">
        <v>26</v>
      </c>
      <c r="U23" s="5"/>
    </row>
    <row r="24" spans="1:39" ht="12.75">
      <c r="A24" s="11" t="s">
        <v>25</v>
      </c>
      <c r="B24" s="11">
        <v>0</v>
      </c>
      <c r="C24" s="32">
        <v>1</v>
      </c>
      <c r="D24" s="32">
        <v>0</v>
      </c>
      <c r="E24" s="32">
        <v>0</v>
      </c>
      <c r="F24" s="32">
        <v>0</v>
      </c>
      <c r="G24" s="32">
        <v>1</v>
      </c>
      <c r="H24" s="32">
        <v>0</v>
      </c>
      <c r="I24" s="32">
        <v>0</v>
      </c>
      <c r="J24" s="32">
        <v>0</v>
      </c>
      <c r="K24" s="32">
        <v>1</v>
      </c>
      <c r="L24" s="32">
        <v>0</v>
      </c>
      <c r="M24" s="32">
        <v>0</v>
      </c>
      <c r="N24" s="32">
        <v>1</v>
      </c>
      <c r="O24" s="32">
        <v>1</v>
      </c>
      <c r="P24" s="32">
        <v>0</v>
      </c>
      <c r="Q24" s="32">
        <v>0</v>
      </c>
      <c r="R24" s="32">
        <f t="shared" si="3"/>
        <v>5</v>
      </c>
      <c r="S24" s="6">
        <f t="shared" si="4"/>
        <v>0.3125</v>
      </c>
      <c r="T24" s="5" t="s">
        <v>26</v>
      </c>
      <c r="U24" s="5"/>
    </row>
    <row r="25" spans="1:39" ht="12.75">
      <c r="A25" s="11" t="s">
        <v>27</v>
      </c>
      <c r="B25" s="11">
        <v>1</v>
      </c>
      <c r="C25" s="32">
        <v>1</v>
      </c>
      <c r="D25" s="32">
        <v>0</v>
      </c>
      <c r="E25" s="32">
        <v>0</v>
      </c>
      <c r="F25" s="32">
        <v>1</v>
      </c>
      <c r="G25" s="32">
        <v>1</v>
      </c>
      <c r="H25" s="32">
        <v>0</v>
      </c>
      <c r="I25" s="32">
        <v>0</v>
      </c>
      <c r="J25" s="32">
        <v>1</v>
      </c>
      <c r="K25" s="32">
        <v>0</v>
      </c>
      <c r="L25" s="32">
        <v>0</v>
      </c>
      <c r="M25" s="32">
        <v>0</v>
      </c>
      <c r="N25" s="32">
        <v>1</v>
      </c>
      <c r="O25" s="32">
        <v>1</v>
      </c>
      <c r="P25" s="32">
        <v>0</v>
      </c>
      <c r="Q25" s="32">
        <v>0</v>
      </c>
      <c r="R25" s="32">
        <f t="shared" si="3"/>
        <v>7</v>
      </c>
      <c r="S25" s="6">
        <f t="shared" si="4"/>
        <v>0.4375</v>
      </c>
      <c r="T25" s="5" t="s">
        <v>26</v>
      </c>
      <c r="U25" s="5"/>
    </row>
    <row r="26" spans="1:39" ht="12.75">
      <c r="A26" s="27" t="s">
        <v>70</v>
      </c>
      <c r="B26" s="27">
        <v>0</v>
      </c>
      <c r="C26" s="32">
        <v>0</v>
      </c>
      <c r="D26" s="32">
        <v>0</v>
      </c>
      <c r="E26" s="32">
        <v>1</v>
      </c>
      <c r="F26" s="32">
        <v>0</v>
      </c>
      <c r="G26" s="32">
        <v>0</v>
      </c>
      <c r="H26" s="32">
        <v>0</v>
      </c>
      <c r="I26" s="32">
        <v>0</v>
      </c>
      <c r="J26" s="32">
        <v>1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f t="shared" si="3"/>
        <v>2</v>
      </c>
      <c r="S26" s="6">
        <f t="shared" si="4"/>
        <v>0.125</v>
      </c>
      <c r="T26" s="5" t="s">
        <v>26</v>
      </c>
      <c r="U26" s="5"/>
    </row>
    <row r="27" spans="1:39" ht="12.75">
      <c r="A27" s="27" t="s">
        <v>71</v>
      </c>
      <c r="B27" s="27">
        <v>0</v>
      </c>
      <c r="C27" s="32">
        <v>0</v>
      </c>
      <c r="D27" s="32">
        <v>0</v>
      </c>
      <c r="E27" s="32">
        <v>1</v>
      </c>
      <c r="F27" s="32">
        <v>0</v>
      </c>
      <c r="G27" s="32">
        <v>0</v>
      </c>
      <c r="H27" s="32">
        <v>1</v>
      </c>
      <c r="I27" s="32">
        <v>1</v>
      </c>
      <c r="J27" s="32">
        <v>0</v>
      </c>
      <c r="K27" s="32">
        <v>0</v>
      </c>
      <c r="L27" s="32">
        <v>0</v>
      </c>
      <c r="M27" s="32">
        <v>1</v>
      </c>
      <c r="N27" s="32">
        <v>0</v>
      </c>
      <c r="O27" s="32">
        <v>0</v>
      </c>
      <c r="P27" s="32">
        <v>1</v>
      </c>
      <c r="Q27" s="32">
        <v>1</v>
      </c>
      <c r="R27" s="32">
        <f t="shared" si="3"/>
        <v>6</v>
      </c>
      <c r="S27" s="6">
        <f t="shared" si="4"/>
        <v>0.375</v>
      </c>
      <c r="T27" s="5" t="s">
        <v>79</v>
      </c>
      <c r="U27" s="5"/>
    </row>
    <row r="28" spans="1:39" ht="12.75">
      <c r="A28" s="27" t="s">
        <v>72</v>
      </c>
      <c r="B28" s="27">
        <v>0</v>
      </c>
      <c r="C28" s="32">
        <v>0</v>
      </c>
      <c r="D28" s="32">
        <v>0</v>
      </c>
      <c r="E28" s="32">
        <v>1</v>
      </c>
      <c r="F28" s="32">
        <v>0</v>
      </c>
      <c r="G28" s="32">
        <v>0</v>
      </c>
      <c r="H28" s="32">
        <v>0</v>
      </c>
      <c r="I28" s="32">
        <v>1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2">
        <v>1</v>
      </c>
      <c r="R28" s="32">
        <f t="shared" si="3"/>
        <v>3</v>
      </c>
      <c r="S28" s="6">
        <f t="shared" si="4"/>
        <v>0.1875</v>
      </c>
      <c r="T28" s="5" t="s">
        <v>78</v>
      </c>
      <c r="U28" s="5"/>
    </row>
    <row r="29" spans="1:39" ht="12.75">
      <c r="A29" s="27" t="s">
        <v>73</v>
      </c>
      <c r="B29" s="27">
        <v>1</v>
      </c>
      <c r="C29" s="32">
        <v>0</v>
      </c>
      <c r="D29" s="32">
        <v>0</v>
      </c>
      <c r="E29" s="32">
        <v>0</v>
      </c>
      <c r="F29" s="32">
        <v>1</v>
      </c>
      <c r="G29" s="32">
        <v>1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1</v>
      </c>
      <c r="O29" s="32">
        <v>1</v>
      </c>
      <c r="P29" s="32">
        <v>0</v>
      </c>
      <c r="Q29" s="32">
        <v>0</v>
      </c>
      <c r="R29" s="32">
        <f t="shared" si="3"/>
        <v>5</v>
      </c>
      <c r="S29" s="6">
        <f t="shared" si="4"/>
        <v>0.3125</v>
      </c>
      <c r="T29" s="5" t="s">
        <v>26</v>
      </c>
      <c r="U29" s="5"/>
    </row>
    <row r="30" spans="1:39" ht="12.75">
      <c r="A30" s="27" t="s">
        <v>74</v>
      </c>
      <c r="B30" s="27">
        <v>0</v>
      </c>
      <c r="C30" s="32">
        <v>0</v>
      </c>
      <c r="D30" s="32">
        <v>0</v>
      </c>
      <c r="E30" s="32">
        <v>0</v>
      </c>
      <c r="F30" s="32">
        <v>1</v>
      </c>
      <c r="G30" s="32">
        <v>1</v>
      </c>
      <c r="H30" s="32">
        <v>0</v>
      </c>
      <c r="I30" s="32">
        <v>0</v>
      </c>
      <c r="J30" s="32">
        <v>0</v>
      </c>
      <c r="K30" s="32">
        <v>1</v>
      </c>
      <c r="L30" s="32">
        <v>0</v>
      </c>
      <c r="M30" s="32">
        <v>0</v>
      </c>
      <c r="N30" s="32">
        <v>1</v>
      </c>
      <c r="O30" s="32">
        <v>1</v>
      </c>
      <c r="P30" s="32">
        <v>0</v>
      </c>
      <c r="Q30" s="32">
        <v>0</v>
      </c>
      <c r="R30" s="32">
        <f t="shared" si="3"/>
        <v>5</v>
      </c>
      <c r="S30" s="6">
        <f t="shared" si="4"/>
        <v>0.3125</v>
      </c>
      <c r="T30" s="5" t="s">
        <v>26</v>
      </c>
      <c r="U30" s="5"/>
    </row>
    <row r="31" spans="1:39" ht="12.75">
      <c r="A31" s="27" t="s">
        <v>75</v>
      </c>
      <c r="B31" s="27">
        <v>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1</v>
      </c>
      <c r="I31" s="32">
        <v>1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f t="shared" si="3"/>
        <v>2</v>
      </c>
      <c r="S31" s="6">
        <f t="shared" si="4"/>
        <v>0.125</v>
      </c>
      <c r="T31" s="5" t="s">
        <v>81</v>
      </c>
      <c r="U31" s="5"/>
    </row>
    <row r="32" spans="1:39" ht="12.75">
      <c r="A32" s="11" t="s">
        <v>76</v>
      </c>
      <c r="B32" s="27">
        <v>1</v>
      </c>
      <c r="C32" s="32">
        <v>0</v>
      </c>
      <c r="D32" s="32">
        <v>0</v>
      </c>
      <c r="E32" s="32">
        <v>0</v>
      </c>
      <c r="F32" s="32">
        <v>1</v>
      </c>
      <c r="G32" s="32">
        <v>0</v>
      </c>
      <c r="H32" s="32">
        <v>0</v>
      </c>
      <c r="I32" s="32">
        <v>0</v>
      </c>
      <c r="J32" s="32">
        <v>1</v>
      </c>
      <c r="K32" s="32">
        <v>0</v>
      </c>
      <c r="L32" s="32">
        <v>0</v>
      </c>
      <c r="M32" s="32">
        <v>0</v>
      </c>
      <c r="N32" s="32">
        <v>1</v>
      </c>
      <c r="O32" s="32">
        <v>0</v>
      </c>
      <c r="P32" s="32">
        <v>0</v>
      </c>
      <c r="Q32" s="32">
        <v>0</v>
      </c>
      <c r="R32" s="32">
        <f t="shared" si="3"/>
        <v>4</v>
      </c>
      <c r="S32" s="6">
        <f t="shared" si="4"/>
        <v>0.25</v>
      </c>
      <c r="T32" s="5" t="s">
        <v>26</v>
      </c>
      <c r="U32" s="5"/>
    </row>
    <row r="33" spans="1:39" ht="12.75">
      <c r="A33" s="11" t="s">
        <v>77</v>
      </c>
      <c r="B33" s="27">
        <v>1</v>
      </c>
      <c r="C33" s="32">
        <v>0</v>
      </c>
      <c r="D33" s="32">
        <v>0</v>
      </c>
      <c r="E33" s="32">
        <v>0</v>
      </c>
      <c r="F33" s="32">
        <v>1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1</v>
      </c>
      <c r="O33" s="32">
        <v>0</v>
      </c>
      <c r="P33" s="32">
        <v>0</v>
      </c>
      <c r="Q33" s="32">
        <v>0</v>
      </c>
      <c r="R33" s="32">
        <f t="shared" si="3"/>
        <v>3</v>
      </c>
      <c r="S33" s="6">
        <f t="shared" si="4"/>
        <v>0.1875</v>
      </c>
      <c r="T33" s="5" t="s">
        <v>26</v>
      </c>
      <c r="U33" s="5"/>
    </row>
    <row r="34" spans="1:39" ht="12.75">
      <c r="A34" s="11" t="s">
        <v>121</v>
      </c>
      <c r="B34" s="27">
        <v>1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f t="shared" si="3"/>
        <v>1</v>
      </c>
      <c r="S34" s="6">
        <f t="shared" si="4"/>
        <v>6.25E-2</v>
      </c>
      <c r="T34" s="5" t="s">
        <v>130</v>
      </c>
      <c r="U34" s="5"/>
    </row>
    <row r="35" spans="1:39" ht="12.75">
      <c r="A35" s="11" t="s">
        <v>122</v>
      </c>
      <c r="B35" s="27">
        <v>0</v>
      </c>
      <c r="C35" s="32">
        <v>0</v>
      </c>
      <c r="D35" s="32">
        <v>0</v>
      </c>
      <c r="E35" s="32">
        <v>0</v>
      </c>
      <c r="F35" s="32">
        <v>1</v>
      </c>
      <c r="G35" s="32">
        <v>1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1</v>
      </c>
      <c r="O35" s="32">
        <v>0</v>
      </c>
      <c r="P35" s="32">
        <v>0</v>
      </c>
      <c r="Q35" s="32">
        <v>0</v>
      </c>
      <c r="R35" s="32">
        <f t="shared" si="3"/>
        <v>3</v>
      </c>
      <c r="S35" s="6">
        <f t="shared" si="4"/>
        <v>0.1875</v>
      </c>
      <c r="T35" s="5" t="s">
        <v>79</v>
      </c>
      <c r="U35" s="5"/>
    </row>
    <row r="36" spans="1:39" ht="12.75">
      <c r="A36" s="11" t="s">
        <v>124</v>
      </c>
      <c r="B36" s="27">
        <v>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1</v>
      </c>
      <c r="O36" s="32">
        <v>0</v>
      </c>
      <c r="P36" s="32">
        <v>0</v>
      </c>
      <c r="Q36" s="32">
        <v>0</v>
      </c>
      <c r="R36" s="32">
        <f t="shared" si="3"/>
        <v>1</v>
      </c>
      <c r="S36" s="6">
        <f t="shared" si="4"/>
        <v>6.25E-2</v>
      </c>
      <c r="T36" s="5" t="s">
        <v>26</v>
      </c>
      <c r="U36" s="5"/>
    </row>
    <row r="37" spans="1:39" ht="12.75">
      <c r="A37" s="11" t="s">
        <v>125</v>
      </c>
      <c r="B37" s="27">
        <v>0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1</v>
      </c>
      <c r="O37" s="32">
        <v>0</v>
      </c>
      <c r="P37" s="32">
        <v>0</v>
      </c>
      <c r="Q37" s="32">
        <v>0</v>
      </c>
      <c r="R37" s="32">
        <f t="shared" si="3"/>
        <v>1</v>
      </c>
      <c r="S37" s="6">
        <f t="shared" si="4"/>
        <v>6.25E-2</v>
      </c>
      <c r="T37" s="5" t="s">
        <v>26</v>
      </c>
      <c r="U37" s="5"/>
    </row>
    <row r="38" spans="1:39" ht="12.75">
      <c r="A38" s="11" t="s">
        <v>123</v>
      </c>
      <c r="B38" s="27">
        <v>0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1</v>
      </c>
      <c r="P38" s="32">
        <v>0</v>
      </c>
      <c r="Q38" s="32">
        <v>0</v>
      </c>
      <c r="R38" s="32">
        <f t="shared" si="3"/>
        <v>1</v>
      </c>
      <c r="S38" s="6">
        <f t="shared" si="4"/>
        <v>6.25E-2</v>
      </c>
      <c r="T38" s="5" t="s">
        <v>26</v>
      </c>
      <c r="U38" s="5"/>
    </row>
    <row r="39" spans="1:39" ht="12.75">
      <c r="A39" s="11" t="s">
        <v>131</v>
      </c>
      <c r="B39" s="27">
        <v>0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1</v>
      </c>
      <c r="P39" s="32">
        <v>0</v>
      </c>
      <c r="Q39" s="32">
        <v>0</v>
      </c>
      <c r="R39" s="32">
        <f t="shared" si="3"/>
        <v>1</v>
      </c>
      <c r="S39" s="6">
        <f t="shared" si="4"/>
        <v>6.25E-2</v>
      </c>
      <c r="T39" s="5" t="s">
        <v>26</v>
      </c>
      <c r="U39" s="5"/>
    </row>
    <row r="40" spans="1:39" ht="12.75">
      <c r="A40" s="11" t="s">
        <v>132</v>
      </c>
      <c r="B40" s="27">
        <v>0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1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f t="shared" si="3"/>
        <v>1</v>
      </c>
      <c r="S40" s="6">
        <f t="shared" si="4"/>
        <v>6.25E-2</v>
      </c>
      <c r="T40" s="5" t="s">
        <v>81</v>
      </c>
      <c r="U40" s="5"/>
    </row>
    <row r="41" spans="1:39" ht="12.75">
      <c r="A41" s="12"/>
      <c r="B41" s="12"/>
      <c r="C41" s="9"/>
      <c r="D41" s="9"/>
      <c r="E41" s="9"/>
      <c r="F41" s="9"/>
      <c r="G41" s="9"/>
      <c r="H41" s="9">
        <v>0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ht="12.75">
      <c r="A42" s="13"/>
      <c r="B42">
        <f t="shared" ref="B42:G42" si="5">SUM(B20:B40)</f>
        <v>7</v>
      </c>
      <c r="C42">
        <f t="shared" si="5"/>
        <v>6</v>
      </c>
      <c r="D42">
        <f t="shared" si="5"/>
        <v>1</v>
      </c>
      <c r="E42">
        <f t="shared" si="5"/>
        <v>4</v>
      </c>
      <c r="F42">
        <f t="shared" si="5"/>
        <v>9</v>
      </c>
      <c r="G42">
        <f t="shared" si="5"/>
        <v>9</v>
      </c>
      <c r="H42">
        <f>SUM(H20:H41)</f>
        <v>2</v>
      </c>
      <c r="I42">
        <f t="shared" ref="I42:R42" si="6">SUM(I20:I40)</f>
        <v>4</v>
      </c>
      <c r="J42">
        <f t="shared" si="6"/>
        <v>7</v>
      </c>
      <c r="K42">
        <f t="shared" si="6"/>
        <v>5</v>
      </c>
      <c r="L42">
        <f t="shared" si="6"/>
        <v>1</v>
      </c>
      <c r="M42">
        <f t="shared" si="6"/>
        <v>2</v>
      </c>
      <c r="N42">
        <f t="shared" si="6"/>
        <v>12</v>
      </c>
      <c r="O42">
        <f t="shared" si="6"/>
        <v>9</v>
      </c>
      <c r="P42">
        <f t="shared" si="6"/>
        <v>1</v>
      </c>
      <c r="Q42">
        <f t="shared" si="6"/>
        <v>2</v>
      </c>
      <c r="R42">
        <f t="shared" si="6"/>
        <v>81</v>
      </c>
    </row>
    <row r="43" spans="1:39" ht="12.75">
      <c r="A43" s="13"/>
      <c r="B43" s="13"/>
    </row>
    <row r="44" spans="1:39" ht="12.75">
      <c r="A44" s="13"/>
      <c r="B44" s="13"/>
    </row>
    <row r="45" spans="1:39" ht="12.75">
      <c r="A45" s="13"/>
      <c r="B45" s="13"/>
      <c r="C45" s="13"/>
      <c r="D45" s="13"/>
    </row>
    <row r="46" spans="1:39" ht="101.25" customHeight="1">
      <c r="A46" s="13"/>
      <c r="B46" s="13"/>
      <c r="C46" s="5"/>
      <c r="D46" s="5"/>
    </row>
    <row r="47" spans="1:39" ht="107.25" customHeight="1">
      <c r="A47" s="13"/>
      <c r="B47" s="13"/>
      <c r="C47" s="5"/>
      <c r="D47" s="5"/>
    </row>
    <row r="48" spans="1:39" ht="105.75" customHeight="1">
      <c r="A48" s="13"/>
      <c r="B48" s="13"/>
      <c r="C48" s="5"/>
      <c r="D48" s="5"/>
    </row>
    <row r="49" spans="1:2" ht="12.75">
      <c r="A49" s="13"/>
      <c r="B49" s="13"/>
    </row>
    <row r="50" spans="1:2" ht="12.75">
      <c r="A50" s="13"/>
      <c r="B50" s="13"/>
    </row>
    <row r="51" spans="1:2" ht="12.75">
      <c r="A51" s="13"/>
      <c r="B51" s="13"/>
    </row>
    <row r="52" spans="1:2" ht="12.75">
      <c r="A52" s="13"/>
      <c r="B52" s="13"/>
    </row>
    <row r="53" spans="1:2" ht="12.75">
      <c r="A53" s="13"/>
      <c r="B53" s="13"/>
    </row>
    <row r="54" spans="1:2" ht="12.75">
      <c r="A54" s="13"/>
      <c r="B54" s="13"/>
    </row>
    <row r="55" spans="1:2" ht="12.75">
      <c r="A55" s="13"/>
      <c r="B55" s="13"/>
    </row>
    <row r="56" spans="1:2" ht="12.75">
      <c r="A56" s="13"/>
      <c r="B56" s="13"/>
    </row>
    <row r="57" spans="1:2" ht="12.75">
      <c r="A57" s="13"/>
      <c r="B57" s="13"/>
    </row>
    <row r="58" spans="1:2" ht="12.75">
      <c r="A58" s="13"/>
      <c r="B58" s="13"/>
    </row>
    <row r="59" spans="1:2" ht="12.75">
      <c r="A59" s="13"/>
      <c r="B59" s="13"/>
    </row>
    <row r="60" spans="1:2" ht="12.75">
      <c r="A60" s="13"/>
      <c r="B60" s="13"/>
    </row>
    <row r="61" spans="1:2" ht="12.75">
      <c r="A61" s="13"/>
      <c r="B61" s="13"/>
    </row>
    <row r="62" spans="1:2" ht="12.75">
      <c r="A62" s="13"/>
      <c r="B62" s="13"/>
    </row>
    <row r="63" spans="1:2" ht="12.75">
      <c r="A63" s="13"/>
      <c r="B63" s="13"/>
    </row>
    <row r="64" spans="1:2" ht="12.75">
      <c r="A64" s="13"/>
      <c r="B64" s="13"/>
    </row>
    <row r="65" spans="1:2" ht="12.75">
      <c r="A65" s="13"/>
      <c r="B65" s="13"/>
    </row>
    <row r="66" spans="1:2" ht="12.75">
      <c r="A66" s="13"/>
      <c r="B66" s="13"/>
    </row>
    <row r="67" spans="1:2" ht="12.75">
      <c r="A67" s="13"/>
      <c r="B67" s="13"/>
    </row>
    <row r="68" spans="1:2" ht="12.75">
      <c r="A68" s="13"/>
      <c r="B68" s="13"/>
    </row>
    <row r="69" spans="1:2" ht="12.75">
      <c r="A69" s="13"/>
      <c r="B69" s="13"/>
    </row>
    <row r="70" spans="1:2" ht="12.75">
      <c r="A70" s="13"/>
      <c r="B70" s="13"/>
    </row>
    <row r="71" spans="1:2" ht="12.75">
      <c r="A71" s="13"/>
      <c r="B71" s="13"/>
    </row>
    <row r="72" spans="1:2" ht="12.75">
      <c r="A72" s="13"/>
      <c r="B72" s="13"/>
    </row>
    <row r="73" spans="1:2" ht="12.75">
      <c r="A73" s="13"/>
      <c r="B73" s="13"/>
    </row>
    <row r="74" spans="1:2" ht="12.75">
      <c r="A74" s="13"/>
      <c r="B74" s="13"/>
    </row>
    <row r="75" spans="1:2" ht="12.75">
      <c r="A75" s="13"/>
      <c r="B75" s="13"/>
    </row>
    <row r="76" spans="1:2" ht="12.75">
      <c r="A76" s="13"/>
      <c r="B76" s="13"/>
    </row>
    <row r="77" spans="1:2" ht="12.75">
      <c r="A77" s="13"/>
      <c r="B77" s="13"/>
    </row>
    <row r="78" spans="1:2" ht="12.75">
      <c r="A78" s="13"/>
      <c r="B78" s="13"/>
    </row>
    <row r="79" spans="1:2" ht="12.75">
      <c r="A79" s="13"/>
      <c r="B79" s="13"/>
    </row>
    <row r="80" spans="1:2" ht="12.75">
      <c r="A80" s="13"/>
      <c r="B80" s="13"/>
    </row>
    <row r="81" spans="1:2" ht="12.75">
      <c r="A81" s="13"/>
      <c r="B81" s="13"/>
    </row>
    <row r="82" spans="1:2" ht="12.75">
      <c r="A82" s="13"/>
      <c r="B82" s="13"/>
    </row>
    <row r="83" spans="1:2" ht="12.75">
      <c r="A83" s="13"/>
      <c r="B83" s="13"/>
    </row>
    <row r="84" spans="1:2" ht="12.75">
      <c r="A84" s="13"/>
      <c r="B84" s="13"/>
    </row>
    <row r="85" spans="1:2" ht="12.75">
      <c r="A85" s="13"/>
      <c r="B85" s="13"/>
    </row>
    <row r="86" spans="1:2" ht="12.75">
      <c r="A86" s="13"/>
      <c r="B86" s="13"/>
    </row>
    <row r="87" spans="1:2" ht="12.75">
      <c r="A87" s="13"/>
      <c r="B87" s="13"/>
    </row>
    <row r="88" spans="1:2" ht="12.75">
      <c r="A88" s="13"/>
      <c r="B88" s="13"/>
    </row>
    <row r="89" spans="1:2" ht="12.75">
      <c r="A89" s="13"/>
      <c r="B89" s="13"/>
    </row>
    <row r="90" spans="1:2" ht="12.75">
      <c r="A90" s="13"/>
      <c r="B90" s="13"/>
    </row>
    <row r="91" spans="1:2" ht="12.75">
      <c r="A91" s="13"/>
      <c r="B91" s="13"/>
    </row>
    <row r="92" spans="1:2" ht="12.75">
      <c r="A92" s="13"/>
      <c r="B92" s="13"/>
    </row>
    <row r="93" spans="1:2" ht="12.75">
      <c r="A93" s="13"/>
      <c r="B93" s="13"/>
    </row>
    <row r="94" spans="1:2" ht="12.75">
      <c r="A94" s="13"/>
      <c r="B94" s="13"/>
    </row>
    <row r="95" spans="1:2" ht="12.75">
      <c r="A95" s="13"/>
      <c r="B95" s="13"/>
    </row>
    <row r="96" spans="1:2" ht="12.75">
      <c r="A96" s="13"/>
      <c r="B96" s="13"/>
    </row>
    <row r="97" spans="1:2" ht="12.75">
      <c r="A97" s="13"/>
      <c r="B97" s="13"/>
    </row>
    <row r="98" spans="1:2" ht="12.75">
      <c r="A98" s="13"/>
      <c r="B98" s="13"/>
    </row>
    <row r="99" spans="1:2" ht="12.75">
      <c r="A99" s="13"/>
      <c r="B99" s="13"/>
    </row>
    <row r="100" spans="1:2" ht="12.75">
      <c r="A100" s="13"/>
      <c r="B100" s="13"/>
    </row>
    <row r="101" spans="1:2" ht="12.75">
      <c r="A101" s="13"/>
      <c r="B101" s="13"/>
    </row>
    <row r="102" spans="1:2" ht="12.75">
      <c r="A102" s="13"/>
      <c r="B102" s="13"/>
    </row>
    <row r="103" spans="1:2" ht="12.75">
      <c r="A103" s="13"/>
      <c r="B103" s="13"/>
    </row>
    <row r="104" spans="1:2" ht="12.75">
      <c r="A104" s="13"/>
      <c r="B104" s="13"/>
    </row>
    <row r="105" spans="1:2" ht="12.75">
      <c r="A105" s="13"/>
      <c r="B105" s="13"/>
    </row>
    <row r="106" spans="1:2" ht="12.75">
      <c r="A106" s="13"/>
      <c r="B106" s="13"/>
    </row>
    <row r="107" spans="1:2" ht="12.75">
      <c r="A107" s="13"/>
      <c r="B107" s="13"/>
    </row>
    <row r="108" spans="1:2" ht="12.75">
      <c r="A108" s="13"/>
      <c r="B108" s="13"/>
    </row>
    <row r="109" spans="1:2" ht="12.75">
      <c r="A109" s="13"/>
      <c r="B109" s="13"/>
    </row>
    <row r="110" spans="1:2" ht="12.75">
      <c r="A110" s="13"/>
      <c r="B110" s="13"/>
    </row>
    <row r="111" spans="1:2" ht="12.75">
      <c r="A111" s="13"/>
      <c r="B111" s="13"/>
    </row>
    <row r="112" spans="1:2" ht="12.75">
      <c r="A112" s="13"/>
      <c r="B112" s="13"/>
    </row>
    <row r="113" spans="1:2" ht="12.75">
      <c r="A113" s="13"/>
      <c r="B113" s="13"/>
    </row>
    <row r="114" spans="1:2" ht="12.75">
      <c r="A114" s="13"/>
      <c r="B114" s="13"/>
    </row>
    <row r="115" spans="1:2" ht="12.75">
      <c r="A115" s="13"/>
      <c r="B115" s="13"/>
    </row>
    <row r="116" spans="1:2" ht="12.75">
      <c r="A116" s="13"/>
      <c r="B116" s="13"/>
    </row>
    <row r="117" spans="1:2" ht="12.75">
      <c r="A117" s="13"/>
      <c r="B117" s="13"/>
    </row>
    <row r="118" spans="1:2" ht="12.75">
      <c r="A118" s="13"/>
      <c r="B118" s="13"/>
    </row>
    <row r="119" spans="1:2" ht="12.75">
      <c r="A119" s="13"/>
      <c r="B119" s="13"/>
    </row>
    <row r="120" spans="1:2" ht="12.75">
      <c r="A120" s="13"/>
      <c r="B120" s="13"/>
    </row>
    <row r="121" spans="1:2" ht="12.75">
      <c r="A121" s="13"/>
      <c r="B121" s="13"/>
    </row>
    <row r="122" spans="1:2" ht="12.75">
      <c r="A122" s="13"/>
      <c r="B122" s="13"/>
    </row>
    <row r="123" spans="1:2" ht="12.75">
      <c r="A123" s="13"/>
      <c r="B123" s="13"/>
    </row>
    <row r="124" spans="1:2" ht="12.75">
      <c r="A124" s="13"/>
      <c r="B124" s="13"/>
    </row>
    <row r="125" spans="1:2" ht="12.75">
      <c r="A125" s="13"/>
      <c r="B125" s="13"/>
    </row>
    <row r="126" spans="1:2" ht="12.75">
      <c r="A126" s="13"/>
      <c r="B126" s="13"/>
    </row>
    <row r="127" spans="1:2" ht="12.75">
      <c r="A127" s="13"/>
      <c r="B127" s="13"/>
    </row>
    <row r="128" spans="1:2" ht="12.75">
      <c r="A128" s="13"/>
      <c r="B128" s="13"/>
    </row>
    <row r="129" spans="1:2" ht="12.75">
      <c r="A129" s="13"/>
      <c r="B129" s="13"/>
    </row>
    <row r="130" spans="1:2" ht="12.75">
      <c r="A130" s="13"/>
      <c r="B130" s="13"/>
    </row>
    <row r="131" spans="1:2" ht="12.75">
      <c r="A131" s="13"/>
      <c r="B131" s="13"/>
    </row>
    <row r="132" spans="1:2" ht="12.75">
      <c r="A132" s="13"/>
      <c r="B132" s="13"/>
    </row>
    <row r="133" spans="1:2" ht="12.75">
      <c r="A133" s="13"/>
      <c r="B133" s="13"/>
    </row>
    <row r="134" spans="1:2" ht="12.75">
      <c r="A134" s="13"/>
      <c r="B134" s="13"/>
    </row>
    <row r="135" spans="1:2" ht="12.75">
      <c r="A135" s="13"/>
      <c r="B135" s="13"/>
    </row>
    <row r="136" spans="1:2" ht="12.75">
      <c r="A136" s="13"/>
      <c r="B136" s="13"/>
    </row>
    <row r="137" spans="1:2" ht="12.75">
      <c r="A137" s="13"/>
      <c r="B137" s="13"/>
    </row>
    <row r="138" spans="1:2" ht="12.75">
      <c r="A138" s="13"/>
      <c r="B138" s="13"/>
    </row>
    <row r="139" spans="1:2" ht="12.75">
      <c r="A139" s="13"/>
      <c r="B139" s="13"/>
    </row>
    <row r="140" spans="1:2" ht="12.75">
      <c r="A140" s="13"/>
      <c r="B140" s="13"/>
    </row>
    <row r="141" spans="1:2" ht="12.75">
      <c r="A141" s="13"/>
      <c r="B141" s="13"/>
    </row>
    <row r="142" spans="1:2" ht="12.75">
      <c r="A142" s="13"/>
      <c r="B142" s="13"/>
    </row>
    <row r="143" spans="1:2" ht="12.75">
      <c r="A143" s="13"/>
      <c r="B143" s="13"/>
    </row>
    <row r="144" spans="1:2" ht="12.75">
      <c r="A144" s="13"/>
      <c r="B144" s="13"/>
    </row>
    <row r="145" spans="1:2" ht="12.75">
      <c r="A145" s="13"/>
      <c r="B145" s="13"/>
    </row>
    <row r="146" spans="1:2" ht="12.75">
      <c r="A146" s="13"/>
      <c r="B146" s="13"/>
    </row>
    <row r="147" spans="1:2" ht="12.75">
      <c r="A147" s="13"/>
      <c r="B147" s="13"/>
    </row>
    <row r="148" spans="1:2" ht="12.75">
      <c r="A148" s="13"/>
      <c r="B148" s="13"/>
    </row>
    <row r="149" spans="1:2" ht="12.75">
      <c r="A149" s="13"/>
      <c r="B149" s="13"/>
    </row>
    <row r="150" spans="1:2" ht="12.75">
      <c r="A150" s="13"/>
      <c r="B150" s="13"/>
    </row>
    <row r="151" spans="1:2" ht="12.75">
      <c r="A151" s="13"/>
      <c r="B151" s="13"/>
    </row>
    <row r="152" spans="1:2" ht="12.75">
      <c r="A152" s="13"/>
      <c r="B152" s="13"/>
    </row>
    <row r="153" spans="1:2" ht="12.75">
      <c r="A153" s="13"/>
      <c r="B153" s="13"/>
    </row>
    <row r="154" spans="1:2" ht="12.75">
      <c r="A154" s="13"/>
      <c r="B154" s="13"/>
    </row>
    <row r="155" spans="1:2" ht="12.75">
      <c r="A155" s="13"/>
      <c r="B155" s="13"/>
    </row>
    <row r="156" spans="1:2" ht="12.75">
      <c r="A156" s="13"/>
      <c r="B156" s="13"/>
    </row>
    <row r="157" spans="1:2" ht="12.75">
      <c r="A157" s="13"/>
      <c r="B157" s="13"/>
    </row>
    <row r="158" spans="1:2" ht="12.75">
      <c r="A158" s="13"/>
      <c r="B158" s="13"/>
    </row>
    <row r="159" spans="1:2" ht="12.75">
      <c r="A159" s="13"/>
      <c r="B159" s="13"/>
    </row>
    <row r="160" spans="1:2" ht="12.75">
      <c r="A160" s="13"/>
      <c r="B160" s="13"/>
    </row>
    <row r="161" spans="1:2" ht="12.75">
      <c r="A161" s="13"/>
      <c r="B161" s="13"/>
    </row>
    <row r="162" spans="1:2" ht="12.75">
      <c r="A162" s="13"/>
      <c r="B162" s="13"/>
    </row>
    <row r="163" spans="1:2" ht="12.75">
      <c r="A163" s="13"/>
      <c r="B163" s="13"/>
    </row>
    <row r="164" spans="1:2" ht="12.75">
      <c r="A164" s="13"/>
      <c r="B164" s="13"/>
    </row>
    <row r="165" spans="1:2" ht="12.75">
      <c r="A165" s="13"/>
      <c r="B165" s="13"/>
    </row>
    <row r="166" spans="1:2" ht="12.75">
      <c r="A166" s="13"/>
      <c r="B166" s="13"/>
    </row>
    <row r="167" spans="1:2" ht="12.75">
      <c r="A167" s="13"/>
      <c r="B167" s="13"/>
    </row>
    <row r="168" spans="1:2" ht="12.75">
      <c r="A168" s="13"/>
      <c r="B168" s="13"/>
    </row>
    <row r="169" spans="1:2" ht="12.75">
      <c r="A169" s="13"/>
      <c r="B169" s="13"/>
    </row>
    <row r="170" spans="1:2" ht="12.75">
      <c r="A170" s="13"/>
      <c r="B170" s="13"/>
    </row>
    <row r="171" spans="1:2" ht="12.75">
      <c r="A171" s="13"/>
      <c r="B171" s="13"/>
    </row>
    <row r="172" spans="1:2" ht="12.75">
      <c r="A172" s="13"/>
      <c r="B172" s="13"/>
    </row>
    <row r="173" spans="1:2" ht="12.75">
      <c r="A173" s="13"/>
      <c r="B173" s="13"/>
    </row>
    <row r="174" spans="1:2" ht="12.75">
      <c r="A174" s="13"/>
      <c r="B174" s="13"/>
    </row>
    <row r="175" spans="1:2" ht="12.75">
      <c r="A175" s="13"/>
      <c r="B175" s="13"/>
    </row>
    <row r="176" spans="1:2" ht="12.75">
      <c r="A176" s="13"/>
      <c r="B176" s="13"/>
    </row>
    <row r="177" spans="1:2" ht="12.75">
      <c r="A177" s="13"/>
      <c r="B177" s="13"/>
    </row>
    <row r="178" spans="1:2" ht="12.75">
      <c r="A178" s="13"/>
      <c r="B178" s="13"/>
    </row>
    <row r="179" spans="1:2" ht="12.75">
      <c r="A179" s="13"/>
      <c r="B179" s="13"/>
    </row>
    <row r="180" spans="1:2" ht="12.75">
      <c r="A180" s="13"/>
      <c r="B180" s="13"/>
    </row>
    <row r="181" spans="1:2" ht="12.75">
      <c r="A181" s="13"/>
      <c r="B181" s="13"/>
    </row>
    <row r="182" spans="1:2" ht="12.75">
      <c r="A182" s="13"/>
      <c r="B182" s="13"/>
    </row>
    <row r="183" spans="1:2" ht="12.75">
      <c r="A183" s="13"/>
      <c r="B183" s="13"/>
    </row>
    <row r="184" spans="1:2" ht="12.75">
      <c r="A184" s="13"/>
      <c r="B184" s="13"/>
    </row>
    <row r="185" spans="1:2" ht="12.75">
      <c r="A185" s="13"/>
      <c r="B185" s="13"/>
    </row>
    <row r="186" spans="1:2" ht="12.75">
      <c r="A186" s="13"/>
      <c r="B186" s="13"/>
    </row>
    <row r="187" spans="1:2" ht="12.75">
      <c r="A187" s="13"/>
      <c r="B187" s="13"/>
    </row>
    <row r="188" spans="1:2" ht="12.75">
      <c r="A188" s="13"/>
      <c r="B188" s="13"/>
    </row>
    <row r="189" spans="1:2" ht="12.75">
      <c r="A189" s="13"/>
      <c r="B189" s="13"/>
    </row>
    <row r="190" spans="1:2" ht="12.75">
      <c r="A190" s="13"/>
      <c r="B190" s="13"/>
    </row>
    <row r="191" spans="1:2" ht="12.75">
      <c r="A191" s="13"/>
      <c r="B191" s="13"/>
    </row>
    <row r="192" spans="1:2" ht="12.75">
      <c r="A192" s="13"/>
      <c r="B192" s="13"/>
    </row>
    <row r="193" spans="1:2" ht="12.75">
      <c r="A193" s="13"/>
      <c r="B193" s="13"/>
    </row>
    <row r="194" spans="1:2" ht="12.75">
      <c r="A194" s="13"/>
      <c r="B194" s="13"/>
    </row>
    <row r="195" spans="1:2" ht="12.75">
      <c r="A195" s="13"/>
      <c r="B195" s="13"/>
    </row>
    <row r="196" spans="1:2" ht="12.75">
      <c r="A196" s="13"/>
      <c r="B196" s="13"/>
    </row>
    <row r="197" spans="1:2" ht="12.75">
      <c r="A197" s="13"/>
      <c r="B197" s="13"/>
    </row>
    <row r="198" spans="1:2" ht="12.75">
      <c r="A198" s="13"/>
      <c r="B198" s="13"/>
    </row>
    <row r="199" spans="1:2" ht="12.75">
      <c r="A199" s="13"/>
      <c r="B199" s="13"/>
    </row>
    <row r="200" spans="1:2" ht="12.75">
      <c r="A200" s="13"/>
      <c r="B200" s="13"/>
    </row>
    <row r="201" spans="1:2" ht="12.75">
      <c r="A201" s="13"/>
      <c r="B201" s="13"/>
    </row>
    <row r="202" spans="1:2" ht="12.75">
      <c r="A202" s="13"/>
      <c r="B202" s="13"/>
    </row>
    <row r="203" spans="1:2" ht="12.75">
      <c r="A203" s="13"/>
      <c r="B203" s="13"/>
    </row>
    <row r="204" spans="1:2" ht="12.75">
      <c r="A204" s="13"/>
      <c r="B204" s="13"/>
    </row>
    <row r="205" spans="1:2" ht="12.75">
      <c r="A205" s="13"/>
      <c r="B205" s="13"/>
    </row>
    <row r="206" spans="1:2" ht="12.75">
      <c r="A206" s="13"/>
      <c r="B206" s="13"/>
    </row>
    <row r="207" spans="1:2" ht="12.75">
      <c r="A207" s="13"/>
      <c r="B207" s="13"/>
    </row>
    <row r="208" spans="1:2" ht="12.75">
      <c r="A208" s="13"/>
      <c r="B208" s="13"/>
    </row>
    <row r="209" spans="1:2" ht="12.75">
      <c r="A209" s="13"/>
      <c r="B209" s="13"/>
    </row>
    <row r="210" spans="1:2" ht="12.75">
      <c r="A210" s="13"/>
      <c r="B210" s="13"/>
    </row>
    <row r="211" spans="1:2" ht="12.75">
      <c r="A211" s="13"/>
      <c r="B211" s="13"/>
    </row>
    <row r="212" spans="1:2" ht="12.75">
      <c r="A212" s="13"/>
      <c r="B212" s="13"/>
    </row>
    <row r="213" spans="1:2" ht="12.75">
      <c r="A213" s="13"/>
      <c r="B213" s="13"/>
    </row>
    <row r="214" spans="1:2" ht="12.75">
      <c r="A214" s="13"/>
      <c r="B214" s="13"/>
    </row>
    <row r="215" spans="1:2" ht="12.75">
      <c r="A215" s="13"/>
      <c r="B215" s="13"/>
    </row>
    <row r="216" spans="1:2" ht="12.75">
      <c r="A216" s="13"/>
      <c r="B216" s="13"/>
    </row>
    <row r="217" spans="1:2" ht="12.75">
      <c r="A217" s="13"/>
      <c r="B217" s="13"/>
    </row>
    <row r="218" spans="1:2" ht="12.75">
      <c r="A218" s="13"/>
      <c r="B218" s="13"/>
    </row>
    <row r="219" spans="1:2" ht="12.75">
      <c r="A219" s="13"/>
      <c r="B219" s="13"/>
    </row>
    <row r="220" spans="1:2" ht="12.75">
      <c r="A220" s="13"/>
      <c r="B220" s="13"/>
    </row>
    <row r="221" spans="1:2" ht="12.75">
      <c r="A221" s="13"/>
      <c r="B221" s="13"/>
    </row>
    <row r="222" spans="1:2" ht="12.75">
      <c r="A222" s="13"/>
      <c r="B222" s="13"/>
    </row>
    <row r="223" spans="1:2" ht="12.75">
      <c r="A223" s="13"/>
      <c r="B223" s="13"/>
    </row>
    <row r="224" spans="1:2" ht="12.75">
      <c r="A224" s="13"/>
      <c r="B224" s="13"/>
    </row>
    <row r="225" spans="1:2" ht="12.75">
      <c r="A225" s="13"/>
      <c r="B225" s="13"/>
    </row>
    <row r="226" spans="1:2" ht="12.75">
      <c r="A226" s="13"/>
      <c r="B226" s="13"/>
    </row>
    <row r="227" spans="1:2" ht="12.75">
      <c r="A227" s="13"/>
      <c r="B227" s="13"/>
    </row>
    <row r="228" spans="1:2" ht="12.75">
      <c r="A228" s="13"/>
      <c r="B228" s="13"/>
    </row>
    <row r="229" spans="1:2" ht="12.75">
      <c r="A229" s="13"/>
      <c r="B229" s="13"/>
    </row>
    <row r="230" spans="1:2" ht="12.75">
      <c r="A230" s="13"/>
      <c r="B230" s="13"/>
    </row>
    <row r="231" spans="1:2" ht="12.75">
      <c r="A231" s="13"/>
      <c r="B231" s="13"/>
    </row>
    <row r="232" spans="1:2" ht="12.75">
      <c r="A232" s="13"/>
      <c r="B232" s="13"/>
    </row>
    <row r="233" spans="1:2" ht="12.75">
      <c r="A233" s="13"/>
      <c r="B233" s="13"/>
    </row>
    <row r="234" spans="1:2" ht="12.75">
      <c r="A234" s="13"/>
      <c r="B234" s="13"/>
    </row>
    <row r="235" spans="1:2" ht="12.75">
      <c r="A235" s="13"/>
      <c r="B235" s="13"/>
    </row>
    <row r="236" spans="1:2" ht="12.75">
      <c r="A236" s="13"/>
      <c r="B236" s="13"/>
    </row>
    <row r="237" spans="1:2" ht="12.75">
      <c r="A237" s="13"/>
      <c r="B237" s="13"/>
    </row>
    <row r="238" spans="1:2" ht="12.75">
      <c r="A238" s="13"/>
      <c r="B238" s="13"/>
    </row>
    <row r="239" spans="1:2" ht="12.75">
      <c r="A239" s="13"/>
      <c r="B239" s="13"/>
    </row>
    <row r="240" spans="1:2" ht="12.75">
      <c r="A240" s="13"/>
      <c r="B240" s="13"/>
    </row>
    <row r="241" spans="1:2" ht="12.75">
      <c r="A241" s="13"/>
      <c r="B241" s="13"/>
    </row>
    <row r="242" spans="1:2" ht="12.75">
      <c r="A242" s="13"/>
      <c r="B242" s="13"/>
    </row>
    <row r="243" spans="1:2" ht="12.75">
      <c r="A243" s="13"/>
      <c r="B243" s="13"/>
    </row>
    <row r="244" spans="1:2" ht="12.75">
      <c r="A244" s="13"/>
      <c r="B244" s="13"/>
    </row>
    <row r="245" spans="1:2" ht="12.75">
      <c r="A245" s="13"/>
      <c r="B245" s="13"/>
    </row>
    <row r="246" spans="1:2" ht="12.75">
      <c r="A246" s="13"/>
      <c r="B246" s="13"/>
    </row>
    <row r="247" spans="1:2" ht="12.75">
      <c r="A247" s="13"/>
      <c r="B247" s="13"/>
    </row>
    <row r="248" spans="1:2" ht="12.75">
      <c r="A248" s="13"/>
      <c r="B248" s="13"/>
    </row>
    <row r="249" spans="1:2" ht="12.75">
      <c r="A249" s="13"/>
      <c r="B249" s="13"/>
    </row>
    <row r="250" spans="1:2" ht="12.75">
      <c r="A250" s="13"/>
      <c r="B250" s="13"/>
    </row>
    <row r="251" spans="1:2" ht="12.75">
      <c r="A251" s="13"/>
      <c r="B251" s="13"/>
    </row>
    <row r="252" spans="1:2" ht="12.75">
      <c r="A252" s="13"/>
      <c r="B252" s="13"/>
    </row>
    <row r="253" spans="1:2" ht="12.75">
      <c r="A253" s="13"/>
      <c r="B253" s="13"/>
    </row>
    <row r="254" spans="1:2" ht="12.75">
      <c r="A254" s="13"/>
      <c r="B254" s="13"/>
    </row>
    <row r="255" spans="1:2" ht="12.75">
      <c r="A255" s="13"/>
      <c r="B255" s="13"/>
    </row>
    <row r="256" spans="1:2" ht="12.75">
      <c r="A256" s="13"/>
      <c r="B256" s="13"/>
    </row>
    <row r="257" spans="1:2" ht="12.75">
      <c r="A257" s="13"/>
      <c r="B257" s="13"/>
    </row>
    <row r="258" spans="1:2" ht="12.75">
      <c r="A258" s="13"/>
      <c r="B258" s="13"/>
    </row>
    <row r="259" spans="1:2" ht="12.75">
      <c r="A259" s="13"/>
      <c r="B259" s="13"/>
    </row>
    <row r="260" spans="1:2" ht="12.75">
      <c r="A260" s="13"/>
      <c r="B260" s="13"/>
    </row>
    <row r="261" spans="1:2" ht="12.75">
      <c r="A261" s="13"/>
      <c r="B261" s="13"/>
    </row>
    <row r="262" spans="1:2" ht="12.75">
      <c r="A262" s="13"/>
      <c r="B262" s="13"/>
    </row>
    <row r="263" spans="1:2" ht="12.75">
      <c r="A263" s="13"/>
      <c r="B263" s="13"/>
    </row>
    <row r="264" spans="1:2" ht="12.75">
      <c r="A264" s="13"/>
      <c r="B264" s="13"/>
    </row>
    <row r="265" spans="1:2" ht="12.75">
      <c r="A265" s="13"/>
      <c r="B265" s="13"/>
    </row>
    <row r="266" spans="1:2" ht="12.75">
      <c r="A266" s="13"/>
      <c r="B266" s="13"/>
    </row>
    <row r="267" spans="1:2" ht="12.75">
      <c r="A267" s="13"/>
      <c r="B267" s="13"/>
    </row>
    <row r="268" spans="1:2" ht="12.75">
      <c r="A268" s="13"/>
      <c r="B268" s="13"/>
    </row>
    <row r="269" spans="1:2" ht="12.75">
      <c r="A269" s="13"/>
      <c r="B269" s="13"/>
    </row>
    <row r="270" spans="1:2" ht="12.75">
      <c r="A270" s="13"/>
      <c r="B270" s="13"/>
    </row>
    <row r="271" spans="1:2" ht="12.75">
      <c r="A271" s="13"/>
      <c r="B271" s="13"/>
    </row>
    <row r="272" spans="1:2" ht="12.75">
      <c r="A272" s="13"/>
      <c r="B272" s="13"/>
    </row>
    <row r="273" spans="1:2" ht="12.75">
      <c r="A273" s="13"/>
      <c r="B273" s="13"/>
    </row>
    <row r="274" spans="1:2" ht="12.75">
      <c r="A274" s="13"/>
      <c r="B274" s="13"/>
    </row>
    <row r="275" spans="1:2" ht="12.75">
      <c r="A275" s="13"/>
      <c r="B275" s="13"/>
    </row>
    <row r="276" spans="1:2" ht="12.75">
      <c r="A276" s="13"/>
      <c r="B276" s="13"/>
    </row>
    <row r="277" spans="1:2" ht="12.75">
      <c r="A277" s="13"/>
      <c r="B277" s="13"/>
    </row>
    <row r="278" spans="1:2" ht="12.75">
      <c r="A278" s="13"/>
      <c r="B278" s="13"/>
    </row>
    <row r="279" spans="1:2" ht="12.75">
      <c r="A279" s="13"/>
      <c r="B279" s="13"/>
    </row>
    <row r="280" spans="1:2" ht="12.75">
      <c r="A280" s="13"/>
      <c r="B280" s="13"/>
    </row>
    <row r="281" spans="1:2" ht="12.75">
      <c r="A281" s="13"/>
      <c r="B281" s="13"/>
    </row>
    <row r="282" spans="1:2" ht="12.75">
      <c r="A282" s="13"/>
      <c r="B282" s="13"/>
    </row>
    <row r="283" spans="1:2" ht="12.75">
      <c r="A283" s="13"/>
      <c r="B283" s="13"/>
    </row>
    <row r="284" spans="1:2" ht="12.75">
      <c r="A284" s="13"/>
      <c r="B284" s="13"/>
    </row>
    <row r="285" spans="1:2" ht="12.75">
      <c r="A285" s="13"/>
      <c r="B285" s="13"/>
    </row>
    <row r="286" spans="1:2" ht="12.75">
      <c r="A286" s="13"/>
      <c r="B286" s="13"/>
    </row>
    <row r="287" spans="1:2" ht="12.75">
      <c r="A287" s="13"/>
      <c r="B287" s="13"/>
    </row>
    <row r="288" spans="1:2" ht="12.75">
      <c r="A288" s="13"/>
      <c r="B288" s="13"/>
    </row>
    <row r="289" spans="1:2" ht="12.75">
      <c r="A289" s="13"/>
      <c r="B289" s="13"/>
    </row>
    <row r="290" spans="1:2" ht="12.75">
      <c r="A290" s="13"/>
      <c r="B290" s="13"/>
    </row>
    <row r="291" spans="1:2" ht="12.75">
      <c r="A291" s="13"/>
      <c r="B291" s="13"/>
    </row>
    <row r="292" spans="1:2" ht="12.75">
      <c r="A292" s="13"/>
      <c r="B292" s="13"/>
    </row>
    <row r="293" spans="1:2" ht="12.75">
      <c r="A293" s="13"/>
      <c r="B293" s="13"/>
    </row>
    <row r="294" spans="1:2" ht="12.75">
      <c r="A294" s="13"/>
      <c r="B294" s="13"/>
    </row>
    <row r="295" spans="1:2" ht="12.75">
      <c r="A295" s="13"/>
      <c r="B295" s="13"/>
    </row>
    <row r="296" spans="1:2" ht="12.75">
      <c r="A296" s="13"/>
      <c r="B296" s="13"/>
    </row>
    <row r="297" spans="1:2" ht="12.75">
      <c r="A297" s="13"/>
      <c r="B297" s="13"/>
    </row>
    <row r="298" spans="1:2" ht="12.75">
      <c r="A298" s="13"/>
      <c r="B298" s="13"/>
    </row>
    <row r="299" spans="1:2" ht="12.75">
      <c r="A299" s="13"/>
      <c r="B299" s="13"/>
    </row>
    <row r="300" spans="1:2" ht="12.75">
      <c r="A300" s="13"/>
      <c r="B300" s="13"/>
    </row>
    <row r="301" spans="1:2" ht="12.75">
      <c r="A301" s="13"/>
      <c r="B301" s="13"/>
    </row>
    <row r="302" spans="1:2" ht="12.75">
      <c r="A302" s="13"/>
      <c r="B302" s="13"/>
    </row>
    <row r="303" spans="1:2" ht="12.75">
      <c r="A303" s="13"/>
      <c r="B303" s="13"/>
    </row>
    <row r="304" spans="1:2" ht="12.75">
      <c r="A304" s="13"/>
      <c r="B304" s="13"/>
    </row>
    <row r="305" spans="1:2" ht="12.75">
      <c r="A305" s="13"/>
      <c r="B305" s="13"/>
    </row>
    <row r="306" spans="1:2" ht="12.75">
      <c r="A306" s="13"/>
      <c r="B306" s="13"/>
    </row>
    <row r="307" spans="1:2" ht="12.75">
      <c r="A307" s="13"/>
      <c r="B307" s="13"/>
    </row>
    <row r="308" spans="1:2" ht="12.75">
      <c r="A308" s="13"/>
      <c r="B308" s="13"/>
    </row>
    <row r="309" spans="1:2" ht="12.75">
      <c r="A309" s="13"/>
      <c r="B309" s="13"/>
    </row>
    <row r="310" spans="1:2" ht="12.75">
      <c r="A310" s="13"/>
      <c r="B310" s="13"/>
    </row>
    <row r="311" spans="1:2" ht="12.75">
      <c r="A311" s="13"/>
      <c r="B311" s="13"/>
    </row>
    <row r="312" spans="1:2" ht="12.75">
      <c r="A312" s="13"/>
      <c r="B312" s="13"/>
    </row>
    <row r="313" spans="1:2" ht="12.75">
      <c r="A313" s="13"/>
      <c r="B313" s="13"/>
    </row>
    <row r="314" spans="1:2" ht="12.75">
      <c r="A314" s="13"/>
      <c r="B314" s="13"/>
    </row>
    <row r="315" spans="1:2" ht="12.75">
      <c r="A315" s="13"/>
      <c r="B315" s="13"/>
    </row>
    <row r="316" spans="1:2" ht="12.75">
      <c r="A316" s="13"/>
      <c r="B316" s="13"/>
    </row>
    <row r="317" spans="1:2" ht="12.75">
      <c r="A317" s="13"/>
      <c r="B317" s="13"/>
    </row>
    <row r="318" spans="1:2" ht="12.75">
      <c r="A318" s="13"/>
      <c r="B318" s="13"/>
    </row>
    <row r="319" spans="1:2" ht="12.75">
      <c r="A319" s="13"/>
      <c r="B319" s="13"/>
    </row>
    <row r="320" spans="1:2" ht="12.75">
      <c r="A320" s="13"/>
      <c r="B320" s="13"/>
    </row>
    <row r="321" spans="1:2" ht="12.75">
      <c r="A321" s="13"/>
      <c r="B321" s="13"/>
    </row>
    <row r="322" spans="1:2" ht="12.75">
      <c r="A322" s="13"/>
      <c r="B322" s="13"/>
    </row>
    <row r="323" spans="1:2" ht="12.75">
      <c r="A323" s="13"/>
      <c r="B323" s="13"/>
    </row>
    <row r="324" spans="1:2" ht="12.75">
      <c r="A324" s="13"/>
      <c r="B324" s="13"/>
    </row>
    <row r="325" spans="1:2" ht="12.75">
      <c r="A325" s="13"/>
      <c r="B325" s="13"/>
    </row>
    <row r="326" spans="1:2" ht="12.75">
      <c r="A326" s="13"/>
      <c r="B326" s="13"/>
    </row>
    <row r="327" spans="1:2" ht="12.75">
      <c r="A327" s="13"/>
      <c r="B327" s="13"/>
    </row>
    <row r="328" spans="1:2" ht="12.75">
      <c r="A328" s="13"/>
      <c r="B328" s="13"/>
    </row>
    <row r="329" spans="1:2" ht="12.75">
      <c r="A329" s="13"/>
      <c r="B329" s="13"/>
    </row>
    <row r="330" spans="1:2" ht="12.75">
      <c r="A330" s="13"/>
      <c r="B330" s="13"/>
    </row>
    <row r="331" spans="1:2" ht="12.75">
      <c r="A331" s="13"/>
      <c r="B331" s="13"/>
    </row>
    <row r="332" spans="1:2" ht="12.75">
      <c r="A332" s="13"/>
      <c r="B332" s="13"/>
    </row>
    <row r="333" spans="1:2" ht="12.75">
      <c r="A333" s="13"/>
      <c r="B333" s="13"/>
    </row>
    <row r="334" spans="1:2" ht="12.75">
      <c r="A334" s="13"/>
      <c r="B334" s="13"/>
    </row>
    <row r="335" spans="1:2" ht="12.75">
      <c r="A335" s="13"/>
      <c r="B335" s="13"/>
    </row>
    <row r="336" spans="1:2" ht="12.75">
      <c r="A336" s="13"/>
      <c r="B336" s="13"/>
    </row>
    <row r="337" spans="1:2" ht="12.75">
      <c r="A337" s="13"/>
      <c r="B337" s="13"/>
    </row>
    <row r="338" spans="1:2" ht="12.75">
      <c r="A338" s="13"/>
      <c r="B338" s="13"/>
    </row>
    <row r="339" spans="1:2" ht="12.75">
      <c r="A339" s="13"/>
      <c r="B339" s="13"/>
    </row>
    <row r="340" spans="1:2" ht="12.75">
      <c r="A340" s="13"/>
      <c r="B340" s="13"/>
    </row>
    <row r="341" spans="1:2" ht="12.75">
      <c r="A341" s="13"/>
      <c r="B341" s="13"/>
    </row>
    <row r="342" spans="1:2" ht="12.75">
      <c r="A342" s="13"/>
      <c r="B342" s="13"/>
    </row>
    <row r="343" spans="1:2" ht="12.75">
      <c r="A343" s="13"/>
      <c r="B343" s="13"/>
    </row>
    <row r="344" spans="1:2" ht="12.75">
      <c r="A344" s="13"/>
      <c r="B344" s="13"/>
    </row>
    <row r="345" spans="1:2" ht="12.75">
      <c r="A345" s="13"/>
      <c r="B345" s="13"/>
    </row>
    <row r="346" spans="1:2" ht="12.75">
      <c r="A346" s="13"/>
      <c r="B346" s="13"/>
    </row>
    <row r="347" spans="1:2" ht="12.75">
      <c r="A347" s="13"/>
      <c r="B347" s="13"/>
    </row>
    <row r="348" spans="1:2" ht="12.75">
      <c r="A348" s="13"/>
      <c r="B348" s="13"/>
    </row>
    <row r="349" spans="1:2" ht="12.75">
      <c r="A349" s="13"/>
      <c r="B349" s="13"/>
    </row>
    <row r="350" spans="1:2" ht="12.75">
      <c r="A350" s="13"/>
      <c r="B350" s="13"/>
    </row>
    <row r="351" spans="1:2" ht="12.75">
      <c r="A351" s="13"/>
      <c r="B351" s="13"/>
    </row>
    <row r="352" spans="1:2" ht="12.75">
      <c r="A352" s="13"/>
      <c r="B352" s="13"/>
    </row>
    <row r="353" spans="1:2" ht="12.75">
      <c r="A353" s="13"/>
      <c r="B353" s="13"/>
    </row>
    <row r="354" spans="1:2" ht="12.75">
      <c r="A354" s="13"/>
      <c r="B354" s="13"/>
    </row>
    <row r="355" spans="1:2" ht="12.75">
      <c r="A355" s="13"/>
      <c r="B355" s="13"/>
    </row>
    <row r="356" spans="1:2" ht="12.75">
      <c r="A356" s="13"/>
      <c r="B356" s="13"/>
    </row>
    <row r="357" spans="1:2" ht="12.75">
      <c r="A357" s="13"/>
      <c r="B357" s="13"/>
    </row>
    <row r="358" spans="1:2" ht="12.75">
      <c r="A358" s="13"/>
      <c r="B358" s="13"/>
    </row>
    <row r="359" spans="1:2" ht="12.75">
      <c r="A359" s="13"/>
      <c r="B359" s="13"/>
    </row>
    <row r="360" spans="1:2" ht="12.75">
      <c r="A360" s="13"/>
      <c r="B360" s="13"/>
    </row>
    <row r="361" spans="1:2" ht="12.75">
      <c r="A361" s="13"/>
      <c r="B361" s="13"/>
    </row>
    <row r="362" spans="1:2" ht="12.75">
      <c r="A362" s="13"/>
      <c r="B362" s="13"/>
    </row>
    <row r="363" spans="1:2" ht="12.75">
      <c r="A363" s="13"/>
      <c r="B363" s="13"/>
    </row>
    <row r="364" spans="1:2" ht="12.75">
      <c r="A364" s="13"/>
      <c r="B364" s="13"/>
    </row>
    <row r="365" spans="1:2" ht="12.75">
      <c r="A365" s="13"/>
      <c r="B365" s="13"/>
    </row>
    <row r="366" spans="1:2" ht="12.75">
      <c r="A366" s="13"/>
      <c r="B366" s="13"/>
    </row>
    <row r="367" spans="1:2" ht="12.75">
      <c r="A367" s="13"/>
      <c r="B367" s="13"/>
    </row>
    <row r="368" spans="1:2" ht="12.75">
      <c r="A368" s="13"/>
      <c r="B368" s="13"/>
    </row>
    <row r="369" spans="1:2" ht="12.75">
      <c r="A369" s="13"/>
      <c r="B369" s="13"/>
    </row>
    <row r="370" spans="1:2" ht="12.75">
      <c r="A370" s="13"/>
      <c r="B370" s="13"/>
    </row>
    <row r="371" spans="1:2" ht="12.75">
      <c r="A371" s="13"/>
      <c r="B371" s="13"/>
    </row>
    <row r="372" spans="1:2" ht="12.75">
      <c r="A372" s="13"/>
      <c r="B372" s="13"/>
    </row>
    <row r="373" spans="1:2" ht="12.75">
      <c r="A373" s="13"/>
      <c r="B373" s="13"/>
    </row>
    <row r="374" spans="1:2" ht="12.75">
      <c r="A374" s="13"/>
      <c r="B374" s="13"/>
    </row>
    <row r="375" spans="1:2" ht="12.75">
      <c r="A375" s="13"/>
      <c r="B375" s="13"/>
    </row>
    <row r="376" spans="1:2" ht="12.75">
      <c r="A376" s="13"/>
      <c r="B376" s="13"/>
    </row>
    <row r="377" spans="1:2" ht="12.75">
      <c r="A377" s="13"/>
      <c r="B377" s="13"/>
    </row>
    <row r="378" spans="1:2" ht="12.75">
      <c r="A378" s="13"/>
      <c r="B378" s="13"/>
    </row>
    <row r="379" spans="1:2" ht="12.75">
      <c r="A379" s="13"/>
      <c r="B379" s="13"/>
    </row>
    <row r="380" spans="1:2" ht="12.75">
      <c r="A380" s="13"/>
      <c r="B380" s="13"/>
    </row>
    <row r="381" spans="1:2" ht="12.75">
      <c r="A381" s="13"/>
      <c r="B381" s="13"/>
    </row>
    <row r="382" spans="1:2" ht="12.75">
      <c r="A382" s="13"/>
      <c r="B382" s="13"/>
    </row>
    <row r="383" spans="1:2" ht="12.75">
      <c r="A383" s="13"/>
      <c r="B383" s="13"/>
    </row>
    <row r="384" spans="1:2" ht="12.75">
      <c r="A384" s="13"/>
      <c r="B384" s="13"/>
    </row>
    <row r="385" spans="1:2" ht="12.75">
      <c r="A385" s="13"/>
      <c r="B385" s="13"/>
    </row>
    <row r="386" spans="1:2" ht="12.75">
      <c r="A386" s="13"/>
      <c r="B386" s="13"/>
    </row>
    <row r="387" spans="1:2" ht="12.75">
      <c r="A387" s="13"/>
      <c r="B387" s="13"/>
    </row>
    <row r="388" spans="1:2" ht="12.75">
      <c r="A388" s="13"/>
      <c r="B388" s="13"/>
    </row>
    <row r="389" spans="1:2" ht="12.75">
      <c r="A389" s="13"/>
      <c r="B389" s="13"/>
    </row>
    <row r="390" spans="1:2" ht="12.75">
      <c r="A390" s="13"/>
      <c r="B390" s="13"/>
    </row>
    <row r="391" spans="1:2" ht="12.75">
      <c r="A391" s="13"/>
      <c r="B391" s="13"/>
    </row>
    <row r="392" spans="1:2" ht="12.75">
      <c r="A392" s="13"/>
      <c r="B392" s="13"/>
    </row>
    <row r="393" spans="1:2" ht="12.75">
      <c r="A393" s="13"/>
      <c r="B393" s="13"/>
    </row>
    <row r="394" spans="1:2" ht="12.75">
      <c r="A394" s="13"/>
      <c r="B394" s="13"/>
    </row>
    <row r="395" spans="1:2" ht="12.75">
      <c r="A395" s="13"/>
      <c r="B395" s="13"/>
    </row>
    <row r="396" spans="1:2" ht="12.75">
      <c r="A396" s="13"/>
      <c r="B396" s="13"/>
    </row>
    <row r="397" spans="1:2" ht="12.75">
      <c r="A397" s="13"/>
      <c r="B397" s="13"/>
    </row>
    <row r="398" spans="1:2" ht="12.75">
      <c r="A398" s="13"/>
      <c r="B398" s="13"/>
    </row>
    <row r="399" spans="1:2" ht="12.75">
      <c r="A399" s="13"/>
      <c r="B399" s="13"/>
    </row>
    <row r="400" spans="1:2" ht="12.75">
      <c r="A400" s="13"/>
      <c r="B400" s="13"/>
    </row>
    <row r="401" spans="1:2" ht="12.75">
      <c r="A401" s="13"/>
      <c r="B401" s="13"/>
    </row>
    <row r="402" spans="1:2" ht="12.75">
      <c r="A402" s="13"/>
      <c r="B402" s="13"/>
    </row>
    <row r="403" spans="1:2" ht="12.75">
      <c r="A403" s="13"/>
      <c r="B403" s="13"/>
    </row>
    <row r="404" spans="1:2" ht="12.75">
      <c r="A404" s="13"/>
      <c r="B404" s="13"/>
    </row>
    <row r="405" spans="1:2" ht="12.75">
      <c r="A405" s="13"/>
      <c r="B405" s="13"/>
    </row>
    <row r="406" spans="1:2" ht="12.75">
      <c r="A406" s="13"/>
      <c r="B406" s="13"/>
    </row>
    <row r="407" spans="1:2" ht="12.75">
      <c r="A407" s="13"/>
      <c r="B407" s="13"/>
    </row>
    <row r="408" spans="1:2" ht="12.75">
      <c r="A408" s="13"/>
      <c r="B408" s="13"/>
    </row>
    <row r="409" spans="1:2" ht="12.75">
      <c r="A409" s="13"/>
      <c r="B409" s="13"/>
    </row>
    <row r="410" spans="1:2" ht="12.75">
      <c r="A410" s="13"/>
      <c r="B410" s="13"/>
    </row>
    <row r="411" spans="1:2" ht="12.75">
      <c r="A411" s="13"/>
      <c r="B411" s="13"/>
    </row>
    <row r="412" spans="1:2" ht="12.75">
      <c r="A412" s="13"/>
      <c r="B412" s="13"/>
    </row>
    <row r="413" spans="1:2" ht="12.75">
      <c r="A413" s="13"/>
      <c r="B413" s="13"/>
    </row>
    <row r="414" spans="1:2" ht="12.75">
      <c r="A414" s="13"/>
      <c r="B414" s="13"/>
    </row>
    <row r="415" spans="1:2" ht="12.75">
      <c r="A415" s="13"/>
      <c r="B415" s="13"/>
    </row>
    <row r="416" spans="1:2" ht="12.75">
      <c r="A416" s="13"/>
      <c r="B416" s="13"/>
    </row>
    <row r="417" spans="1:2" ht="12.75">
      <c r="A417" s="13"/>
      <c r="B417" s="13"/>
    </row>
    <row r="418" spans="1:2" ht="12.75">
      <c r="A418" s="13"/>
      <c r="B418" s="13"/>
    </row>
    <row r="419" spans="1:2" ht="12.75">
      <c r="A419" s="13"/>
      <c r="B419" s="13"/>
    </row>
    <row r="420" spans="1:2" ht="12.75">
      <c r="A420" s="13"/>
      <c r="B420" s="13"/>
    </row>
    <row r="421" spans="1:2" ht="12.75">
      <c r="A421" s="13"/>
      <c r="B421" s="13"/>
    </row>
    <row r="422" spans="1:2" ht="12.75">
      <c r="A422" s="13"/>
      <c r="B422" s="13"/>
    </row>
    <row r="423" spans="1:2" ht="12.75">
      <c r="A423" s="13"/>
      <c r="B423" s="13"/>
    </row>
    <row r="424" spans="1:2" ht="12.75">
      <c r="A424" s="13"/>
      <c r="B424" s="13"/>
    </row>
    <row r="425" spans="1:2" ht="12.75">
      <c r="A425" s="13"/>
      <c r="B425" s="13"/>
    </row>
    <row r="426" spans="1:2" ht="12.75">
      <c r="A426" s="13"/>
      <c r="B426" s="13"/>
    </row>
    <row r="427" spans="1:2" ht="12.75">
      <c r="A427" s="13"/>
      <c r="B427" s="13"/>
    </row>
    <row r="428" spans="1:2" ht="12.75">
      <c r="A428" s="13"/>
      <c r="B428" s="13"/>
    </row>
    <row r="429" spans="1:2" ht="12.75">
      <c r="A429" s="13"/>
      <c r="B429" s="13"/>
    </row>
    <row r="430" spans="1:2" ht="12.75">
      <c r="A430" s="13"/>
      <c r="B430" s="13"/>
    </row>
    <row r="431" spans="1:2" ht="12.75">
      <c r="A431" s="13"/>
      <c r="B431" s="13"/>
    </row>
    <row r="432" spans="1:2" ht="12.75">
      <c r="A432" s="13"/>
      <c r="B432" s="13"/>
    </row>
    <row r="433" spans="1:2" ht="12.75">
      <c r="A433" s="13"/>
      <c r="B433" s="13"/>
    </row>
    <row r="434" spans="1:2" ht="12.75">
      <c r="A434" s="13"/>
      <c r="B434" s="13"/>
    </row>
    <row r="435" spans="1:2" ht="12.75">
      <c r="A435" s="13"/>
      <c r="B435" s="13"/>
    </row>
    <row r="436" spans="1:2" ht="12.75">
      <c r="A436" s="13"/>
      <c r="B436" s="13"/>
    </row>
    <row r="437" spans="1:2" ht="12.75">
      <c r="A437" s="13"/>
      <c r="B437" s="13"/>
    </row>
    <row r="438" spans="1:2" ht="12.75">
      <c r="A438" s="13"/>
      <c r="B438" s="13"/>
    </row>
    <row r="439" spans="1:2" ht="12.75">
      <c r="A439" s="13"/>
      <c r="B439" s="13"/>
    </row>
    <row r="440" spans="1:2" ht="12.75">
      <c r="A440" s="13"/>
      <c r="B440" s="13"/>
    </row>
    <row r="441" spans="1:2" ht="12.75">
      <c r="A441" s="13"/>
      <c r="B441" s="13"/>
    </row>
    <row r="442" spans="1:2" ht="12.75">
      <c r="A442" s="13"/>
      <c r="B442" s="13"/>
    </row>
    <row r="443" spans="1:2" ht="12.75">
      <c r="A443" s="13"/>
      <c r="B443" s="13"/>
    </row>
    <row r="444" spans="1:2" ht="12.75">
      <c r="A444" s="13"/>
      <c r="B444" s="13"/>
    </row>
    <row r="445" spans="1:2" ht="12.75">
      <c r="A445" s="13"/>
      <c r="B445" s="13"/>
    </row>
    <row r="446" spans="1:2" ht="12.75">
      <c r="A446" s="13"/>
      <c r="B446" s="13"/>
    </row>
    <row r="447" spans="1:2" ht="12.75">
      <c r="A447" s="13"/>
      <c r="B447" s="13"/>
    </row>
    <row r="448" spans="1:2" ht="12.75">
      <c r="A448" s="13"/>
      <c r="B448" s="13"/>
    </row>
    <row r="449" spans="1:2" ht="12.75">
      <c r="A449" s="13"/>
      <c r="B449" s="13"/>
    </row>
    <row r="450" spans="1:2" ht="12.75">
      <c r="A450" s="13"/>
      <c r="B450" s="13"/>
    </row>
    <row r="451" spans="1:2" ht="12.75">
      <c r="A451" s="13"/>
      <c r="B451" s="13"/>
    </row>
    <row r="452" spans="1:2" ht="12.75">
      <c r="A452" s="13"/>
      <c r="B452" s="13"/>
    </row>
    <row r="453" spans="1:2" ht="12.75">
      <c r="A453" s="13"/>
      <c r="B453" s="13"/>
    </row>
    <row r="454" spans="1:2" ht="12.75">
      <c r="A454" s="13"/>
      <c r="B454" s="13"/>
    </row>
    <row r="455" spans="1:2" ht="12.75">
      <c r="A455" s="13"/>
      <c r="B455" s="13"/>
    </row>
    <row r="456" spans="1:2" ht="12.75">
      <c r="A456" s="13"/>
      <c r="B456" s="13"/>
    </row>
    <row r="457" spans="1:2" ht="12.75">
      <c r="A457" s="13"/>
      <c r="B457" s="13"/>
    </row>
    <row r="458" spans="1:2" ht="12.75">
      <c r="A458" s="13"/>
      <c r="B458" s="13"/>
    </row>
    <row r="459" spans="1:2" ht="12.75">
      <c r="A459" s="13"/>
      <c r="B459" s="13"/>
    </row>
    <row r="460" spans="1:2" ht="12.75">
      <c r="A460" s="13"/>
      <c r="B460" s="13"/>
    </row>
    <row r="461" spans="1:2" ht="12.75">
      <c r="A461" s="13"/>
      <c r="B461" s="13"/>
    </row>
    <row r="462" spans="1:2" ht="12.75">
      <c r="A462" s="13"/>
      <c r="B462" s="13"/>
    </row>
    <row r="463" spans="1:2" ht="12.75">
      <c r="A463" s="13"/>
      <c r="B463" s="13"/>
    </row>
    <row r="464" spans="1:2" ht="12.75">
      <c r="A464" s="13"/>
      <c r="B464" s="13"/>
    </row>
    <row r="465" spans="1:2" ht="12.75">
      <c r="A465" s="13"/>
      <c r="B465" s="13"/>
    </row>
    <row r="466" spans="1:2" ht="12.75">
      <c r="A466" s="13"/>
      <c r="B466" s="13"/>
    </row>
    <row r="467" spans="1:2" ht="12.75">
      <c r="A467" s="13"/>
      <c r="B467" s="13"/>
    </row>
    <row r="468" spans="1:2" ht="12.75">
      <c r="A468" s="13"/>
      <c r="B468" s="13"/>
    </row>
    <row r="469" spans="1:2" ht="12.75">
      <c r="A469" s="13"/>
      <c r="B469" s="13"/>
    </row>
    <row r="470" spans="1:2" ht="12.75">
      <c r="A470" s="13"/>
      <c r="B470" s="13"/>
    </row>
    <row r="471" spans="1:2" ht="12.75">
      <c r="A471" s="13"/>
      <c r="B471" s="13"/>
    </row>
    <row r="472" spans="1:2" ht="12.75">
      <c r="A472" s="13"/>
      <c r="B472" s="13"/>
    </row>
    <row r="473" spans="1:2" ht="12.75">
      <c r="A473" s="13"/>
      <c r="B473" s="13"/>
    </row>
    <row r="474" spans="1:2" ht="12.75">
      <c r="A474" s="13"/>
      <c r="B474" s="13"/>
    </row>
    <row r="475" spans="1:2" ht="12.75">
      <c r="A475" s="13"/>
      <c r="B475" s="13"/>
    </row>
    <row r="476" spans="1:2" ht="12.75">
      <c r="A476" s="13"/>
      <c r="B476" s="13"/>
    </row>
    <row r="477" spans="1:2" ht="12.75">
      <c r="A477" s="13"/>
      <c r="B477" s="13"/>
    </row>
    <row r="478" spans="1:2" ht="12.75">
      <c r="A478" s="13"/>
      <c r="B478" s="13"/>
    </row>
    <row r="479" spans="1:2" ht="12.75">
      <c r="A479" s="13"/>
      <c r="B479" s="13"/>
    </row>
    <row r="480" spans="1:2" ht="12.75">
      <c r="A480" s="13"/>
      <c r="B480" s="13"/>
    </row>
    <row r="481" spans="1:2" ht="12.75">
      <c r="A481" s="13"/>
      <c r="B481" s="13"/>
    </row>
    <row r="482" spans="1:2" ht="12.75">
      <c r="A482" s="13"/>
      <c r="B482" s="13"/>
    </row>
    <row r="483" spans="1:2" ht="12.75">
      <c r="A483" s="13"/>
      <c r="B483" s="13"/>
    </row>
    <row r="484" spans="1:2" ht="12.75">
      <c r="A484" s="13"/>
      <c r="B484" s="13"/>
    </row>
    <row r="485" spans="1:2" ht="12.75">
      <c r="A485" s="13"/>
      <c r="B485" s="13"/>
    </row>
    <row r="486" spans="1:2" ht="12.75">
      <c r="A486" s="13"/>
      <c r="B486" s="13"/>
    </row>
    <row r="487" spans="1:2" ht="12.75">
      <c r="A487" s="13"/>
      <c r="B487" s="13"/>
    </row>
    <row r="488" spans="1:2" ht="12.75">
      <c r="A488" s="13"/>
      <c r="B488" s="13"/>
    </row>
    <row r="489" spans="1:2" ht="12.75">
      <c r="A489" s="13"/>
      <c r="B489" s="13"/>
    </row>
    <row r="490" spans="1:2" ht="12.75">
      <c r="A490" s="13"/>
      <c r="B490" s="13"/>
    </row>
    <row r="491" spans="1:2" ht="12.75">
      <c r="A491" s="13"/>
      <c r="B491" s="13"/>
    </row>
    <row r="492" spans="1:2" ht="12.75">
      <c r="A492" s="13"/>
      <c r="B492" s="13"/>
    </row>
    <row r="493" spans="1:2" ht="12.75">
      <c r="A493" s="13"/>
      <c r="B493" s="13"/>
    </row>
    <row r="494" spans="1:2" ht="12.75">
      <c r="A494" s="13"/>
      <c r="B494" s="13"/>
    </row>
    <row r="495" spans="1:2" ht="12.75">
      <c r="A495" s="13"/>
      <c r="B495" s="13"/>
    </row>
    <row r="496" spans="1:2" ht="12.75">
      <c r="A496" s="13"/>
      <c r="B496" s="13"/>
    </row>
    <row r="497" spans="1:2" ht="12.75">
      <c r="A497" s="13"/>
      <c r="B497" s="13"/>
    </row>
    <row r="498" spans="1:2" ht="12.75">
      <c r="A498" s="13"/>
      <c r="B498" s="13"/>
    </row>
    <row r="499" spans="1:2" ht="12.75">
      <c r="A499" s="13"/>
      <c r="B499" s="13"/>
    </row>
    <row r="500" spans="1:2" ht="12.75">
      <c r="A500" s="13"/>
      <c r="B500" s="13"/>
    </row>
    <row r="501" spans="1:2" ht="12.75">
      <c r="A501" s="13"/>
      <c r="B501" s="13"/>
    </row>
    <row r="502" spans="1:2" ht="12.75">
      <c r="A502" s="13"/>
      <c r="B502" s="13"/>
    </row>
    <row r="503" spans="1:2" ht="12.75">
      <c r="A503" s="13"/>
      <c r="B503" s="13"/>
    </row>
    <row r="504" spans="1:2" ht="12.75">
      <c r="A504" s="13"/>
      <c r="B504" s="13"/>
    </row>
    <row r="505" spans="1:2" ht="12.75">
      <c r="A505" s="13"/>
      <c r="B505" s="13"/>
    </row>
    <row r="506" spans="1:2" ht="12.75">
      <c r="A506" s="13"/>
      <c r="B506" s="13"/>
    </row>
    <row r="507" spans="1:2" ht="12.75">
      <c r="A507" s="13"/>
      <c r="B507" s="13"/>
    </row>
    <row r="508" spans="1:2" ht="12.75">
      <c r="A508" s="13"/>
      <c r="B508" s="13"/>
    </row>
    <row r="509" spans="1:2" ht="12.75">
      <c r="A509" s="13"/>
      <c r="B509" s="13"/>
    </row>
    <row r="510" spans="1:2" ht="12.75">
      <c r="A510" s="13"/>
      <c r="B510" s="13"/>
    </row>
    <row r="511" spans="1:2" ht="12.75">
      <c r="A511" s="13"/>
      <c r="B511" s="13"/>
    </row>
    <row r="512" spans="1:2" ht="12.75">
      <c r="A512" s="13"/>
      <c r="B512" s="13"/>
    </row>
    <row r="513" spans="1:2" ht="12.75">
      <c r="A513" s="13"/>
      <c r="B513" s="13"/>
    </row>
    <row r="514" spans="1:2" ht="12.75">
      <c r="A514" s="13"/>
      <c r="B514" s="13"/>
    </row>
    <row r="515" spans="1:2" ht="12.75">
      <c r="A515" s="13"/>
      <c r="B515" s="13"/>
    </row>
    <row r="516" spans="1:2" ht="12.75">
      <c r="A516" s="13"/>
      <c r="B516" s="13"/>
    </row>
    <row r="517" spans="1:2" ht="12.75">
      <c r="A517" s="13"/>
      <c r="B517" s="13"/>
    </row>
    <row r="518" spans="1:2" ht="12.75">
      <c r="A518" s="13"/>
      <c r="B518" s="13"/>
    </row>
    <row r="519" spans="1:2" ht="12.75">
      <c r="A519" s="13"/>
      <c r="B519" s="13"/>
    </row>
    <row r="520" spans="1:2" ht="12.75">
      <c r="A520" s="13"/>
      <c r="B520" s="13"/>
    </row>
    <row r="521" spans="1:2" ht="12.75">
      <c r="A521" s="13"/>
      <c r="B521" s="13"/>
    </row>
    <row r="522" spans="1:2" ht="12.75">
      <c r="A522" s="13"/>
      <c r="B522" s="13"/>
    </row>
    <row r="523" spans="1:2" ht="12.75">
      <c r="A523" s="13"/>
      <c r="B523" s="13"/>
    </row>
    <row r="524" spans="1:2" ht="12.75">
      <c r="A524" s="13"/>
      <c r="B524" s="13"/>
    </row>
    <row r="525" spans="1:2" ht="12.75">
      <c r="A525" s="13"/>
      <c r="B525" s="13"/>
    </row>
    <row r="526" spans="1:2" ht="12.75">
      <c r="A526" s="13"/>
      <c r="B526" s="13"/>
    </row>
    <row r="527" spans="1:2" ht="12.75">
      <c r="A527" s="13"/>
      <c r="B527" s="13"/>
    </row>
    <row r="528" spans="1:2" ht="12.75">
      <c r="A528" s="13"/>
      <c r="B528" s="13"/>
    </row>
    <row r="529" spans="1:2" ht="12.75">
      <c r="A529" s="13"/>
      <c r="B529" s="13"/>
    </row>
    <row r="530" spans="1:2" ht="12.75">
      <c r="A530" s="13"/>
      <c r="B530" s="13"/>
    </row>
    <row r="531" spans="1:2" ht="12.75">
      <c r="A531" s="13"/>
      <c r="B531" s="13"/>
    </row>
    <row r="532" spans="1:2" ht="12.75">
      <c r="A532" s="13"/>
      <c r="B532" s="13"/>
    </row>
    <row r="533" spans="1:2" ht="12.75">
      <c r="A533" s="13"/>
      <c r="B533" s="13"/>
    </row>
    <row r="534" spans="1:2" ht="12.75">
      <c r="A534" s="13"/>
      <c r="B534" s="13"/>
    </row>
    <row r="535" spans="1:2" ht="12.75">
      <c r="A535" s="13"/>
      <c r="B535" s="13"/>
    </row>
    <row r="536" spans="1:2" ht="12.75">
      <c r="A536" s="13"/>
      <c r="B536" s="13"/>
    </row>
    <row r="537" spans="1:2" ht="12.75">
      <c r="A537" s="13"/>
      <c r="B537" s="13"/>
    </row>
    <row r="538" spans="1:2" ht="12.75">
      <c r="A538" s="13"/>
      <c r="B538" s="13"/>
    </row>
    <row r="539" spans="1:2" ht="12.75">
      <c r="A539" s="13"/>
      <c r="B539" s="13"/>
    </row>
    <row r="540" spans="1:2" ht="12.75">
      <c r="A540" s="13"/>
      <c r="B540" s="13"/>
    </row>
    <row r="541" spans="1:2" ht="12.75">
      <c r="A541" s="13"/>
      <c r="B541" s="13"/>
    </row>
    <row r="542" spans="1:2" ht="12.75">
      <c r="A542" s="13"/>
      <c r="B542" s="13"/>
    </row>
    <row r="543" spans="1:2" ht="12.75">
      <c r="A543" s="13"/>
      <c r="B543" s="13"/>
    </row>
    <row r="544" spans="1:2" ht="12.75">
      <c r="A544" s="13"/>
      <c r="B544" s="13"/>
    </row>
    <row r="545" spans="1:2" ht="12.75">
      <c r="A545" s="13"/>
      <c r="B545" s="13"/>
    </row>
    <row r="546" spans="1:2" ht="12.75">
      <c r="A546" s="13"/>
      <c r="B546" s="13"/>
    </row>
    <row r="547" spans="1:2" ht="12.75">
      <c r="A547" s="13"/>
      <c r="B547" s="13"/>
    </row>
    <row r="548" spans="1:2" ht="12.75">
      <c r="A548" s="13"/>
      <c r="B548" s="13"/>
    </row>
    <row r="549" spans="1:2" ht="12.75">
      <c r="A549" s="13"/>
      <c r="B549" s="13"/>
    </row>
    <row r="550" spans="1:2" ht="12.75">
      <c r="A550" s="13"/>
      <c r="B550" s="13"/>
    </row>
    <row r="551" spans="1:2" ht="12.75">
      <c r="A551" s="13"/>
      <c r="B551" s="13"/>
    </row>
    <row r="552" spans="1:2" ht="12.75">
      <c r="A552" s="13"/>
      <c r="B552" s="13"/>
    </row>
    <row r="553" spans="1:2" ht="12.75">
      <c r="A553" s="13"/>
      <c r="B553" s="13"/>
    </row>
    <row r="554" spans="1:2" ht="12.75">
      <c r="A554" s="13"/>
      <c r="B554" s="13"/>
    </row>
    <row r="555" spans="1:2" ht="12.75">
      <c r="A555" s="13"/>
      <c r="B555" s="13"/>
    </row>
    <row r="556" spans="1:2" ht="12.75">
      <c r="A556" s="13"/>
      <c r="B556" s="13"/>
    </row>
    <row r="557" spans="1:2" ht="12.75">
      <c r="A557" s="13"/>
      <c r="B557" s="13"/>
    </row>
    <row r="558" spans="1:2" ht="12.75">
      <c r="A558" s="13"/>
      <c r="B558" s="13"/>
    </row>
    <row r="559" spans="1:2" ht="12.75">
      <c r="A559" s="13"/>
      <c r="B559" s="13"/>
    </row>
    <row r="560" spans="1:2" ht="12.75">
      <c r="A560" s="13"/>
      <c r="B560" s="13"/>
    </row>
    <row r="561" spans="1:2" ht="12.75">
      <c r="A561" s="13"/>
      <c r="B561" s="13"/>
    </row>
    <row r="562" spans="1:2" ht="12.75">
      <c r="A562" s="13"/>
      <c r="B562" s="13"/>
    </row>
    <row r="563" spans="1:2" ht="12.75">
      <c r="A563" s="13"/>
      <c r="B563" s="13"/>
    </row>
    <row r="564" spans="1:2" ht="12.75">
      <c r="A564" s="13"/>
      <c r="B564" s="13"/>
    </row>
    <row r="565" spans="1:2" ht="12.75">
      <c r="A565" s="13"/>
      <c r="B565" s="13"/>
    </row>
    <row r="566" spans="1:2" ht="12.75">
      <c r="A566" s="13"/>
      <c r="B566" s="13"/>
    </row>
    <row r="567" spans="1:2" ht="12.75">
      <c r="A567" s="13"/>
      <c r="B567" s="13"/>
    </row>
    <row r="568" spans="1:2" ht="12.75">
      <c r="A568" s="13"/>
      <c r="B568" s="13"/>
    </row>
    <row r="569" spans="1:2" ht="12.75">
      <c r="A569" s="13"/>
      <c r="B569" s="13"/>
    </row>
    <row r="570" spans="1:2" ht="12.75">
      <c r="A570" s="13"/>
      <c r="B570" s="13"/>
    </row>
    <row r="571" spans="1:2" ht="12.75">
      <c r="A571" s="13"/>
      <c r="B571" s="13"/>
    </row>
    <row r="572" spans="1:2" ht="12.75">
      <c r="A572" s="13"/>
      <c r="B572" s="13"/>
    </row>
    <row r="573" spans="1:2" ht="12.75">
      <c r="A573" s="13"/>
      <c r="B573" s="13"/>
    </row>
    <row r="574" spans="1:2" ht="12.75">
      <c r="A574" s="13"/>
      <c r="B574" s="13"/>
    </row>
    <row r="575" spans="1:2" ht="12.75">
      <c r="A575" s="13"/>
      <c r="B575" s="13"/>
    </row>
    <row r="576" spans="1:2" ht="12.75">
      <c r="A576" s="13"/>
      <c r="B576" s="13"/>
    </row>
    <row r="577" spans="1:2" ht="12.75">
      <c r="A577" s="13"/>
      <c r="B577" s="13"/>
    </row>
    <row r="578" spans="1:2" ht="12.75">
      <c r="A578" s="13"/>
      <c r="B578" s="13"/>
    </row>
    <row r="579" spans="1:2" ht="12.75">
      <c r="A579" s="13"/>
      <c r="B579" s="13"/>
    </row>
    <row r="580" spans="1:2" ht="12.75">
      <c r="A580" s="13"/>
      <c r="B580" s="13"/>
    </row>
    <row r="581" spans="1:2" ht="12.75">
      <c r="A581" s="13"/>
      <c r="B581" s="13"/>
    </row>
    <row r="582" spans="1:2" ht="12.75">
      <c r="A582" s="13"/>
      <c r="B582" s="13"/>
    </row>
    <row r="583" spans="1:2" ht="12.75">
      <c r="A583" s="13"/>
      <c r="B583" s="13"/>
    </row>
    <row r="584" spans="1:2" ht="12.75">
      <c r="A584" s="13"/>
      <c r="B584" s="13"/>
    </row>
    <row r="585" spans="1:2" ht="12.75">
      <c r="A585" s="13"/>
      <c r="B585" s="13"/>
    </row>
    <row r="586" spans="1:2" ht="12.75">
      <c r="A586" s="13"/>
      <c r="B586" s="13"/>
    </row>
    <row r="587" spans="1:2" ht="12.75">
      <c r="A587" s="13"/>
      <c r="B587" s="13"/>
    </row>
    <row r="588" spans="1:2" ht="12.75">
      <c r="A588" s="13"/>
      <c r="B588" s="13"/>
    </row>
    <row r="589" spans="1:2" ht="12.75">
      <c r="A589" s="13"/>
      <c r="B589" s="13"/>
    </row>
    <row r="590" spans="1:2" ht="12.75">
      <c r="A590" s="13"/>
      <c r="B590" s="13"/>
    </row>
    <row r="591" spans="1:2" ht="12.75">
      <c r="A591" s="13"/>
      <c r="B591" s="13"/>
    </row>
    <row r="592" spans="1:2" ht="12.75">
      <c r="A592" s="13"/>
      <c r="B592" s="13"/>
    </row>
    <row r="593" spans="1:2" ht="12.75">
      <c r="A593" s="13"/>
      <c r="B593" s="13"/>
    </row>
    <row r="594" spans="1:2" ht="12.75">
      <c r="A594" s="13"/>
      <c r="B594" s="13"/>
    </row>
    <row r="595" spans="1:2" ht="12.75">
      <c r="A595" s="13"/>
      <c r="B595" s="13"/>
    </row>
    <row r="596" spans="1:2" ht="12.75">
      <c r="A596" s="13"/>
      <c r="B596" s="13"/>
    </row>
    <row r="597" spans="1:2" ht="12.75">
      <c r="A597" s="13"/>
      <c r="B597" s="13"/>
    </row>
    <row r="598" spans="1:2" ht="12.75">
      <c r="A598" s="13"/>
      <c r="B598" s="13"/>
    </row>
    <row r="599" spans="1:2" ht="12.75">
      <c r="A599" s="13"/>
      <c r="B599" s="13"/>
    </row>
    <row r="600" spans="1:2" ht="12.75">
      <c r="A600" s="13"/>
      <c r="B600" s="13"/>
    </row>
    <row r="601" spans="1:2" ht="12.75">
      <c r="A601" s="13"/>
      <c r="B601" s="13"/>
    </row>
    <row r="602" spans="1:2" ht="12.75">
      <c r="A602" s="13"/>
      <c r="B602" s="13"/>
    </row>
    <row r="603" spans="1:2" ht="12.75">
      <c r="A603" s="13"/>
      <c r="B603" s="13"/>
    </row>
    <row r="604" spans="1:2" ht="12.75">
      <c r="A604" s="13"/>
      <c r="B604" s="13"/>
    </row>
    <row r="605" spans="1:2" ht="12.75">
      <c r="A605" s="13"/>
      <c r="B605" s="13"/>
    </row>
    <row r="606" spans="1:2" ht="12.75">
      <c r="A606" s="13"/>
      <c r="B606" s="13"/>
    </row>
    <row r="607" spans="1:2" ht="12.75">
      <c r="A607" s="13"/>
      <c r="B607" s="13"/>
    </row>
    <row r="608" spans="1:2" ht="12.75">
      <c r="A608" s="13"/>
      <c r="B608" s="13"/>
    </row>
    <row r="609" spans="1:2" ht="12.75">
      <c r="A609" s="13"/>
      <c r="B609" s="13"/>
    </row>
    <row r="610" spans="1:2" ht="12.75">
      <c r="A610" s="13"/>
      <c r="B610" s="13"/>
    </row>
    <row r="611" spans="1:2" ht="12.75">
      <c r="A611" s="13"/>
      <c r="B611" s="13"/>
    </row>
    <row r="612" spans="1:2" ht="12.75">
      <c r="A612" s="13"/>
      <c r="B612" s="13"/>
    </row>
    <row r="613" spans="1:2" ht="12.75">
      <c r="A613" s="13"/>
      <c r="B613" s="13"/>
    </row>
    <row r="614" spans="1:2" ht="12.75">
      <c r="A614" s="13"/>
      <c r="B614" s="13"/>
    </row>
    <row r="615" spans="1:2" ht="12.75">
      <c r="A615" s="13"/>
      <c r="B615" s="13"/>
    </row>
    <row r="616" spans="1:2" ht="12.75">
      <c r="A616" s="13"/>
      <c r="B616" s="13"/>
    </row>
    <row r="617" spans="1:2" ht="12.75">
      <c r="A617" s="13"/>
      <c r="B617" s="13"/>
    </row>
    <row r="618" spans="1:2" ht="12.75">
      <c r="A618" s="13"/>
      <c r="B618" s="13"/>
    </row>
    <row r="619" spans="1:2" ht="12.75">
      <c r="A619" s="13"/>
      <c r="B619" s="13"/>
    </row>
    <row r="620" spans="1:2" ht="12.75">
      <c r="A620" s="13"/>
      <c r="B620" s="13"/>
    </row>
    <row r="621" spans="1:2" ht="12.75">
      <c r="A621" s="13"/>
      <c r="B621" s="13"/>
    </row>
    <row r="622" spans="1:2" ht="12.75">
      <c r="A622" s="13"/>
      <c r="B622" s="13"/>
    </row>
    <row r="623" spans="1:2" ht="12.75">
      <c r="A623" s="13"/>
      <c r="B623" s="13"/>
    </row>
    <row r="624" spans="1:2" ht="12.75">
      <c r="A624" s="13"/>
      <c r="B624" s="13"/>
    </row>
    <row r="625" spans="1:2" ht="12.75">
      <c r="A625" s="13"/>
      <c r="B625" s="13"/>
    </row>
    <row r="626" spans="1:2" ht="12.75">
      <c r="A626" s="13"/>
      <c r="B626" s="13"/>
    </row>
    <row r="627" spans="1:2" ht="12.75">
      <c r="A627" s="13"/>
      <c r="B627" s="13"/>
    </row>
    <row r="628" spans="1:2" ht="12.75">
      <c r="A628" s="13"/>
      <c r="B628" s="13"/>
    </row>
    <row r="629" spans="1:2" ht="12.75">
      <c r="A629" s="13"/>
      <c r="B629" s="13"/>
    </row>
    <row r="630" spans="1:2" ht="12.75">
      <c r="A630" s="13"/>
      <c r="B630" s="13"/>
    </row>
    <row r="631" spans="1:2" ht="12.75">
      <c r="A631" s="13"/>
      <c r="B631" s="13"/>
    </row>
    <row r="632" spans="1:2" ht="12.75">
      <c r="A632" s="13"/>
      <c r="B632" s="13"/>
    </row>
    <row r="633" spans="1:2" ht="12.75">
      <c r="A633" s="13"/>
      <c r="B633" s="13"/>
    </row>
    <row r="634" spans="1:2" ht="12.75">
      <c r="A634" s="13"/>
      <c r="B634" s="13"/>
    </row>
    <row r="635" spans="1:2" ht="12.75">
      <c r="A635" s="13"/>
      <c r="B635" s="13"/>
    </row>
    <row r="636" spans="1:2" ht="12.75">
      <c r="A636" s="13"/>
      <c r="B636" s="13"/>
    </row>
    <row r="637" spans="1:2" ht="12.75">
      <c r="A637" s="13"/>
      <c r="B637" s="13"/>
    </row>
    <row r="638" spans="1:2" ht="12.75">
      <c r="A638" s="13"/>
      <c r="B638" s="13"/>
    </row>
    <row r="639" spans="1:2" ht="12.75">
      <c r="A639" s="13"/>
      <c r="B639" s="13"/>
    </row>
    <row r="640" spans="1:2" ht="12.75">
      <c r="A640" s="13"/>
      <c r="B640" s="13"/>
    </row>
    <row r="641" spans="1:2" ht="12.75">
      <c r="A641" s="13"/>
      <c r="B641" s="13"/>
    </row>
    <row r="642" spans="1:2" ht="12.75">
      <c r="A642" s="13"/>
      <c r="B642" s="13"/>
    </row>
    <row r="643" spans="1:2" ht="12.75">
      <c r="A643" s="13"/>
      <c r="B643" s="13"/>
    </row>
    <row r="644" spans="1:2" ht="12.75">
      <c r="A644" s="13"/>
      <c r="B644" s="13"/>
    </row>
    <row r="645" spans="1:2" ht="12.75">
      <c r="A645" s="13"/>
      <c r="B645" s="13"/>
    </row>
    <row r="646" spans="1:2" ht="12.75">
      <c r="A646" s="13"/>
      <c r="B646" s="13"/>
    </row>
    <row r="647" spans="1:2" ht="12.75">
      <c r="A647" s="13"/>
      <c r="B647" s="13"/>
    </row>
    <row r="648" spans="1:2" ht="12.75">
      <c r="A648" s="13"/>
      <c r="B648" s="13"/>
    </row>
    <row r="649" spans="1:2" ht="12.75">
      <c r="A649" s="13"/>
      <c r="B649" s="13"/>
    </row>
    <row r="650" spans="1:2" ht="12.75">
      <c r="A650" s="13"/>
      <c r="B650" s="13"/>
    </row>
    <row r="651" spans="1:2" ht="12.75">
      <c r="A651" s="13"/>
      <c r="B651" s="13"/>
    </row>
    <row r="652" spans="1:2" ht="12.75">
      <c r="A652" s="13"/>
      <c r="B652" s="13"/>
    </row>
    <row r="653" spans="1:2" ht="12.75">
      <c r="A653" s="13"/>
      <c r="B653" s="13"/>
    </row>
    <row r="654" spans="1:2" ht="12.75">
      <c r="A654" s="13"/>
      <c r="B654" s="13"/>
    </row>
    <row r="655" spans="1:2" ht="12.75">
      <c r="A655" s="13"/>
      <c r="B655" s="13"/>
    </row>
    <row r="656" spans="1:2" ht="12.75">
      <c r="A656" s="13"/>
      <c r="B656" s="13"/>
    </row>
    <row r="657" spans="1:2" ht="12.75">
      <c r="A657" s="13"/>
      <c r="B657" s="13"/>
    </row>
    <row r="658" spans="1:2" ht="12.75">
      <c r="A658" s="13"/>
      <c r="B658" s="13"/>
    </row>
    <row r="659" spans="1:2" ht="12.75">
      <c r="A659" s="13"/>
      <c r="B659" s="13"/>
    </row>
    <row r="660" spans="1:2" ht="12.75">
      <c r="A660" s="13"/>
      <c r="B660" s="13"/>
    </row>
    <row r="661" spans="1:2" ht="12.75">
      <c r="A661" s="13"/>
      <c r="B661" s="13"/>
    </row>
    <row r="662" spans="1:2" ht="12.75">
      <c r="A662" s="13"/>
      <c r="B662" s="13"/>
    </row>
    <row r="663" spans="1:2" ht="12.75">
      <c r="A663" s="13"/>
      <c r="B663" s="13"/>
    </row>
    <row r="664" spans="1:2" ht="12.75">
      <c r="A664" s="13"/>
      <c r="B664" s="13"/>
    </row>
    <row r="665" spans="1:2" ht="12.75">
      <c r="A665" s="13"/>
      <c r="B665" s="13"/>
    </row>
    <row r="666" spans="1:2" ht="12.75">
      <c r="A666" s="13"/>
      <c r="B666" s="13"/>
    </row>
    <row r="667" spans="1:2" ht="12.75">
      <c r="A667" s="13"/>
      <c r="B667" s="13"/>
    </row>
    <row r="668" spans="1:2" ht="12.75">
      <c r="A668" s="13"/>
      <c r="B668" s="13"/>
    </row>
    <row r="669" spans="1:2" ht="12.75">
      <c r="A669" s="13"/>
      <c r="B669" s="13"/>
    </row>
    <row r="670" spans="1:2" ht="12.75">
      <c r="A670" s="13"/>
      <c r="B670" s="13"/>
    </row>
    <row r="671" spans="1:2" ht="12.75">
      <c r="A671" s="13"/>
      <c r="B671" s="13"/>
    </row>
    <row r="672" spans="1:2" ht="12.75">
      <c r="A672" s="13"/>
      <c r="B672" s="13"/>
    </row>
    <row r="673" spans="1:2" ht="12.75">
      <c r="A673" s="13"/>
      <c r="B673" s="13"/>
    </row>
    <row r="674" spans="1:2" ht="12.75">
      <c r="A674" s="13"/>
      <c r="B674" s="13"/>
    </row>
    <row r="675" spans="1:2" ht="12.75">
      <c r="A675" s="13"/>
      <c r="B675" s="13"/>
    </row>
    <row r="676" spans="1:2" ht="12.75">
      <c r="A676" s="13"/>
      <c r="B676" s="13"/>
    </row>
    <row r="677" spans="1:2" ht="12.75">
      <c r="A677" s="13"/>
      <c r="B677" s="13"/>
    </row>
    <row r="678" spans="1:2" ht="12.75">
      <c r="A678" s="13"/>
      <c r="B678" s="13"/>
    </row>
    <row r="679" spans="1:2" ht="12.75">
      <c r="A679" s="13"/>
      <c r="B679" s="13"/>
    </row>
    <row r="680" spans="1:2" ht="12.75">
      <c r="A680" s="13"/>
      <c r="B680" s="13"/>
    </row>
    <row r="681" spans="1:2" ht="12.75">
      <c r="A681" s="13"/>
      <c r="B681" s="13"/>
    </row>
    <row r="682" spans="1:2" ht="12.75">
      <c r="A682" s="13"/>
      <c r="B682" s="13"/>
    </row>
    <row r="683" spans="1:2" ht="12.75">
      <c r="A683" s="13"/>
      <c r="B683" s="13"/>
    </row>
    <row r="684" spans="1:2" ht="12.75">
      <c r="A684" s="13"/>
      <c r="B684" s="13"/>
    </row>
    <row r="685" spans="1:2" ht="12.75">
      <c r="A685" s="13"/>
      <c r="B685" s="13"/>
    </row>
    <row r="686" spans="1:2" ht="12.75">
      <c r="A686" s="13"/>
      <c r="B686" s="13"/>
    </row>
    <row r="687" spans="1:2" ht="12.75">
      <c r="A687" s="13"/>
      <c r="B687" s="13"/>
    </row>
    <row r="688" spans="1:2" ht="12.75">
      <c r="A688" s="13"/>
      <c r="B688" s="13"/>
    </row>
    <row r="689" spans="1:2" ht="12.75">
      <c r="A689" s="13"/>
      <c r="B689" s="13"/>
    </row>
    <row r="690" spans="1:2" ht="12.75">
      <c r="A690" s="13"/>
      <c r="B690" s="13"/>
    </row>
    <row r="691" spans="1:2" ht="12.75">
      <c r="A691" s="13"/>
      <c r="B691" s="13"/>
    </row>
    <row r="692" spans="1:2" ht="12.75">
      <c r="A692" s="13"/>
      <c r="B692" s="13"/>
    </row>
    <row r="693" spans="1:2" ht="12.75">
      <c r="A693" s="13"/>
      <c r="B693" s="13"/>
    </row>
    <row r="694" spans="1:2" ht="12.75">
      <c r="A694" s="13"/>
      <c r="B694" s="13"/>
    </row>
    <row r="695" spans="1:2" ht="12.75">
      <c r="A695" s="13"/>
      <c r="B695" s="13"/>
    </row>
    <row r="696" spans="1:2" ht="12.75">
      <c r="A696" s="13"/>
      <c r="B696" s="13"/>
    </row>
    <row r="697" spans="1:2" ht="12.75">
      <c r="A697" s="13"/>
      <c r="B697" s="13"/>
    </row>
    <row r="698" spans="1:2" ht="12.75">
      <c r="A698" s="13"/>
      <c r="B698" s="13"/>
    </row>
    <row r="699" spans="1:2" ht="12.75">
      <c r="A699" s="13"/>
      <c r="B699" s="13"/>
    </row>
    <row r="700" spans="1:2" ht="12.75">
      <c r="A700" s="13"/>
      <c r="B700" s="13"/>
    </row>
    <row r="701" spans="1:2" ht="12.75">
      <c r="A701" s="13"/>
      <c r="B701" s="13"/>
    </row>
    <row r="702" spans="1:2" ht="12.75">
      <c r="A702" s="13"/>
      <c r="B702" s="13"/>
    </row>
    <row r="703" spans="1:2" ht="12.75">
      <c r="A703" s="13"/>
      <c r="B703" s="13"/>
    </row>
    <row r="704" spans="1:2" ht="12.75">
      <c r="A704" s="13"/>
      <c r="B704" s="13"/>
    </row>
    <row r="705" spans="1:2" ht="12.75">
      <c r="A705" s="13"/>
      <c r="B705" s="13"/>
    </row>
    <row r="706" spans="1:2" ht="12.75">
      <c r="A706" s="13"/>
      <c r="B706" s="13"/>
    </row>
    <row r="707" spans="1:2" ht="12.75">
      <c r="A707" s="13"/>
      <c r="B707" s="13"/>
    </row>
    <row r="708" spans="1:2" ht="12.75">
      <c r="A708" s="13"/>
      <c r="B708" s="13"/>
    </row>
    <row r="709" spans="1:2" ht="12.75">
      <c r="A709" s="13"/>
      <c r="B709" s="13"/>
    </row>
    <row r="710" spans="1:2" ht="12.75">
      <c r="A710" s="13"/>
      <c r="B710" s="13"/>
    </row>
    <row r="711" spans="1:2" ht="12.75">
      <c r="A711" s="13"/>
      <c r="B711" s="13"/>
    </row>
    <row r="712" spans="1:2" ht="12.75">
      <c r="A712" s="13"/>
      <c r="B712" s="13"/>
    </row>
    <row r="713" spans="1:2" ht="12.75">
      <c r="A713" s="13"/>
      <c r="B713" s="13"/>
    </row>
    <row r="714" spans="1:2" ht="12.75">
      <c r="A714" s="13"/>
      <c r="B714" s="13"/>
    </row>
    <row r="715" spans="1:2" ht="12.75">
      <c r="A715" s="13"/>
      <c r="B715" s="13"/>
    </row>
    <row r="716" spans="1:2" ht="12.75">
      <c r="A716" s="13"/>
      <c r="B716" s="13"/>
    </row>
    <row r="717" spans="1:2" ht="12.75">
      <c r="A717" s="13"/>
      <c r="B717" s="13"/>
    </row>
    <row r="718" spans="1:2" ht="12.75">
      <c r="A718" s="13"/>
      <c r="B718" s="13"/>
    </row>
    <row r="719" spans="1:2" ht="12.75">
      <c r="A719" s="13"/>
      <c r="B719" s="13"/>
    </row>
    <row r="720" spans="1:2" ht="12.75">
      <c r="A720" s="13"/>
      <c r="B720" s="13"/>
    </row>
    <row r="721" spans="1:2" ht="12.75">
      <c r="A721" s="13"/>
      <c r="B721" s="13"/>
    </row>
    <row r="722" spans="1:2" ht="12.75">
      <c r="A722" s="13"/>
      <c r="B722" s="13"/>
    </row>
    <row r="723" spans="1:2" ht="12.75">
      <c r="A723" s="13"/>
      <c r="B723" s="13"/>
    </row>
    <row r="724" spans="1:2" ht="12.75">
      <c r="A724" s="13"/>
      <c r="B724" s="13"/>
    </row>
    <row r="725" spans="1:2" ht="12.75">
      <c r="A725" s="13"/>
      <c r="B725" s="13"/>
    </row>
    <row r="726" spans="1:2" ht="12.75">
      <c r="A726" s="13"/>
      <c r="B726" s="13"/>
    </row>
    <row r="727" spans="1:2" ht="12.75">
      <c r="A727" s="13"/>
      <c r="B727" s="13"/>
    </row>
    <row r="728" spans="1:2" ht="12.75">
      <c r="A728" s="13"/>
      <c r="B728" s="13"/>
    </row>
    <row r="729" spans="1:2" ht="12.75">
      <c r="A729" s="13"/>
      <c r="B729" s="13"/>
    </row>
    <row r="730" spans="1:2" ht="12.75">
      <c r="A730" s="13"/>
      <c r="B730" s="13"/>
    </row>
    <row r="731" spans="1:2" ht="12.75">
      <c r="A731" s="13"/>
      <c r="B731" s="13"/>
    </row>
    <row r="732" spans="1:2" ht="12.75">
      <c r="A732" s="13"/>
      <c r="B732" s="13"/>
    </row>
    <row r="733" spans="1:2" ht="12.75">
      <c r="A733" s="13"/>
      <c r="B733" s="13"/>
    </row>
    <row r="734" spans="1:2" ht="12.75">
      <c r="A734" s="13"/>
      <c r="B734" s="13"/>
    </row>
    <row r="735" spans="1:2" ht="12.75">
      <c r="A735" s="13"/>
      <c r="B735" s="13"/>
    </row>
    <row r="736" spans="1:2" ht="12.75">
      <c r="A736" s="13"/>
      <c r="B736" s="13"/>
    </row>
    <row r="737" spans="1:2" ht="12.75">
      <c r="A737" s="13"/>
      <c r="B737" s="13"/>
    </row>
    <row r="738" spans="1:2" ht="12.75">
      <c r="A738" s="13"/>
      <c r="B738" s="13"/>
    </row>
    <row r="739" spans="1:2" ht="12.75">
      <c r="A739" s="13"/>
      <c r="B739" s="13"/>
    </row>
    <row r="740" spans="1:2" ht="12.75">
      <c r="A740" s="13"/>
      <c r="B740" s="13"/>
    </row>
    <row r="741" spans="1:2" ht="12.75">
      <c r="A741" s="13"/>
      <c r="B741" s="13"/>
    </row>
    <row r="742" spans="1:2" ht="12.75">
      <c r="A742" s="13"/>
      <c r="B742" s="13"/>
    </row>
    <row r="743" spans="1:2" ht="12.75">
      <c r="A743" s="13"/>
      <c r="B743" s="13"/>
    </row>
    <row r="744" spans="1:2" ht="12.75">
      <c r="A744" s="13"/>
      <c r="B744" s="13"/>
    </row>
    <row r="745" spans="1:2" ht="12.75">
      <c r="A745" s="13"/>
      <c r="B745" s="13"/>
    </row>
    <row r="746" spans="1:2" ht="12.75">
      <c r="A746" s="13"/>
      <c r="B746" s="13"/>
    </row>
    <row r="747" spans="1:2" ht="12.75">
      <c r="A747" s="13"/>
      <c r="B747" s="13"/>
    </row>
    <row r="748" spans="1:2" ht="12.75">
      <c r="A748" s="13"/>
      <c r="B748" s="13"/>
    </row>
    <row r="749" spans="1:2" ht="12.75">
      <c r="A749" s="13"/>
      <c r="B749" s="13"/>
    </row>
    <row r="750" spans="1:2" ht="12.75">
      <c r="A750" s="13"/>
      <c r="B750" s="13"/>
    </row>
    <row r="751" spans="1:2" ht="12.75">
      <c r="A751" s="13"/>
      <c r="B751" s="13"/>
    </row>
    <row r="752" spans="1:2" ht="12.75">
      <c r="A752" s="13"/>
      <c r="B752" s="13"/>
    </row>
    <row r="753" spans="1:2" ht="12.75">
      <c r="A753" s="13"/>
      <c r="B753" s="13"/>
    </row>
    <row r="754" spans="1:2" ht="12.75">
      <c r="A754" s="13"/>
      <c r="B754" s="13"/>
    </row>
    <row r="755" spans="1:2" ht="12.75">
      <c r="A755" s="13"/>
      <c r="B755" s="13"/>
    </row>
    <row r="756" spans="1:2" ht="12.75">
      <c r="A756" s="13"/>
      <c r="B756" s="13"/>
    </row>
    <row r="757" spans="1:2" ht="12.75">
      <c r="A757" s="13"/>
      <c r="B757" s="13"/>
    </row>
    <row r="758" spans="1:2" ht="12.75">
      <c r="A758" s="13"/>
      <c r="B758" s="13"/>
    </row>
    <row r="759" spans="1:2" ht="12.75">
      <c r="A759" s="13"/>
      <c r="B759" s="13"/>
    </row>
    <row r="760" spans="1:2" ht="12.75">
      <c r="A760" s="13"/>
      <c r="B760" s="13"/>
    </row>
    <row r="761" spans="1:2" ht="12.75">
      <c r="A761" s="13"/>
      <c r="B761" s="13"/>
    </row>
    <row r="762" spans="1:2" ht="12.75">
      <c r="A762" s="13"/>
      <c r="B762" s="13"/>
    </row>
    <row r="763" spans="1:2" ht="12.75">
      <c r="A763" s="13"/>
      <c r="B763" s="13"/>
    </row>
    <row r="764" spans="1:2" ht="12.75">
      <c r="A764" s="13"/>
      <c r="B764" s="13"/>
    </row>
    <row r="765" spans="1:2" ht="12.75">
      <c r="A765" s="13"/>
      <c r="B765" s="13"/>
    </row>
    <row r="766" spans="1:2" ht="12.75">
      <c r="A766" s="13"/>
      <c r="B766" s="13"/>
    </row>
    <row r="767" spans="1:2" ht="12.75">
      <c r="A767" s="13"/>
      <c r="B767" s="13"/>
    </row>
    <row r="768" spans="1:2" ht="12.75">
      <c r="A768" s="13"/>
      <c r="B768" s="13"/>
    </row>
    <row r="769" spans="1:2" ht="12.75">
      <c r="A769" s="13"/>
      <c r="B769" s="13"/>
    </row>
    <row r="770" spans="1:2" ht="12.75">
      <c r="A770" s="13"/>
      <c r="B770" s="13"/>
    </row>
    <row r="771" spans="1:2" ht="12.75">
      <c r="A771" s="13"/>
      <c r="B771" s="13"/>
    </row>
    <row r="772" spans="1:2" ht="12.75">
      <c r="A772" s="13"/>
      <c r="B772" s="13"/>
    </row>
    <row r="773" spans="1:2" ht="12.75">
      <c r="A773" s="13"/>
      <c r="B773" s="13"/>
    </row>
    <row r="774" spans="1:2" ht="12.75">
      <c r="A774" s="13"/>
      <c r="B774" s="13"/>
    </row>
    <row r="775" spans="1:2" ht="12.75">
      <c r="A775" s="13"/>
      <c r="B775" s="13"/>
    </row>
    <row r="776" spans="1:2" ht="12.75">
      <c r="A776" s="13"/>
      <c r="B776" s="13"/>
    </row>
    <row r="777" spans="1:2" ht="12.75">
      <c r="A777" s="13"/>
      <c r="B777" s="13"/>
    </row>
    <row r="778" spans="1:2" ht="12.75">
      <c r="A778" s="13"/>
      <c r="B778" s="13"/>
    </row>
    <row r="779" spans="1:2" ht="12.75">
      <c r="A779" s="13"/>
      <c r="B779" s="13"/>
    </row>
    <row r="780" spans="1:2" ht="12.75">
      <c r="A780" s="13"/>
      <c r="B780" s="13"/>
    </row>
    <row r="781" spans="1:2" ht="12.75">
      <c r="A781" s="13"/>
      <c r="B781" s="13"/>
    </row>
    <row r="782" spans="1:2" ht="12.75">
      <c r="A782" s="13"/>
      <c r="B782" s="13"/>
    </row>
    <row r="783" spans="1:2" ht="12.75">
      <c r="A783" s="13"/>
      <c r="B783" s="13"/>
    </row>
    <row r="784" spans="1:2" ht="12.75">
      <c r="A784" s="13"/>
      <c r="B784" s="13"/>
    </row>
    <row r="785" spans="1:2" ht="12.75">
      <c r="A785" s="13"/>
      <c r="B785" s="13"/>
    </row>
    <row r="786" spans="1:2" ht="12.75">
      <c r="A786" s="13"/>
      <c r="B786" s="13"/>
    </row>
    <row r="787" spans="1:2" ht="12.75">
      <c r="A787" s="13"/>
      <c r="B787" s="13"/>
    </row>
    <row r="788" spans="1:2" ht="12.75">
      <c r="A788" s="13"/>
      <c r="B788" s="13"/>
    </row>
    <row r="789" spans="1:2" ht="12.75">
      <c r="A789" s="13"/>
      <c r="B789" s="13"/>
    </row>
    <row r="790" spans="1:2" ht="12.75">
      <c r="A790" s="13"/>
      <c r="B790" s="13"/>
    </row>
    <row r="791" spans="1:2" ht="12.75">
      <c r="A791" s="13"/>
      <c r="B791" s="13"/>
    </row>
    <row r="792" spans="1:2" ht="12.75">
      <c r="A792" s="13"/>
      <c r="B792" s="13"/>
    </row>
    <row r="793" spans="1:2" ht="12.75">
      <c r="A793" s="13"/>
      <c r="B793" s="13"/>
    </row>
    <row r="794" spans="1:2" ht="12.75">
      <c r="A794" s="13"/>
      <c r="B794" s="13"/>
    </row>
    <row r="795" spans="1:2" ht="12.75">
      <c r="A795" s="13"/>
      <c r="B795" s="13"/>
    </row>
    <row r="796" spans="1:2" ht="12.75">
      <c r="A796" s="13"/>
      <c r="B796" s="13"/>
    </row>
    <row r="797" spans="1:2" ht="12.75">
      <c r="A797" s="13"/>
      <c r="B797" s="13"/>
    </row>
    <row r="798" spans="1:2" ht="12.75">
      <c r="A798" s="13"/>
      <c r="B798" s="13"/>
    </row>
    <row r="799" spans="1:2" ht="12.75">
      <c r="A799" s="13"/>
      <c r="B799" s="13"/>
    </row>
    <row r="800" spans="1:2" ht="12.75">
      <c r="A800" s="13"/>
      <c r="B800" s="13"/>
    </row>
    <row r="801" spans="1:2" ht="12.75">
      <c r="A801" s="13"/>
      <c r="B801" s="13"/>
    </row>
    <row r="802" spans="1:2" ht="12.75">
      <c r="A802" s="13"/>
      <c r="B802" s="13"/>
    </row>
    <row r="803" spans="1:2" ht="12.75">
      <c r="A803" s="13"/>
      <c r="B803" s="13"/>
    </row>
    <row r="804" spans="1:2" ht="12.75">
      <c r="A804" s="13"/>
      <c r="B804" s="13"/>
    </row>
    <row r="805" spans="1:2" ht="12.75">
      <c r="A805" s="13"/>
      <c r="B805" s="13"/>
    </row>
    <row r="806" spans="1:2" ht="12.75">
      <c r="A806" s="13"/>
      <c r="B806" s="13"/>
    </row>
    <row r="807" spans="1:2" ht="12.75">
      <c r="A807" s="13"/>
      <c r="B807" s="13"/>
    </row>
    <row r="808" spans="1:2" ht="12.75">
      <c r="A808" s="13"/>
      <c r="B808" s="13"/>
    </row>
    <row r="809" spans="1:2" ht="12.75">
      <c r="A809" s="13"/>
      <c r="B809" s="13"/>
    </row>
    <row r="810" spans="1:2" ht="12.75">
      <c r="A810" s="13"/>
      <c r="B810" s="13"/>
    </row>
    <row r="811" spans="1:2" ht="12.75">
      <c r="A811" s="13"/>
      <c r="B811" s="13"/>
    </row>
    <row r="812" spans="1:2" ht="12.75">
      <c r="A812" s="13"/>
      <c r="B812" s="13"/>
    </row>
    <row r="813" spans="1:2" ht="12.75">
      <c r="A813" s="13"/>
      <c r="B813" s="13"/>
    </row>
    <row r="814" spans="1:2" ht="12.75">
      <c r="A814" s="13"/>
      <c r="B814" s="13"/>
    </row>
    <row r="815" spans="1:2" ht="12.75">
      <c r="A815" s="13"/>
      <c r="B815" s="13"/>
    </row>
    <row r="816" spans="1:2" ht="12.75">
      <c r="A816" s="13"/>
      <c r="B816" s="13"/>
    </row>
    <row r="817" spans="1:2" ht="12.75">
      <c r="A817" s="13"/>
      <c r="B817" s="13"/>
    </row>
    <row r="818" spans="1:2" ht="12.75">
      <c r="A818" s="13"/>
      <c r="B818" s="13"/>
    </row>
    <row r="819" spans="1:2" ht="12.75">
      <c r="A819" s="13"/>
      <c r="B819" s="13"/>
    </row>
    <row r="820" spans="1:2" ht="12.75">
      <c r="A820" s="13"/>
      <c r="B820" s="13"/>
    </row>
    <row r="821" spans="1:2" ht="12.75">
      <c r="A821" s="13"/>
      <c r="B821" s="13"/>
    </row>
    <row r="822" spans="1:2" ht="12.75">
      <c r="A822" s="13"/>
      <c r="B822" s="13"/>
    </row>
    <row r="823" spans="1:2" ht="12.75">
      <c r="A823" s="13"/>
      <c r="B823" s="13"/>
    </row>
    <row r="824" spans="1:2" ht="12.75">
      <c r="A824" s="13"/>
      <c r="B824" s="13"/>
    </row>
    <row r="825" spans="1:2" ht="12.75">
      <c r="A825" s="13"/>
      <c r="B825" s="13"/>
    </row>
    <row r="826" spans="1:2" ht="12.75">
      <c r="A826" s="13"/>
      <c r="B826" s="13"/>
    </row>
    <row r="827" spans="1:2" ht="12.75">
      <c r="A827" s="13"/>
      <c r="B827" s="13"/>
    </row>
    <row r="828" spans="1:2" ht="12.75">
      <c r="A828" s="13"/>
      <c r="B828" s="13"/>
    </row>
    <row r="829" spans="1:2" ht="12.75">
      <c r="A829" s="13"/>
      <c r="B829" s="13"/>
    </row>
    <row r="830" spans="1:2" ht="12.75">
      <c r="A830" s="13"/>
      <c r="B830" s="13"/>
    </row>
    <row r="831" spans="1:2" ht="12.75">
      <c r="A831" s="13"/>
      <c r="B831" s="13"/>
    </row>
    <row r="832" spans="1:2" ht="12.75">
      <c r="A832" s="13"/>
      <c r="B832" s="13"/>
    </row>
    <row r="833" spans="1:2" ht="12.75">
      <c r="A833" s="13"/>
      <c r="B833" s="13"/>
    </row>
    <row r="834" spans="1:2" ht="12.75">
      <c r="A834" s="13"/>
      <c r="B834" s="13"/>
    </row>
    <row r="835" spans="1:2" ht="12.75">
      <c r="A835" s="13"/>
      <c r="B835" s="13"/>
    </row>
    <row r="836" spans="1:2" ht="12.75">
      <c r="A836" s="13"/>
      <c r="B836" s="13"/>
    </row>
    <row r="837" spans="1:2" ht="12.75">
      <c r="A837" s="13"/>
      <c r="B837" s="13"/>
    </row>
    <row r="838" spans="1:2" ht="12.75">
      <c r="A838" s="13"/>
      <c r="B838" s="13"/>
    </row>
    <row r="839" spans="1:2" ht="12.75">
      <c r="A839" s="13"/>
      <c r="B839" s="13"/>
    </row>
    <row r="840" spans="1:2" ht="12.75">
      <c r="A840" s="13"/>
      <c r="B840" s="13"/>
    </row>
    <row r="841" spans="1:2" ht="12.75">
      <c r="A841" s="13"/>
      <c r="B841" s="13"/>
    </row>
    <row r="842" spans="1:2" ht="12.75">
      <c r="A842" s="13"/>
      <c r="B842" s="13"/>
    </row>
    <row r="843" spans="1:2" ht="12.75">
      <c r="A843" s="13"/>
      <c r="B843" s="13"/>
    </row>
    <row r="844" spans="1:2" ht="12.75">
      <c r="A844" s="13"/>
      <c r="B844" s="13"/>
    </row>
    <row r="845" spans="1:2" ht="12.75">
      <c r="A845" s="13"/>
      <c r="B845" s="13"/>
    </row>
    <row r="846" spans="1:2" ht="12.75">
      <c r="A846" s="13"/>
      <c r="B846" s="13"/>
    </row>
    <row r="847" spans="1:2" ht="12.75">
      <c r="A847" s="13"/>
      <c r="B847" s="13"/>
    </row>
    <row r="848" spans="1:2" ht="12.75">
      <c r="A848" s="13"/>
      <c r="B848" s="13"/>
    </row>
    <row r="849" spans="1:2" ht="12.75">
      <c r="A849" s="13"/>
      <c r="B849" s="13"/>
    </row>
    <row r="850" spans="1:2" ht="12.75">
      <c r="A850" s="13"/>
      <c r="B850" s="13"/>
    </row>
    <row r="851" spans="1:2" ht="12.75">
      <c r="A851" s="13"/>
      <c r="B851" s="13"/>
    </row>
    <row r="852" spans="1:2" ht="12.75">
      <c r="A852" s="13"/>
      <c r="B852" s="13"/>
    </row>
    <row r="853" spans="1:2" ht="12.75">
      <c r="A853" s="13"/>
      <c r="B853" s="13"/>
    </row>
    <row r="854" spans="1:2" ht="12.75">
      <c r="A854" s="13"/>
      <c r="B854" s="13"/>
    </row>
    <row r="855" spans="1:2" ht="12.75">
      <c r="A855" s="13"/>
      <c r="B855" s="13"/>
    </row>
    <row r="856" spans="1:2" ht="12.75">
      <c r="A856" s="13"/>
      <c r="B856" s="13"/>
    </row>
    <row r="857" spans="1:2" ht="12.75">
      <c r="A857" s="13"/>
      <c r="B857" s="13"/>
    </row>
    <row r="858" spans="1:2" ht="12.75">
      <c r="A858" s="13"/>
      <c r="B858" s="13"/>
    </row>
    <row r="859" spans="1:2" ht="12.75">
      <c r="A859" s="13"/>
      <c r="B859" s="13"/>
    </row>
    <row r="860" spans="1:2" ht="12.75">
      <c r="A860" s="13"/>
      <c r="B860" s="13"/>
    </row>
    <row r="861" spans="1:2" ht="12.75">
      <c r="A861" s="13"/>
      <c r="B861" s="13"/>
    </row>
    <row r="862" spans="1:2" ht="12.75">
      <c r="A862" s="13"/>
      <c r="B862" s="13"/>
    </row>
    <row r="863" spans="1:2" ht="12.75">
      <c r="A863" s="13"/>
      <c r="B863" s="13"/>
    </row>
    <row r="864" spans="1:2" ht="12.75">
      <c r="A864" s="13"/>
      <c r="B864" s="13"/>
    </row>
    <row r="865" spans="1:2" ht="12.75">
      <c r="A865" s="13"/>
      <c r="B865" s="13"/>
    </row>
    <row r="866" spans="1:2" ht="12.75">
      <c r="A866" s="13"/>
      <c r="B866" s="13"/>
    </row>
    <row r="867" spans="1:2" ht="12.75">
      <c r="A867" s="13"/>
      <c r="B867" s="13"/>
    </row>
    <row r="868" spans="1:2" ht="12.75">
      <c r="A868" s="13"/>
      <c r="B868" s="13"/>
    </row>
    <row r="869" spans="1:2" ht="12.75">
      <c r="A869" s="13"/>
      <c r="B869" s="13"/>
    </row>
    <row r="870" spans="1:2" ht="12.75">
      <c r="A870" s="13"/>
      <c r="B870" s="13"/>
    </row>
    <row r="871" spans="1:2" ht="12.75">
      <c r="A871" s="13"/>
      <c r="B871" s="13"/>
    </row>
    <row r="872" spans="1:2" ht="12.75">
      <c r="A872" s="13"/>
      <c r="B872" s="13"/>
    </row>
    <row r="873" spans="1:2" ht="12.75">
      <c r="A873" s="13"/>
      <c r="B873" s="13"/>
    </row>
    <row r="874" spans="1:2" ht="12.75">
      <c r="A874" s="13"/>
      <c r="B874" s="13"/>
    </row>
    <row r="875" spans="1:2" ht="12.75">
      <c r="A875" s="13"/>
      <c r="B875" s="13"/>
    </row>
    <row r="876" spans="1:2" ht="12.75">
      <c r="A876" s="13"/>
      <c r="B876" s="13"/>
    </row>
    <row r="877" spans="1:2" ht="12.75">
      <c r="A877" s="13"/>
      <c r="B877" s="13"/>
    </row>
    <row r="878" spans="1:2" ht="12.75">
      <c r="A878" s="13"/>
      <c r="B878" s="13"/>
    </row>
    <row r="879" spans="1:2" ht="12.75">
      <c r="A879" s="13"/>
      <c r="B879" s="13"/>
    </row>
    <row r="880" spans="1:2" ht="12.75">
      <c r="A880" s="13"/>
      <c r="B880" s="13"/>
    </row>
    <row r="881" spans="1:2" ht="12.75">
      <c r="A881" s="13"/>
      <c r="B881" s="13"/>
    </row>
    <row r="882" spans="1:2" ht="12.75">
      <c r="A882" s="13"/>
      <c r="B882" s="13"/>
    </row>
    <row r="883" spans="1:2" ht="12.75">
      <c r="A883" s="13"/>
      <c r="B883" s="13"/>
    </row>
    <row r="884" spans="1:2" ht="12.75">
      <c r="A884" s="13"/>
      <c r="B884" s="13"/>
    </row>
    <row r="885" spans="1:2" ht="12.75">
      <c r="A885" s="13"/>
      <c r="B885" s="13"/>
    </row>
    <row r="886" spans="1:2" ht="12.75">
      <c r="A886" s="13"/>
      <c r="B886" s="13"/>
    </row>
    <row r="887" spans="1:2" ht="12.75">
      <c r="A887" s="13"/>
      <c r="B887" s="13"/>
    </row>
    <row r="888" spans="1:2" ht="12.75">
      <c r="A888" s="13"/>
      <c r="B888" s="13"/>
    </row>
    <row r="889" spans="1:2" ht="12.75">
      <c r="A889" s="13"/>
      <c r="B889" s="13"/>
    </row>
    <row r="890" spans="1:2" ht="12.75">
      <c r="A890" s="13"/>
      <c r="B890" s="13"/>
    </row>
    <row r="891" spans="1:2" ht="12.75">
      <c r="A891" s="13"/>
      <c r="B891" s="13"/>
    </row>
    <row r="892" spans="1:2" ht="12.75">
      <c r="A892" s="13"/>
      <c r="B892" s="13"/>
    </row>
    <row r="893" spans="1:2" ht="12.75">
      <c r="A893" s="13"/>
      <c r="B893" s="13"/>
    </row>
    <row r="894" spans="1:2" ht="12.75">
      <c r="A894" s="13"/>
      <c r="B894" s="13"/>
    </row>
    <row r="895" spans="1:2" ht="12.75">
      <c r="A895" s="13"/>
      <c r="B895" s="13"/>
    </row>
    <row r="896" spans="1:2" ht="12.75">
      <c r="A896" s="13"/>
      <c r="B896" s="13"/>
    </row>
    <row r="897" spans="1:2" ht="12.75">
      <c r="A897" s="13"/>
      <c r="B897" s="13"/>
    </row>
    <row r="898" spans="1:2" ht="12.75">
      <c r="A898" s="13"/>
      <c r="B898" s="13"/>
    </row>
    <row r="899" spans="1:2" ht="12.75">
      <c r="A899" s="13"/>
      <c r="B899" s="13"/>
    </row>
    <row r="900" spans="1:2" ht="12.75">
      <c r="A900" s="13"/>
      <c r="B900" s="13"/>
    </row>
    <row r="901" spans="1:2" ht="12.75">
      <c r="A901" s="13"/>
      <c r="B901" s="13"/>
    </row>
    <row r="902" spans="1:2" ht="12.75">
      <c r="A902" s="13"/>
      <c r="B902" s="13"/>
    </row>
    <row r="903" spans="1:2" ht="12.75">
      <c r="A903" s="13"/>
      <c r="B903" s="13"/>
    </row>
    <row r="904" spans="1:2" ht="12.75">
      <c r="A904" s="13"/>
      <c r="B904" s="13"/>
    </row>
    <row r="905" spans="1:2" ht="12.75">
      <c r="A905" s="13"/>
      <c r="B905" s="13"/>
    </row>
    <row r="906" spans="1:2" ht="12.75">
      <c r="A906" s="13"/>
      <c r="B906" s="13"/>
    </row>
    <row r="907" spans="1:2" ht="12.75">
      <c r="A907" s="13"/>
      <c r="B907" s="13"/>
    </row>
    <row r="908" spans="1:2" ht="12.75">
      <c r="A908" s="13"/>
      <c r="B908" s="13"/>
    </row>
    <row r="909" spans="1:2" ht="12.75">
      <c r="A909" s="13"/>
      <c r="B909" s="13"/>
    </row>
    <row r="910" spans="1:2" ht="12.75">
      <c r="A910" s="13"/>
      <c r="B910" s="13"/>
    </row>
    <row r="911" spans="1:2" ht="12.75">
      <c r="A911" s="13"/>
      <c r="B911" s="13"/>
    </row>
    <row r="912" spans="1:2" ht="12.75">
      <c r="A912" s="13"/>
      <c r="B912" s="13"/>
    </row>
    <row r="913" spans="1:2" ht="12.75">
      <c r="A913" s="13"/>
      <c r="B913" s="13"/>
    </row>
    <row r="914" spans="1:2" ht="12.75">
      <c r="A914" s="13"/>
      <c r="B914" s="13"/>
    </row>
    <row r="915" spans="1:2" ht="12.75">
      <c r="A915" s="13"/>
      <c r="B915" s="13"/>
    </row>
    <row r="916" spans="1:2" ht="12.75">
      <c r="A916" s="13"/>
      <c r="B916" s="13"/>
    </row>
    <row r="917" spans="1:2" ht="12.75">
      <c r="A917" s="13"/>
      <c r="B917" s="13"/>
    </row>
    <row r="918" spans="1:2" ht="12.75">
      <c r="A918" s="13"/>
      <c r="B918" s="13"/>
    </row>
    <row r="919" spans="1:2" ht="12.75">
      <c r="A919" s="13"/>
      <c r="B919" s="13"/>
    </row>
    <row r="920" spans="1:2" ht="12.75">
      <c r="A920" s="13"/>
      <c r="B920" s="13"/>
    </row>
    <row r="921" spans="1:2" ht="12.75">
      <c r="A921" s="13"/>
      <c r="B921" s="13"/>
    </row>
    <row r="922" spans="1:2" ht="12.75">
      <c r="A922" s="13"/>
      <c r="B922" s="13"/>
    </row>
    <row r="923" spans="1:2" ht="12.75">
      <c r="A923" s="13"/>
      <c r="B923" s="13"/>
    </row>
    <row r="924" spans="1:2" ht="12.75">
      <c r="A924" s="13"/>
      <c r="B924" s="13"/>
    </row>
    <row r="925" spans="1:2" ht="12.75">
      <c r="A925" s="13"/>
      <c r="B925" s="13"/>
    </row>
    <row r="926" spans="1:2" ht="12.75">
      <c r="A926" s="13"/>
      <c r="B926" s="13"/>
    </row>
    <row r="927" spans="1:2" ht="12.75">
      <c r="A927" s="13"/>
      <c r="B927" s="13"/>
    </row>
    <row r="928" spans="1:2" ht="12.75">
      <c r="A928" s="13"/>
      <c r="B928" s="13"/>
    </row>
    <row r="929" spans="1:2" ht="12.75">
      <c r="A929" s="13"/>
      <c r="B929" s="13"/>
    </row>
    <row r="930" spans="1:2" ht="12.75">
      <c r="A930" s="13"/>
      <c r="B930" s="13"/>
    </row>
    <row r="931" spans="1:2" ht="12.75">
      <c r="A931" s="13"/>
      <c r="B931" s="13"/>
    </row>
    <row r="932" spans="1:2" ht="12.75">
      <c r="A932" s="13"/>
      <c r="B932" s="13"/>
    </row>
    <row r="933" spans="1:2" ht="12.75">
      <c r="A933" s="13"/>
      <c r="B933" s="13"/>
    </row>
    <row r="934" spans="1:2" ht="12.75">
      <c r="A934" s="13"/>
      <c r="B934" s="13"/>
    </row>
    <row r="935" spans="1:2" ht="12.75">
      <c r="A935" s="13"/>
      <c r="B935" s="13"/>
    </row>
    <row r="936" spans="1:2" ht="12.75">
      <c r="A936" s="13"/>
      <c r="B936" s="13"/>
    </row>
    <row r="937" spans="1:2" ht="12.75">
      <c r="A937" s="13"/>
      <c r="B937" s="13"/>
    </row>
    <row r="938" spans="1:2" ht="12.75">
      <c r="A938" s="13"/>
      <c r="B938" s="13"/>
    </row>
    <row r="939" spans="1:2" ht="12.75">
      <c r="A939" s="13"/>
      <c r="B939" s="13"/>
    </row>
    <row r="940" spans="1:2" ht="12.75">
      <c r="A940" s="13"/>
      <c r="B940" s="13"/>
    </row>
    <row r="941" spans="1:2" ht="12.75">
      <c r="A941" s="13"/>
      <c r="B941" s="13"/>
    </row>
    <row r="942" spans="1:2" ht="12.75">
      <c r="A942" s="13"/>
      <c r="B942" s="13"/>
    </row>
    <row r="943" spans="1:2" ht="12.75">
      <c r="A943" s="13"/>
      <c r="B943" s="13"/>
    </row>
    <row r="944" spans="1:2" ht="12.75">
      <c r="A944" s="13"/>
      <c r="B944" s="13"/>
    </row>
    <row r="945" spans="1:2" ht="12.75">
      <c r="A945" s="13"/>
      <c r="B945" s="13"/>
    </row>
    <row r="946" spans="1:2" ht="12.75">
      <c r="A946" s="13"/>
      <c r="B946" s="13"/>
    </row>
    <row r="947" spans="1:2" ht="12.75">
      <c r="A947" s="13"/>
      <c r="B947" s="13"/>
    </row>
    <row r="948" spans="1:2" ht="12.75">
      <c r="A948" s="13"/>
      <c r="B948" s="13"/>
    </row>
    <row r="949" spans="1:2" ht="12.75">
      <c r="A949" s="13"/>
      <c r="B949" s="13"/>
    </row>
    <row r="950" spans="1:2" ht="12.75">
      <c r="A950" s="13"/>
      <c r="B950" s="13"/>
    </row>
    <row r="951" spans="1:2" ht="12.75">
      <c r="A951" s="13"/>
      <c r="B951" s="13"/>
    </row>
    <row r="952" spans="1:2" ht="12.75">
      <c r="A952" s="13"/>
      <c r="B952" s="13"/>
    </row>
    <row r="953" spans="1:2" ht="12.75">
      <c r="A953" s="13"/>
      <c r="B953" s="13"/>
    </row>
    <row r="954" spans="1:2" ht="12.75">
      <c r="A954" s="13"/>
      <c r="B954" s="13"/>
    </row>
    <row r="955" spans="1:2" ht="12.75">
      <c r="A955" s="13"/>
      <c r="B955" s="13"/>
    </row>
    <row r="956" spans="1:2" ht="12.75">
      <c r="A956" s="13"/>
      <c r="B956" s="13"/>
    </row>
    <row r="957" spans="1:2" ht="12.75">
      <c r="A957" s="13"/>
      <c r="B957" s="13"/>
    </row>
    <row r="958" spans="1:2" ht="12.75">
      <c r="A958" s="13"/>
      <c r="B958" s="13"/>
    </row>
    <row r="959" spans="1:2" ht="12.75">
      <c r="A959" s="13"/>
      <c r="B959" s="13"/>
    </row>
    <row r="960" spans="1:2" ht="12.75">
      <c r="A960" s="13"/>
      <c r="B960" s="13"/>
    </row>
    <row r="961" spans="1:2" ht="12.75">
      <c r="A961" s="13"/>
      <c r="B961" s="13"/>
    </row>
    <row r="962" spans="1:2" ht="12.75">
      <c r="A962" s="13"/>
      <c r="B962" s="13"/>
    </row>
    <row r="963" spans="1:2" ht="12.75">
      <c r="A963" s="13"/>
      <c r="B963" s="13"/>
    </row>
    <row r="964" spans="1:2" ht="12.75">
      <c r="A964" s="13"/>
      <c r="B964" s="13"/>
    </row>
    <row r="965" spans="1:2" ht="12.75">
      <c r="A965" s="13"/>
      <c r="B965" s="13"/>
    </row>
    <row r="966" spans="1:2" ht="12.75">
      <c r="A966" s="13"/>
      <c r="B966" s="13"/>
    </row>
    <row r="967" spans="1:2" ht="12.75">
      <c r="A967" s="13"/>
      <c r="B967" s="13"/>
    </row>
    <row r="968" spans="1:2" ht="12.75">
      <c r="A968" s="13"/>
      <c r="B968" s="13"/>
    </row>
    <row r="969" spans="1:2" ht="12.75">
      <c r="A969" s="13"/>
      <c r="B969" s="13"/>
    </row>
    <row r="970" spans="1:2" ht="12.75">
      <c r="A970" s="13"/>
      <c r="B970" s="13"/>
    </row>
    <row r="971" spans="1:2" ht="12.75">
      <c r="A971" s="13"/>
      <c r="B971" s="13"/>
    </row>
    <row r="972" spans="1:2" ht="12.75">
      <c r="A972" s="13"/>
      <c r="B972" s="13"/>
    </row>
    <row r="973" spans="1:2" ht="12.75">
      <c r="A973" s="13"/>
      <c r="B973" s="13"/>
    </row>
    <row r="974" spans="1:2" ht="12.75">
      <c r="A974" s="13"/>
      <c r="B974" s="13"/>
    </row>
    <row r="975" spans="1:2" ht="12.75">
      <c r="A975" s="13"/>
      <c r="B975" s="13"/>
    </row>
    <row r="976" spans="1:2" ht="12.75">
      <c r="A976" s="13"/>
      <c r="B976" s="13"/>
    </row>
    <row r="977" spans="1:2" ht="12.75">
      <c r="A977" s="13"/>
      <c r="B977" s="13"/>
    </row>
    <row r="978" spans="1:2" ht="12.75">
      <c r="A978" s="13"/>
      <c r="B978" s="13"/>
    </row>
    <row r="979" spans="1:2" ht="12.75">
      <c r="A979" s="13"/>
      <c r="B979" s="13"/>
    </row>
    <row r="980" spans="1:2" ht="12.75">
      <c r="A980" s="13"/>
      <c r="B980" s="13"/>
    </row>
    <row r="981" spans="1:2" ht="12.75">
      <c r="A981" s="13"/>
      <c r="B981" s="13"/>
    </row>
    <row r="982" spans="1:2" ht="12.75">
      <c r="A982" s="13"/>
      <c r="B982" s="13"/>
    </row>
    <row r="983" spans="1:2" ht="12.75">
      <c r="A983" s="13"/>
      <c r="B983" s="13"/>
    </row>
    <row r="984" spans="1:2" ht="12.75">
      <c r="A984" s="13"/>
      <c r="B984" s="13"/>
    </row>
    <row r="985" spans="1:2" ht="12.75">
      <c r="A985" s="13"/>
      <c r="B985" s="13"/>
    </row>
    <row r="986" spans="1:2" ht="12.75">
      <c r="A986" s="13"/>
      <c r="B986" s="13"/>
    </row>
    <row r="987" spans="1:2" ht="12.75">
      <c r="A987" s="13"/>
      <c r="B987" s="13"/>
    </row>
    <row r="988" spans="1:2" ht="12.75">
      <c r="A988" s="13"/>
      <c r="B988" s="13"/>
    </row>
    <row r="989" spans="1:2" ht="12.75">
      <c r="A989" s="13"/>
      <c r="B989" s="13"/>
    </row>
    <row r="990" spans="1:2" ht="12.75">
      <c r="A990" s="13"/>
      <c r="B990" s="13"/>
    </row>
    <row r="991" spans="1:2" ht="12.75">
      <c r="A991" s="13"/>
      <c r="B991" s="13"/>
    </row>
    <row r="992" spans="1:2" ht="12.75">
      <c r="A992" s="13"/>
      <c r="B992" s="13"/>
    </row>
    <row r="993" spans="1:2" ht="12.75">
      <c r="A993" s="13"/>
      <c r="B993" s="13"/>
    </row>
    <row r="994" spans="1:2" ht="12.75">
      <c r="A994" s="13"/>
      <c r="B994" s="13"/>
    </row>
    <row r="995" spans="1:2" ht="12.75">
      <c r="A995" s="13"/>
      <c r="B995" s="13"/>
    </row>
    <row r="996" spans="1:2" ht="12.75">
      <c r="A996" s="13"/>
      <c r="B996" s="13"/>
    </row>
    <row r="997" spans="1:2" ht="12.75">
      <c r="A997" s="13"/>
      <c r="B997" s="13"/>
    </row>
    <row r="998" spans="1:2" ht="12.75">
      <c r="A998" s="13"/>
      <c r="B998" s="13"/>
    </row>
    <row r="999" spans="1:2" ht="12.75">
      <c r="A999" s="13"/>
      <c r="B999" s="13"/>
    </row>
    <row r="1000" spans="1:2" ht="12.75">
      <c r="A1000" s="13"/>
      <c r="B1000" s="13"/>
    </row>
    <row r="1001" spans="1:2" ht="12.75">
      <c r="A1001" s="13"/>
      <c r="B1001" s="13"/>
    </row>
    <row r="1002" spans="1:2" ht="12.75">
      <c r="A1002" s="13"/>
      <c r="B1002" s="13"/>
    </row>
    <row r="1003" spans="1:2" ht="12.75">
      <c r="A1003" s="13"/>
      <c r="B1003" s="13"/>
    </row>
    <row r="1004" spans="1:2" ht="12.75">
      <c r="A1004" s="13"/>
      <c r="B1004" s="13"/>
    </row>
    <row r="1005" spans="1:2" ht="12.75">
      <c r="A1005" s="13"/>
      <c r="B1005" s="13"/>
    </row>
    <row r="1006" spans="1:2" ht="12.75">
      <c r="A1006" s="13"/>
      <c r="B1006" s="13"/>
    </row>
    <row r="1007" spans="1:2" ht="12.75">
      <c r="A1007" s="13"/>
      <c r="B1007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M1005"/>
  <sheetViews>
    <sheetView topLeftCell="M2" zoomScale="85" workbookViewId="0">
      <selection activeCell="T22" sqref="T22"/>
    </sheetView>
  </sheetViews>
  <sheetFormatPr defaultColWidth="12.5703125" defaultRowHeight="15.75" customHeight="1"/>
  <cols>
    <col min="1" max="2" width="27.7109375" customWidth="1"/>
    <col min="3" max="4" width="17" customWidth="1"/>
    <col min="5" max="6" width="17.42578125" customWidth="1"/>
    <col min="7" max="12" width="17" customWidth="1"/>
    <col min="13" max="14" width="18.140625" customWidth="1"/>
    <col min="15" max="17" width="17" customWidth="1"/>
    <col min="18" max="18" width="18.85546875" customWidth="1"/>
    <col min="19" max="19" width="21.140625" customWidth="1"/>
    <col min="20" max="20" width="15.5703125" bestFit="1" customWidth="1"/>
    <col min="21" max="21" width="19.42578125" customWidth="1"/>
  </cols>
  <sheetData>
    <row r="1" spans="1:39" ht="30">
      <c r="A1" s="1" t="s">
        <v>0</v>
      </c>
      <c r="B1" s="2" t="s">
        <v>128</v>
      </c>
      <c r="C1" s="2" t="s">
        <v>127</v>
      </c>
      <c r="D1" s="2" t="s">
        <v>113</v>
      </c>
      <c r="E1" s="2" t="s">
        <v>104</v>
      </c>
      <c r="F1" s="2" t="s">
        <v>114</v>
      </c>
      <c r="G1" s="2" t="s">
        <v>105</v>
      </c>
      <c r="H1" s="2" t="s">
        <v>115</v>
      </c>
      <c r="I1" s="2" t="s">
        <v>106</v>
      </c>
      <c r="J1" s="2" t="s">
        <v>116</v>
      </c>
      <c r="K1" s="2" t="s">
        <v>107</v>
      </c>
      <c r="L1" s="2" t="s">
        <v>117</v>
      </c>
      <c r="M1" s="2" t="s">
        <v>108</v>
      </c>
      <c r="N1" s="2" t="s">
        <v>129</v>
      </c>
      <c r="O1" s="2" t="s">
        <v>110</v>
      </c>
      <c r="P1" s="2" t="s">
        <v>119</v>
      </c>
      <c r="Q1" s="2" t="s">
        <v>111</v>
      </c>
      <c r="R1" s="13" t="s">
        <v>1</v>
      </c>
      <c r="S1" s="13" t="s">
        <v>2</v>
      </c>
      <c r="T1" s="1"/>
      <c r="U1" s="13"/>
      <c r="V1" s="3"/>
      <c r="W1" s="3"/>
      <c r="X1" s="3"/>
      <c r="Y1" s="3"/>
      <c r="Z1" s="1"/>
      <c r="AA1" s="1"/>
      <c r="AB1" s="1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39" ht="15">
      <c r="A2" s="4">
        <v>1</v>
      </c>
      <c r="B2" s="4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f>SUM(B2:Q2)</f>
        <v>0</v>
      </c>
      <c r="S2" s="6">
        <f>R2/16</f>
        <v>0</v>
      </c>
      <c r="V2" s="7"/>
      <c r="W2" s="7"/>
      <c r="X2" s="7"/>
      <c r="Y2" s="7"/>
      <c r="Z2" s="5"/>
      <c r="AA2" s="5"/>
      <c r="AB2" s="5"/>
    </row>
    <row r="3" spans="1:39" ht="15">
      <c r="A3" s="4">
        <v>2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f t="shared" ref="R3:R20" si="0">SUM(B3:Q3)</f>
        <v>0</v>
      </c>
      <c r="S3" s="6">
        <f t="shared" ref="S3:S20" si="1">R3/16</f>
        <v>0</v>
      </c>
      <c r="V3" s="7"/>
      <c r="W3" s="7"/>
      <c r="X3" s="7"/>
      <c r="Y3" s="7"/>
      <c r="Z3" s="5"/>
      <c r="AA3" s="5"/>
      <c r="AB3" s="5"/>
    </row>
    <row r="4" spans="1:39" ht="15">
      <c r="A4" s="4">
        <v>3</v>
      </c>
      <c r="B4" s="4">
        <v>1</v>
      </c>
      <c r="C4" s="5">
        <v>1</v>
      </c>
      <c r="D4" s="5">
        <v>0</v>
      </c>
      <c r="E4" s="5">
        <v>1</v>
      </c>
      <c r="F4" s="5">
        <v>0</v>
      </c>
      <c r="G4" s="5">
        <v>1</v>
      </c>
      <c r="H4" s="5">
        <v>0</v>
      </c>
      <c r="I4" s="5">
        <v>1</v>
      </c>
      <c r="J4" s="5">
        <v>0</v>
      </c>
      <c r="K4" s="5">
        <v>1</v>
      </c>
      <c r="L4" s="5">
        <v>0</v>
      </c>
      <c r="M4" s="5">
        <v>1</v>
      </c>
      <c r="N4" s="5">
        <v>0</v>
      </c>
      <c r="O4" s="5">
        <v>1</v>
      </c>
      <c r="P4" s="5">
        <v>0</v>
      </c>
      <c r="Q4" s="5">
        <v>1</v>
      </c>
      <c r="R4" s="5">
        <f t="shared" si="0"/>
        <v>9</v>
      </c>
      <c r="S4" s="6">
        <f t="shared" si="1"/>
        <v>0.5625</v>
      </c>
      <c r="V4" s="7"/>
      <c r="W4" s="7"/>
      <c r="X4" s="7"/>
      <c r="Y4" s="7"/>
      <c r="Z4" s="5"/>
      <c r="AA4" s="5"/>
      <c r="AB4" s="5"/>
    </row>
    <row r="5" spans="1:39" ht="15">
      <c r="A5" s="4">
        <v>4</v>
      </c>
      <c r="B5" s="4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0</v>
      </c>
      <c r="K5" s="5">
        <v>1</v>
      </c>
      <c r="L5" s="5">
        <v>0</v>
      </c>
      <c r="M5" s="5">
        <v>1</v>
      </c>
      <c r="N5" s="5">
        <v>0</v>
      </c>
      <c r="O5" s="5">
        <v>1</v>
      </c>
      <c r="P5" s="5">
        <v>0</v>
      </c>
      <c r="Q5" s="5">
        <v>1</v>
      </c>
      <c r="R5" s="5">
        <f t="shared" si="0"/>
        <v>12</v>
      </c>
      <c r="S5" s="6">
        <f t="shared" si="1"/>
        <v>0.75</v>
      </c>
      <c r="V5" s="7"/>
      <c r="W5" s="7"/>
      <c r="X5" s="7"/>
      <c r="Y5" s="7"/>
      <c r="Z5" s="5"/>
      <c r="AA5" s="5"/>
      <c r="AB5" s="5"/>
    </row>
    <row r="6" spans="1:39" ht="15">
      <c r="A6" s="4">
        <v>5</v>
      </c>
      <c r="B6" s="4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0</v>
      </c>
      <c r="Q6" s="5">
        <v>1</v>
      </c>
      <c r="R6" s="5">
        <f t="shared" si="0"/>
        <v>15</v>
      </c>
      <c r="S6" s="6">
        <f t="shared" si="1"/>
        <v>0.9375</v>
      </c>
      <c r="V6" s="7"/>
      <c r="W6" s="7"/>
      <c r="X6" s="7"/>
      <c r="Y6" s="7"/>
      <c r="Z6" s="5"/>
      <c r="AA6" s="5"/>
      <c r="AB6" s="5"/>
    </row>
    <row r="7" spans="1:39" ht="15">
      <c r="A7" s="4">
        <v>6</v>
      </c>
      <c r="B7" s="4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0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f t="shared" si="0"/>
        <v>15</v>
      </c>
      <c r="S7" s="6">
        <f t="shared" si="1"/>
        <v>0.9375</v>
      </c>
      <c r="V7" s="7"/>
      <c r="W7" s="7"/>
      <c r="X7" s="7"/>
      <c r="Y7" s="7"/>
      <c r="Z7" s="5"/>
      <c r="AA7" s="5"/>
      <c r="AB7" s="5"/>
    </row>
    <row r="8" spans="1:39" ht="15">
      <c r="A8" s="4">
        <v>7</v>
      </c>
      <c r="B8" s="4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0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f t="shared" si="0"/>
        <v>15</v>
      </c>
      <c r="S8" s="6">
        <f t="shared" si="1"/>
        <v>0.9375</v>
      </c>
      <c r="V8" s="7"/>
      <c r="W8" s="7"/>
      <c r="X8" s="7"/>
      <c r="Y8" s="7"/>
      <c r="Z8" s="5"/>
      <c r="AA8" s="5"/>
      <c r="AB8" s="5"/>
    </row>
    <row r="9" spans="1:39" ht="15">
      <c r="A9" s="4">
        <v>8</v>
      </c>
      <c r="B9" s="4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0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f t="shared" si="0"/>
        <v>15</v>
      </c>
      <c r="S9" s="6">
        <f t="shared" si="1"/>
        <v>0.9375</v>
      </c>
      <c r="V9" s="7"/>
      <c r="W9" s="7"/>
      <c r="X9" s="7"/>
      <c r="Y9" s="7"/>
      <c r="Z9" s="5"/>
      <c r="AA9" s="5"/>
      <c r="AB9" s="5"/>
    </row>
    <row r="10" spans="1:39" ht="15">
      <c r="A10" s="4">
        <v>9</v>
      </c>
      <c r="B10" s="4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f t="shared" si="0"/>
        <v>16</v>
      </c>
      <c r="S10" s="6">
        <f t="shared" si="1"/>
        <v>1</v>
      </c>
      <c r="V10" s="7"/>
      <c r="W10" s="7"/>
      <c r="X10" s="7"/>
      <c r="Y10" s="7"/>
      <c r="Z10" s="5"/>
      <c r="AA10" s="5"/>
      <c r="AB10" s="5"/>
    </row>
    <row r="11" spans="1:39" ht="15">
      <c r="A11" s="4">
        <v>10</v>
      </c>
      <c r="B11" s="4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0</v>
      </c>
      <c r="L11" s="5">
        <v>1</v>
      </c>
      <c r="M11" s="5">
        <v>0</v>
      </c>
      <c r="N11" s="5">
        <v>1</v>
      </c>
      <c r="O11" s="5">
        <v>1</v>
      </c>
      <c r="P11" s="5">
        <v>1</v>
      </c>
      <c r="Q11" s="5">
        <v>1</v>
      </c>
      <c r="R11" s="5">
        <f t="shared" si="0"/>
        <v>14</v>
      </c>
      <c r="S11" s="6">
        <f t="shared" si="1"/>
        <v>0.875</v>
      </c>
      <c r="V11" s="7"/>
      <c r="W11" s="7"/>
      <c r="X11" s="7"/>
      <c r="Y11" s="7"/>
      <c r="Z11" s="5"/>
      <c r="AA11" s="5"/>
      <c r="AB11" s="5"/>
    </row>
    <row r="12" spans="1:39" ht="15">
      <c r="A12" s="4">
        <v>11</v>
      </c>
      <c r="B12" s="4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f t="shared" si="0"/>
        <v>16</v>
      </c>
      <c r="S12" s="6">
        <f t="shared" si="1"/>
        <v>1</v>
      </c>
      <c r="V12" s="7"/>
      <c r="W12" s="7"/>
      <c r="X12" s="7"/>
      <c r="Y12" s="7"/>
      <c r="Z12" s="5"/>
      <c r="AA12" s="5"/>
      <c r="AB12" s="5"/>
    </row>
    <row r="13" spans="1:39" ht="15">
      <c r="A13" s="4">
        <v>12</v>
      </c>
      <c r="B13" s="4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f t="shared" si="0"/>
        <v>16</v>
      </c>
      <c r="S13" s="6">
        <f t="shared" si="1"/>
        <v>1</v>
      </c>
      <c r="V13" s="7"/>
      <c r="W13" s="7"/>
      <c r="X13" s="7"/>
      <c r="Y13" s="7"/>
      <c r="Z13" s="5"/>
      <c r="AA13" s="5"/>
      <c r="AB13" s="5"/>
    </row>
    <row r="14" spans="1:39" ht="15">
      <c r="A14" s="4">
        <v>13</v>
      </c>
      <c r="B14" s="4">
        <v>0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0</v>
      </c>
      <c r="K14" s="5">
        <v>1</v>
      </c>
      <c r="L14" s="5">
        <v>1</v>
      </c>
      <c r="M14" s="5">
        <v>1</v>
      </c>
      <c r="N14" s="5">
        <v>0</v>
      </c>
      <c r="O14" s="5">
        <v>1</v>
      </c>
      <c r="P14" s="5">
        <v>1</v>
      </c>
      <c r="Q14" s="5">
        <v>1</v>
      </c>
      <c r="R14" s="5">
        <f t="shared" si="0"/>
        <v>13</v>
      </c>
      <c r="S14" s="6">
        <f t="shared" si="1"/>
        <v>0.8125</v>
      </c>
      <c r="V14" s="7"/>
      <c r="W14" s="7"/>
      <c r="X14" s="7"/>
      <c r="Y14" s="7"/>
      <c r="Z14" s="5"/>
      <c r="AA14" s="5"/>
      <c r="AB14" s="5"/>
    </row>
    <row r="15" spans="1:39" ht="15">
      <c r="A15" s="4">
        <v>14</v>
      </c>
      <c r="B15" s="4">
        <v>0</v>
      </c>
      <c r="C15" s="5">
        <v>0</v>
      </c>
      <c r="D15" s="5">
        <v>0</v>
      </c>
      <c r="E15" s="5">
        <v>1</v>
      </c>
      <c r="F15" s="5">
        <v>0</v>
      </c>
      <c r="G15" s="5">
        <v>0</v>
      </c>
      <c r="H15" s="5">
        <v>0</v>
      </c>
      <c r="I15" s="5">
        <v>1</v>
      </c>
      <c r="J15" s="5">
        <v>0</v>
      </c>
      <c r="K15" s="5">
        <v>0</v>
      </c>
      <c r="L15" s="5">
        <v>0</v>
      </c>
      <c r="M15" s="5">
        <v>1</v>
      </c>
      <c r="N15" s="5">
        <v>0</v>
      </c>
      <c r="O15" s="5">
        <v>0</v>
      </c>
      <c r="P15" s="5">
        <v>0</v>
      </c>
      <c r="Q15" s="5">
        <v>0</v>
      </c>
      <c r="R15" s="5">
        <f t="shared" si="0"/>
        <v>3</v>
      </c>
      <c r="S15" s="6">
        <f t="shared" si="1"/>
        <v>0.1875</v>
      </c>
      <c r="V15" s="7"/>
      <c r="W15" s="7"/>
      <c r="X15" s="7"/>
      <c r="Y15" s="7"/>
      <c r="Z15" s="5"/>
      <c r="AA15" s="5"/>
      <c r="AB15" s="5"/>
    </row>
    <row r="16" spans="1:39" ht="15">
      <c r="A16" s="4">
        <v>15</v>
      </c>
      <c r="B16" s="4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1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f t="shared" si="0"/>
        <v>1</v>
      </c>
      <c r="S16" s="6">
        <f t="shared" si="1"/>
        <v>6.25E-2</v>
      </c>
      <c r="T16" s="5"/>
      <c r="V16" s="7"/>
      <c r="W16" s="7"/>
      <c r="X16" s="7"/>
      <c r="Y16" s="7"/>
      <c r="Z16" s="5"/>
      <c r="AA16" s="5"/>
      <c r="AB16" s="5"/>
    </row>
    <row r="17" spans="1:39" ht="15">
      <c r="A17" s="4">
        <v>16</v>
      </c>
      <c r="B17" s="4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f t="shared" si="0"/>
        <v>16</v>
      </c>
      <c r="S17" s="6">
        <f t="shared" si="1"/>
        <v>1</v>
      </c>
      <c r="V17" s="7"/>
      <c r="W17" s="7"/>
      <c r="X17" s="7"/>
      <c r="Y17" s="7"/>
      <c r="Z17" s="5"/>
      <c r="AA17" s="5"/>
      <c r="AB17" s="5"/>
    </row>
    <row r="18" spans="1:39" ht="15">
      <c r="A18" s="4">
        <v>17</v>
      </c>
      <c r="B18" s="4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f t="shared" si="0"/>
        <v>0</v>
      </c>
      <c r="S18" s="6">
        <f t="shared" si="1"/>
        <v>0</v>
      </c>
      <c r="T18" s="5"/>
      <c r="V18" s="7"/>
      <c r="W18" s="7"/>
      <c r="X18" s="7"/>
      <c r="Y18" s="7"/>
      <c r="Z18" s="5"/>
      <c r="AA18" s="5"/>
      <c r="AB18" s="5"/>
    </row>
    <row r="19" spans="1:39" ht="15">
      <c r="A19" s="4">
        <v>18</v>
      </c>
      <c r="B19" s="4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f t="shared" si="0"/>
        <v>0</v>
      </c>
      <c r="S19" s="6">
        <f t="shared" si="1"/>
        <v>0</v>
      </c>
      <c r="T19" s="5"/>
      <c r="V19" s="7"/>
      <c r="W19" s="7"/>
      <c r="X19" s="7"/>
      <c r="Y19" s="7"/>
      <c r="Z19" s="5"/>
      <c r="AA19" s="5"/>
      <c r="AB19" s="5"/>
    </row>
    <row r="20" spans="1:39" ht="15">
      <c r="A20" s="4">
        <v>19</v>
      </c>
      <c r="B20" s="4">
        <v>1</v>
      </c>
      <c r="C20" s="5">
        <v>1</v>
      </c>
      <c r="D20" s="5">
        <v>0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1</v>
      </c>
      <c r="L20" s="5">
        <v>0</v>
      </c>
      <c r="M20" s="5">
        <v>1</v>
      </c>
      <c r="N20" s="5">
        <v>0</v>
      </c>
      <c r="O20" s="5">
        <v>1</v>
      </c>
      <c r="P20" s="5">
        <v>1</v>
      </c>
      <c r="Q20" s="5">
        <v>1</v>
      </c>
      <c r="R20" s="5">
        <f t="shared" si="0"/>
        <v>12</v>
      </c>
      <c r="S20" s="6">
        <f t="shared" si="1"/>
        <v>0.75</v>
      </c>
      <c r="V20" s="7"/>
      <c r="W20" s="7"/>
      <c r="X20" s="7"/>
      <c r="Y20" s="7"/>
      <c r="Z20" s="5"/>
      <c r="AA20" s="5"/>
      <c r="AB20" s="5"/>
    </row>
    <row r="21" spans="1:39" ht="15">
      <c r="A21" s="4"/>
      <c r="B21" s="4">
        <f>SUM(B2:B20)</f>
        <v>12</v>
      </c>
      <c r="C21" s="4">
        <f t="shared" ref="C21:R21" si="2">SUM(C2:C20)</f>
        <v>13</v>
      </c>
      <c r="D21" s="4">
        <f t="shared" si="2"/>
        <v>11</v>
      </c>
      <c r="E21" s="4">
        <f t="shared" si="2"/>
        <v>14</v>
      </c>
      <c r="F21" s="4">
        <f t="shared" si="2"/>
        <v>12</v>
      </c>
      <c r="G21" s="4">
        <f t="shared" si="2"/>
        <v>13</v>
      </c>
      <c r="H21" s="4">
        <f t="shared" si="2"/>
        <v>12</v>
      </c>
      <c r="I21" s="4">
        <f t="shared" si="2"/>
        <v>14</v>
      </c>
      <c r="J21" s="4">
        <f t="shared" si="2"/>
        <v>8</v>
      </c>
      <c r="K21" s="4">
        <f t="shared" si="2"/>
        <v>13</v>
      </c>
      <c r="L21" s="4">
        <f t="shared" si="2"/>
        <v>8</v>
      </c>
      <c r="M21" s="4">
        <f t="shared" si="2"/>
        <v>13</v>
      </c>
      <c r="N21" s="4">
        <f t="shared" si="2"/>
        <v>9</v>
      </c>
      <c r="O21" s="4">
        <f t="shared" si="2"/>
        <v>13</v>
      </c>
      <c r="P21" s="4">
        <f t="shared" si="2"/>
        <v>10</v>
      </c>
      <c r="Q21" s="4">
        <f t="shared" si="2"/>
        <v>13</v>
      </c>
      <c r="R21" s="4">
        <f t="shared" si="2"/>
        <v>188</v>
      </c>
      <c r="S21" s="6"/>
      <c r="V21" s="7"/>
      <c r="W21" s="7"/>
      <c r="X21" s="7"/>
      <c r="Y21" s="7"/>
      <c r="Z21" s="5"/>
      <c r="AA21" s="5"/>
      <c r="AB21" s="5"/>
    </row>
    <row r="22" spans="1:39" ht="15">
      <c r="A22" s="8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6"/>
      <c r="T22" s="104" t="s">
        <v>4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ht="15">
      <c r="A23" s="4" t="s">
        <v>20</v>
      </c>
      <c r="B23" s="4">
        <v>0</v>
      </c>
      <c r="C23" s="5">
        <v>1</v>
      </c>
      <c r="D23" s="5">
        <v>0</v>
      </c>
      <c r="E23" s="5">
        <v>1</v>
      </c>
      <c r="F23" s="5">
        <v>0</v>
      </c>
      <c r="G23" s="5">
        <v>1</v>
      </c>
      <c r="H23" s="5">
        <v>0</v>
      </c>
      <c r="I23" s="5">
        <v>1</v>
      </c>
      <c r="J23" s="5">
        <v>0</v>
      </c>
      <c r="K23" s="5">
        <v>1</v>
      </c>
      <c r="L23" s="5">
        <v>0</v>
      </c>
      <c r="M23" s="5">
        <v>1</v>
      </c>
      <c r="N23" s="5">
        <v>0</v>
      </c>
      <c r="O23" s="5">
        <v>1</v>
      </c>
      <c r="P23" s="5">
        <v>0</v>
      </c>
      <c r="Q23" s="5">
        <v>1</v>
      </c>
      <c r="R23" s="5">
        <f>SUM(B23:Q23)</f>
        <v>8</v>
      </c>
      <c r="S23" s="6">
        <f>R23/16</f>
        <v>0.5</v>
      </c>
      <c r="T23" s="5" t="s">
        <v>78</v>
      </c>
      <c r="U23" s="26"/>
    </row>
    <row r="24" spans="1:39" ht="15">
      <c r="A24" s="4" t="s">
        <v>21</v>
      </c>
      <c r="B24" s="4">
        <v>0</v>
      </c>
      <c r="C24" s="5">
        <v>1</v>
      </c>
      <c r="D24" s="5">
        <v>0</v>
      </c>
      <c r="E24" s="5">
        <v>0</v>
      </c>
      <c r="F24" s="5">
        <v>0</v>
      </c>
      <c r="G24" s="5">
        <v>1</v>
      </c>
      <c r="H24" s="5">
        <v>0</v>
      </c>
      <c r="I24" s="5">
        <v>0</v>
      </c>
      <c r="J24" s="5">
        <v>0</v>
      </c>
      <c r="K24" s="5">
        <v>1</v>
      </c>
      <c r="L24" s="5">
        <v>0</v>
      </c>
      <c r="M24" s="5">
        <v>0</v>
      </c>
      <c r="N24" s="5">
        <v>0</v>
      </c>
      <c r="O24" s="5">
        <v>1</v>
      </c>
      <c r="P24" s="5">
        <v>0</v>
      </c>
      <c r="Q24" s="5">
        <v>0</v>
      </c>
      <c r="R24" s="5">
        <f t="shared" ref="R24:R32" si="3">SUM(B24:Q24)</f>
        <v>4</v>
      </c>
      <c r="S24" s="6">
        <f t="shared" ref="S24:S32" si="4">R24/16</f>
        <v>0.25</v>
      </c>
      <c r="T24" s="5" t="s">
        <v>79</v>
      </c>
      <c r="U24" s="5"/>
      <c r="V24" s="5"/>
    </row>
    <row r="25" spans="1:39" ht="12.75">
      <c r="A25" s="11" t="s">
        <v>23</v>
      </c>
      <c r="B25" s="11">
        <v>0</v>
      </c>
      <c r="C25" s="5">
        <v>0</v>
      </c>
      <c r="D25" s="5">
        <v>0</v>
      </c>
      <c r="E25" s="5">
        <v>1</v>
      </c>
      <c r="F25" s="5">
        <v>0</v>
      </c>
      <c r="G25" s="5">
        <v>0</v>
      </c>
      <c r="H25" s="5">
        <v>0</v>
      </c>
      <c r="I25" s="5">
        <v>1</v>
      </c>
      <c r="J25" s="5">
        <v>0</v>
      </c>
      <c r="K25" s="5">
        <v>1</v>
      </c>
      <c r="L25" s="5">
        <v>0</v>
      </c>
      <c r="M25" s="5">
        <v>1</v>
      </c>
      <c r="N25" s="5">
        <v>0</v>
      </c>
      <c r="O25" s="5">
        <v>0</v>
      </c>
      <c r="P25" s="5">
        <v>0</v>
      </c>
      <c r="Q25" s="5">
        <v>1</v>
      </c>
      <c r="R25" s="5">
        <f t="shared" si="3"/>
        <v>5</v>
      </c>
      <c r="S25" s="6">
        <f t="shared" si="4"/>
        <v>0.3125</v>
      </c>
      <c r="T25" s="5" t="s">
        <v>78</v>
      </c>
      <c r="U25" s="26"/>
      <c r="V25" s="5"/>
    </row>
    <row r="26" spans="1:39" ht="12.75">
      <c r="A26" s="11" t="s">
        <v>24</v>
      </c>
      <c r="B26" s="11">
        <v>0</v>
      </c>
      <c r="C26" s="5">
        <v>0</v>
      </c>
      <c r="D26" s="5">
        <v>0</v>
      </c>
      <c r="E26" s="5">
        <v>0</v>
      </c>
      <c r="F26" s="5">
        <v>0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f t="shared" si="3"/>
        <v>1</v>
      </c>
      <c r="S26" s="6">
        <f t="shared" si="4"/>
        <v>6.25E-2</v>
      </c>
      <c r="T26" s="5" t="s">
        <v>69</v>
      </c>
      <c r="U26" s="5"/>
      <c r="V26" s="5"/>
    </row>
    <row r="27" spans="1:39" ht="12.75">
      <c r="A27" s="27" t="s">
        <v>25</v>
      </c>
      <c r="B27" s="27">
        <v>1</v>
      </c>
      <c r="C27" s="5">
        <v>0</v>
      </c>
      <c r="D27" s="5">
        <v>0</v>
      </c>
      <c r="E27" s="5">
        <v>0</v>
      </c>
      <c r="F27" s="5">
        <v>1</v>
      </c>
      <c r="G27" s="5">
        <v>1</v>
      </c>
      <c r="H27" s="5">
        <v>0</v>
      </c>
      <c r="I27" s="5">
        <v>0</v>
      </c>
      <c r="J27" s="5">
        <v>1</v>
      </c>
      <c r="K27" s="5">
        <v>1</v>
      </c>
      <c r="L27" s="5">
        <v>0</v>
      </c>
      <c r="M27" s="5">
        <v>0</v>
      </c>
      <c r="N27" s="5">
        <v>1</v>
      </c>
      <c r="O27" s="5">
        <v>1</v>
      </c>
      <c r="P27" s="5">
        <v>0</v>
      </c>
      <c r="Q27" s="5">
        <v>0</v>
      </c>
      <c r="R27" s="5">
        <f t="shared" si="3"/>
        <v>7</v>
      </c>
      <c r="S27" s="6">
        <f t="shared" si="4"/>
        <v>0.4375</v>
      </c>
      <c r="T27" s="5" t="s">
        <v>26</v>
      </c>
      <c r="U27" s="5"/>
      <c r="V27" s="5"/>
    </row>
    <row r="28" spans="1:39" ht="15">
      <c r="A28" s="4" t="s">
        <v>27</v>
      </c>
      <c r="B28" s="4">
        <v>1</v>
      </c>
      <c r="C28" s="5">
        <v>0</v>
      </c>
      <c r="D28" s="5">
        <v>0</v>
      </c>
      <c r="E28" s="5">
        <v>0</v>
      </c>
      <c r="F28" s="5">
        <v>1</v>
      </c>
      <c r="G28" s="5">
        <v>1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1</v>
      </c>
      <c r="O28" s="5">
        <v>1</v>
      </c>
      <c r="P28" s="5">
        <v>0</v>
      </c>
      <c r="Q28" s="5">
        <v>0</v>
      </c>
      <c r="R28" s="5">
        <f t="shared" si="3"/>
        <v>5</v>
      </c>
      <c r="S28" s="6">
        <f t="shared" si="4"/>
        <v>0.3125</v>
      </c>
      <c r="T28" s="5" t="s">
        <v>26</v>
      </c>
      <c r="U28" s="5"/>
      <c r="V28" s="5"/>
    </row>
    <row r="29" spans="1:39" ht="12.75">
      <c r="A29" s="11" t="s">
        <v>70</v>
      </c>
      <c r="B29" s="11">
        <v>1</v>
      </c>
      <c r="C29" s="5">
        <v>0</v>
      </c>
      <c r="D29" s="5">
        <v>0</v>
      </c>
      <c r="E29" s="5">
        <v>0</v>
      </c>
      <c r="F29" s="5">
        <v>1</v>
      </c>
      <c r="G29" s="5">
        <v>1</v>
      </c>
      <c r="H29" s="5">
        <v>0</v>
      </c>
      <c r="I29" s="5">
        <v>0</v>
      </c>
      <c r="J29" s="5">
        <v>1</v>
      </c>
      <c r="K29" s="5">
        <v>1</v>
      </c>
      <c r="L29" s="5">
        <v>0</v>
      </c>
      <c r="M29" s="5">
        <v>0</v>
      </c>
      <c r="N29" s="5">
        <v>1</v>
      </c>
      <c r="O29" s="5">
        <v>1</v>
      </c>
      <c r="P29" s="5">
        <v>0</v>
      </c>
      <c r="Q29" s="5">
        <v>0</v>
      </c>
      <c r="R29" s="5">
        <f t="shared" si="3"/>
        <v>7</v>
      </c>
      <c r="S29" s="6">
        <f t="shared" si="4"/>
        <v>0.4375</v>
      </c>
      <c r="T29" s="5" t="s">
        <v>26</v>
      </c>
      <c r="U29" s="5"/>
      <c r="V29" s="5"/>
    </row>
    <row r="30" spans="1:39" ht="12.75">
      <c r="A30" s="11" t="s">
        <v>71</v>
      </c>
      <c r="B30" s="11">
        <v>1</v>
      </c>
      <c r="C30" s="5">
        <v>0</v>
      </c>
      <c r="D30" s="5">
        <v>0</v>
      </c>
      <c r="E30" s="5">
        <v>0</v>
      </c>
      <c r="F30" s="5">
        <v>1</v>
      </c>
      <c r="G30" s="5">
        <v>1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1</v>
      </c>
      <c r="P30" s="5">
        <v>0</v>
      </c>
      <c r="Q30" s="5">
        <v>0</v>
      </c>
      <c r="R30" s="5">
        <f t="shared" si="3"/>
        <v>4</v>
      </c>
      <c r="S30" s="6">
        <f t="shared" si="4"/>
        <v>0.25</v>
      </c>
      <c r="T30" s="5" t="s">
        <v>80</v>
      </c>
      <c r="U30" s="5"/>
    </row>
    <row r="31" spans="1:39" ht="12.75">
      <c r="A31" s="27" t="s">
        <v>72</v>
      </c>
      <c r="B31" s="27">
        <v>0</v>
      </c>
      <c r="C31" s="5">
        <v>0</v>
      </c>
      <c r="D31" s="5">
        <v>0</v>
      </c>
      <c r="E31" s="5">
        <v>0</v>
      </c>
      <c r="F31" s="5">
        <v>0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f t="shared" si="3"/>
        <v>1</v>
      </c>
      <c r="S31" s="6">
        <f t="shared" si="4"/>
        <v>6.25E-2</v>
      </c>
      <c r="T31" s="5" t="s">
        <v>78</v>
      </c>
      <c r="U31" s="5"/>
    </row>
    <row r="32" spans="1:39" ht="15.75" customHeight="1">
      <c r="A32" s="4" t="s">
        <v>73</v>
      </c>
      <c r="B32" s="4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1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f t="shared" si="3"/>
        <v>1</v>
      </c>
      <c r="S32" s="6">
        <f t="shared" si="4"/>
        <v>6.25E-2</v>
      </c>
      <c r="T32" s="5" t="s">
        <v>33</v>
      </c>
      <c r="U32" s="26"/>
    </row>
    <row r="33" spans="1:39" ht="15.75" customHeight="1">
      <c r="A33" s="4" t="s">
        <v>74</v>
      </c>
      <c r="B33" s="4">
        <v>1</v>
      </c>
      <c r="C33" s="5">
        <v>0</v>
      </c>
      <c r="D33" s="5">
        <v>0</v>
      </c>
      <c r="E33" s="5">
        <v>0</v>
      </c>
      <c r="F33" s="5">
        <v>1</v>
      </c>
      <c r="G33" s="5">
        <v>0</v>
      </c>
      <c r="H33" s="5">
        <v>0</v>
      </c>
      <c r="I33" s="5">
        <v>0</v>
      </c>
      <c r="J33" s="5">
        <v>1</v>
      </c>
      <c r="K33" s="5">
        <v>0</v>
      </c>
      <c r="L33" s="5">
        <v>0</v>
      </c>
      <c r="M33" s="5">
        <v>0</v>
      </c>
      <c r="N33" s="5">
        <v>1</v>
      </c>
      <c r="O33" s="5">
        <v>0</v>
      </c>
      <c r="P33" s="5">
        <v>0</v>
      </c>
      <c r="Q33" s="5">
        <v>0</v>
      </c>
      <c r="R33" s="5">
        <f>SUM(B33:Q33)</f>
        <v>4</v>
      </c>
      <c r="S33" s="6">
        <f>R33/16</f>
        <v>0.25</v>
      </c>
      <c r="T33" s="5" t="s">
        <v>26</v>
      </c>
      <c r="U33" s="26"/>
    </row>
    <row r="34" spans="1:39" ht="12.75">
      <c r="A34" s="12"/>
      <c r="B34" s="12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ht="12.75">
      <c r="A35" s="13"/>
      <c r="B35" s="13">
        <f>SUM(B23:B33)</f>
        <v>5</v>
      </c>
      <c r="C35" s="13">
        <f t="shared" ref="C35:R35" si="5">SUM(C23:C33)</f>
        <v>2</v>
      </c>
      <c r="D35" s="13">
        <f t="shared" si="5"/>
        <v>0</v>
      </c>
      <c r="E35" s="13">
        <f t="shared" si="5"/>
        <v>2</v>
      </c>
      <c r="F35" s="13">
        <f t="shared" si="5"/>
        <v>5</v>
      </c>
      <c r="G35" s="13">
        <f t="shared" si="5"/>
        <v>8</v>
      </c>
      <c r="H35" s="13">
        <f t="shared" si="5"/>
        <v>0</v>
      </c>
      <c r="I35" s="13">
        <f t="shared" si="5"/>
        <v>3</v>
      </c>
      <c r="J35" s="13">
        <f t="shared" si="5"/>
        <v>3</v>
      </c>
      <c r="K35" s="13">
        <f t="shared" si="5"/>
        <v>5</v>
      </c>
      <c r="L35" s="13">
        <f t="shared" si="5"/>
        <v>0</v>
      </c>
      <c r="M35" s="13">
        <f t="shared" si="5"/>
        <v>2</v>
      </c>
      <c r="N35" s="13">
        <f t="shared" si="5"/>
        <v>4</v>
      </c>
      <c r="O35" s="13">
        <f t="shared" si="5"/>
        <v>6</v>
      </c>
      <c r="P35" s="13">
        <f>SUM(P23:P33)</f>
        <v>0</v>
      </c>
      <c r="Q35" s="13">
        <f t="shared" si="5"/>
        <v>2</v>
      </c>
      <c r="R35" s="13">
        <f t="shared" si="5"/>
        <v>47</v>
      </c>
    </row>
    <row r="36" spans="1:39" ht="12.75">
      <c r="A36" s="13"/>
      <c r="B36" s="13"/>
      <c r="C36" s="26"/>
      <c r="D36" s="26"/>
    </row>
    <row r="37" spans="1:39" ht="12.75">
      <c r="A37" s="13"/>
      <c r="B37" s="13"/>
    </row>
    <row r="38" spans="1:39" ht="12.75">
      <c r="A38" s="13"/>
      <c r="B38" s="13"/>
      <c r="C38" s="13"/>
      <c r="D38" s="13"/>
    </row>
    <row r="39" spans="1:39" ht="90.75" customHeight="1">
      <c r="A39" s="13"/>
      <c r="B39" s="13"/>
      <c r="C39" s="5">
        <v>1</v>
      </c>
      <c r="D39" s="5"/>
    </row>
    <row r="40" spans="1:39" ht="92.25" customHeight="1">
      <c r="A40" s="13"/>
      <c r="B40" s="13"/>
      <c r="C40" s="5">
        <v>2</v>
      </c>
      <c r="D40" s="5"/>
    </row>
    <row r="41" spans="1:39" ht="87.75" customHeight="1">
      <c r="A41" s="13"/>
      <c r="B41" s="13"/>
      <c r="C41" s="5">
        <v>3</v>
      </c>
      <c r="D41" s="5"/>
    </row>
    <row r="42" spans="1:39" ht="78.75" customHeight="1">
      <c r="A42" s="13"/>
      <c r="B42" s="13"/>
      <c r="C42" s="5">
        <v>4</v>
      </c>
      <c r="D42" s="5"/>
    </row>
    <row r="43" spans="1:39" ht="12.75">
      <c r="A43" s="13"/>
      <c r="B43" s="13"/>
    </row>
    <row r="44" spans="1:39" ht="12.75">
      <c r="A44" s="13"/>
      <c r="B44" s="13"/>
    </row>
    <row r="45" spans="1:39" ht="12.75">
      <c r="A45" s="13"/>
      <c r="B45" s="13"/>
    </row>
    <row r="46" spans="1:39" ht="12.75">
      <c r="A46" s="13"/>
      <c r="B46" s="13"/>
    </row>
    <row r="47" spans="1:39" ht="12.75">
      <c r="A47" s="13"/>
      <c r="B47" s="13"/>
    </row>
    <row r="48" spans="1:39" ht="12.75">
      <c r="A48" s="13"/>
      <c r="B48" s="13"/>
    </row>
    <row r="49" spans="1:2" ht="12.75">
      <c r="A49" s="13"/>
      <c r="B49" s="13"/>
    </row>
    <row r="50" spans="1:2" ht="12.75">
      <c r="A50" s="13"/>
      <c r="B50" s="13"/>
    </row>
    <row r="51" spans="1:2" ht="12.75">
      <c r="A51" s="13"/>
      <c r="B51" s="13"/>
    </row>
    <row r="52" spans="1:2" ht="12.75">
      <c r="A52" s="13"/>
      <c r="B52" s="13"/>
    </row>
    <row r="53" spans="1:2" ht="12.75">
      <c r="A53" s="13"/>
      <c r="B53" s="13"/>
    </row>
    <row r="54" spans="1:2" ht="12.75">
      <c r="A54" s="13"/>
      <c r="B54" s="13"/>
    </row>
    <row r="55" spans="1:2" ht="12.75">
      <c r="A55" s="13"/>
      <c r="B55" s="13"/>
    </row>
    <row r="56" spans="1:2" ht="12.75">
      <c r="A56" s="13"/>
      <c r="B56" s="13"/>
    </row>
    <row r="57" spans="1:2" ht="12.75">
      <c r="A57" s="13"/>
      <c r="B57" s="13"/>
    </row>
    <row r="58" spans="1:2" ht="12.75">
      <c r="A58" s="13"/>
      <c r="B58" s="13"/>
    </row>
    <row r="59" spans="1:2" ht="12.75">
      <c r="A59" s="13"/>
      <c r="B59" s="13"/>
    </row>
    <row r="60" spans="1:2" ht="12.75">
      <c r="A60" s="13"/>
      <c r="B60" s="13"/>
    </row>
    <row r="61" spans="1:2" ht="12.75">
      <c r="A61" s="13"/>
      <c r="B61" s="13"/>
    </row>
    <row r="62" spans="1:2" ht="12.75">
      <c r="A62" s="13"/>
      <c r="B62" s="13"/>
    </row>
    <row r="63" spans="1:2" ht="12.75">
      <c r="A63" s="13"/>
      <c r="B63" s="13"/>
    </row>
    <row r="64" spans="1:2" ht="12.75">
      <c r="A64" s="13"/>
      <c r="B64" s="13"/>
    </row>
    <row r="65" spans="1:2" ht="12.75">
      <c r="A65" s="13"/>
      <c r="B65" s="13"/>
    </row>
    <row r="66" spans="1:2" ht="12.75">
      <c r="A66" s="13"/>
      <c r="B66" s="13"/>
    </row>
    <row r="67" spans="1:2" ht="12.75">
      <c r="A67" s="13"/>
      <c r="B67" s="13"/>
    </row>
    <row r="68" spans="1:2" ht="12.75">
      <c r="A68" s="13"/>
      <c r="B68" s="13"/>
    </row>
    <row r="69" spans="1:2" ht="12.75">
      <c r="A69" s="13"/>
      <c r="B69" s="13"/>
    </row>
    <row r="70" spans="1:2" ht="12.75">
      <c r="A70" s="13"/>
      <c r="B70" s="13"/>
    </row>
    <row r="71" spans="1:2" ht="12.75">
      <c r="A71" s="13"/>
      <c r="B71" s="13"/>
    </row>
    <row r="72" spans="1:2" ht="12.75">
      <c r="A72" s="13"/>
      <c r="B72" s="13"/>
    </row>
    <row r="73" spans="1:2" ht="12.75">
      <c r="A73" s="13"/>
      <c r="B73" s="13"/>
    </row>
    <row r="74" spans="1:2" ht="12.75">
      <c r="A74" s="13"/>
      <c r="B74" s="13"/>
    </row>
    <row r="75" spans="1:2" ht="12.75">
      <c r="A75" s="13"/>
      <c r="B75" s="13"/>
    </row>
    <row r="76" spans="1:2" ht="12.75">
      <c r="A76" s="13"/>
      <c r="B76" s="13"/>
    </row>
    <row r="77" spans="1:2" ht="12.75">
      <c r="A77" s="13"/>
      <c r="B77" s="13"/>
    </row>
    <row r="78" spans="1:2" ht="12.75">
      <c r="A78" s="13"/>
      <c r="B78" s="13"/>
    </row>
    <row r="79" spans="1:2" ht="12.75">
      <c r="A79" s="13"/>
      <c r="B79" s="13"/>
    </row>
    <row r="80" spans="1:2" ht="12.75">
      <c r="A80" s="13"/>
      <c r="B80" s="13"/>
    </row>
    <row r="81" spans="1:2" ht="12.75">
      <c r="A81" s="13"/>
      <c r="B81" s="13"/>
    </row>
    <row r="82" spans="1:2" ht="12.75">
      <c r="A82" s="13"/>
      <c r="B82" s="13"/>
    </row>
    <row r="83" spans="1:2" ht="12.75">
      <c r="A83" s="13"/>
      <c r="B83" s="13"/>
    </row>
    <row r="84" spans="1:2" ht="12.75">
      <c r="A84" s="13"/>
      <c r="B84" s="13"/>
    </row>
    <row r="85" spans="1:2" ht="12.75">
      <c r="A85" s="13"/>
      <c r="B85" s="13"/>
    </row>
    <row r="86" spans="1:2" ht="12.75">
      <c r="A86" s="13"/>
      <c r="B86" s="13"/>
    </row>
    <row r="87" spans="1:2" ht="12.75">
      <c r="A87" s="13"/>
      <c r="B87" s="13"/>
    </row>
    <row r="88" spans="1:2" ht="12.75">
      <c r="A88" s="13"/>
      <c r="B88" s="13"/>
    </row>
    <row r="89" spans="1:2" ht="12.75">
      <c r="A89" s="13"/>
      <c r="B89" s="13"/>
    </row>
    <row r="90" spans="1:2" ht="12.75">
      <c r="A90" s="13"/>
      <c r="B90" s="13"/>
    </row>
    <row r="91" spans="1:2" ht="12.75">
      <c r="A91" s="13"/>
      <c r="B91" s="13"/>
    </row>
    <row r="92" spans="1:2" ht="12.75">
      <c r="A92" s="13"/>
      <c r="B92" s="13"/>
    </row>
    <row r="93" spans="1:2" ht="12.75">
      <c r="A93" s="13"/>
      <c r="B93" s="13"/>
    </row>
    <row r="94" spans="1:2" ht="12.75">
      <c r="A94" s="13"/>
      <c r="B94" s="13"/>
    </row>
    <row r="95" spans="1:2" ht="12.75">
      <c r="A95" s="13"/>
      <c r="B95" s="13"/>
    </row>
    <row r="96" spans="1:2" ht="12.75">
      <c r="A96" s="13"/>
      <c r="B96" s="13"/>
    </row>
    <row r="97" spans="1:2" ht="12.75">
      <c r="A97" s="13"/>
      <c r="B97" s="13"/>
    </row>
    <row r="98" spans="1:2" ht="12.75">
      <c r="A98" s="13"/>
      <c r="B98" s="13"/>
    </row>
    <row r="99" spans="1:2" ht="12.75">
      <c r="A99" s="13"/>
      <c r="B99" s="13"/>
    </row>
    <row r="100" spans="1:2" ht="12.75">
      <c r="A100" s="13"/>
      <c r="B100" s="13"/>
    </row>
    <row r="101" spans="1:2" ht="12.75">
      <c r="A101" s="13"/>
      <c r="B101" s="13"/>
    </row>
    <row r="102" spans="1:2" ht="12.75">
      <c r="A102" s="13"/>
      <c r="B102" s="13"/>
    </row>
    <row r="103" spans="1:2" ht="12.75">
      <c r="A103" s="13"/>
      <c r="B103" s="13"/>
    </row>
    <row r="104" spans="1:2" ht="12.75">
      <c r="A104" s="13"/>
      <c r="B104" s="13"/>
    </row>
    <row r="105" spans="1:2" ht="12.75">
      <c r="A105" s="13"/>
      <c r="B105" s="13"/>
    </row>
    <row r="106" spans="1:2" ht="12.75">
      <c r="A106" s="13"/>
      <c r="B106" s="13"/>
    </row>
    <row r="107" spans="1:2" ht="12.75">
      <c r="A107" s="13"/>
      <c r="B107" s="13"/>
    </row>
    <row r="108" spans="1:2" ht="12.75">
      <c r="A108" s="13"/>
      <c r="B108" s="13"/>
    </row>
    <row r="109" spans="1:2" ht="12.75">
      <c r="A109" s="13"/>
      <c r="B109" s="13"/>
    </row>
    <row r="110" spans="1:2" ht="12.75">
      <c r="A110" s="13"/>
      <c r="B110" s="13"/>
    </row>
    <row r="111" spans="1:2" ht="12.75">
      <c r="A111" s="13"/>
      <c r="B111" s="13"/>
    </row>
    <row r="112" spans="1:2" ht="12.75">
      <c r="A112" s="13"/>
      <c r="B112" s="13"/>
    </row>
    <row r="113" spans="1:2" ht="12.75">
      <c r="A113" s="13"/>
      <c r="B113" s="13"/>
    </row>
    <row r="114" spans="1:2" ht="12.75">
      <c r="A114" s="13"/>
      <c r="B114" s="13"/>
    </row>
    <row r="115" spans="1:2" ht="12.75">
      <c r="A115" s="13"/>
      <c r="B115" s="13"/>
    </row>
    <row r="116" spans="1:2" ht="12.75">
      <c r="A116" s="13"/>
      <c r="B116" s="13"/>
    </row>
    <row r="117" spans="1:2" ht="12.75">
      <c r="A117" s="13"/>
      <c r="B117" s="13"/>
    </row>
    <row r="118" spans="1:2" ht="12.75">
      <c r="A118" s="13"/>
      <c r="B118" s="13"/>
    </row>
    <row r="119" spans="1:2" ht="12.75">
      <c r="A119" s="13"/>
      <c r="B119" s="13"/>
    </row>
    <row r="120" spans="1:2" ht="12.75">
      <c r="A120" s="13"/>
      <c r="B120" s="13"/>
    </row>
    <row r="121" spans="1:2" ht="12.75">
      <c r="A121" s="13"/>
      <c r="B121" s="13"/>
    </row>
    <row r="122" spans="1:2" ht="12.75">
      <c r="A122" s="13"/>
      <c r="B122" s="13"/>
    </row>
    <row r="123" spans="1:2" ht="12.75">
      <c r="A123" s="13"/>
      <c r="B123" s="13"/>
    </row>
    <row r="124" spans="1:2" ht="12.75">
      <c r="A124" s="13"/>
      <c r="B124" s="13"/>
    </row>
    <row r="125" spans="1:2" ht="12.75">
      <c r="A125" s="13"/>
      <c r="B125" s="13"/>
    </row>
    <row r="126" spans="1:2" ht="12.75">
      <c r="A126" s="13"/>
      <c r="B126" s="13"/>
    </row>
    <row r="127" spans="1:2" ht="12.75">
      <c r="A127" s="13"/>
      <c r="B127" s="13"/>
    </row>
    <row r="128" spans="1:2" ht="12.75">
      <c r="A128" s="13"/>
      <c r="B128" s="13"/>
    </row>
    <row r="129" spans="1:2" ht="12.75">
      <c r="A129" s="13"/>
      <c r="B129" s="13"/>
    </row>
    <row r="130" spans="1:2" ht="12.75">
      <c r="A130" s="13"/>
      <c r="B130" s="13"/>
    </row>
    <row r="131" spans="1:2" ht="12.75">
      <c r="A131" s="13"/>
      <c r="B131" s="13"/>
    </row>
    <row r="132" spans="1:2" ht="12.75">
      <c r="A132" s="13"/>
      <c r="B132" s="13"/>
    </row>
    <row r="133" spans="1:2" ht="12.75">
      <c r="A133" s="13"/>
      <c r="B133" s="13"/>
    </row>
    <row r="134" spans="1:2" ht="12.75">
      <c r="A134" s="13"/>
      <c r="B134" s="13"/>
    </row>
    <row r="135" spans="1:2" ht="12.75">
      <c r="A135" s="13"/>
      <c r="B135" s="13"/>
    </row>
    <row r="136" spans="1:2" ht="12.75">
      <c r="A136" s="13"/>
      <c r="B136" s="13"/>
    </row>
    <row r="137" spans="1:2" ht="12.75">
      <c r="A137" s="13"/>
      <c r="B137" s="13"/>
    </row>
    <row r="138" spans="1:2" ht="12.75">
      <c r="A138" s="13"/>
      <c r="B138" s="13"/>
    </row>
    <row r="139" spans="1:2" ht="12.75">
      <c r="A139" s="13"/>
      <c r="B139" s="13"/>
    </row>
    <row r="140" spans="1:2" ht="12.75">
      <c r="A140" s="13"/>
      <c r="B140" s="13"/>
    </row>
    <row r="141" spans="1:2" ht="12.75">
      <c r="A141" s="13"/>
      <c r="B141" s="13"/>
    </row>
    <row r="142" spans="1:2" ht="12.75">
      <c r="A142" s="13"/>
      <c r="B142" s="13"/>
    </row>
    <row r="143" spans="1:2" ht="12.75">
      <c r="A143" s="13"/>
      <c r="B143" s="13"/>
    </row>
    <row r="144" spans="1:2" ht="12.75">
      <c r="A144" s="13"/>
      <c r="B144" s="13"/>
    </row>
    <row r="145" spans="1:2" ht="12.75">
      <c r="A145" s="13"/>
      <c r="B145" s="13"/>
    </row>
    <row r="146" spans="1:2" ht="12.75">
      <c r="A146" s="13"/>
      <c r="B146" s="13"/>
    </row>
    <row r="147" spans="1:2" ht="12.75">
      <c r="A147" s="13"/>
      <c r="B147" s="13"/>
    </row>
    <row r="148" spans="1:2" ht="12.75">
      <c r="A148" s="13"/>
      <c r="B148" s="13"/>
    </row>
    <row r="149" spans="1:2" ht="12.75">
      <c r="A149" s="13"/>
      <c r="B149" s="13"/>
    </row>
    <row r="150" spans="1:2" ht="12.75">
      <c r="A150" s="13"/>
      <c r="B150" s="13"/>
    </row>
    <row r="151" spans="1:2" ht="12.75">
      <c r="A151" s="13"/>
      <c r="B151" s="13"/>
    </row>
    <row r="152" spans="1:2" ht="12.75">
      <c r="A152" s="13"/>
      <c r="B152" s="13"/>
    </row>
    <row r="153" spans="1:2" ht="12.75">
      <c r="A153" s="13"/>
      <c r="B153" s="13"/>
    </row>
    <row r="154" spans="1:2" ht="12.75">
      <c r="A154" s="13"/>
      <c r="B154" s="13"/>
    </row>
    <row r="155" spans="1:2" ht="12.75">
      <c r="A155" s="13"/>
      <c r="B155" s="13"/>
    </row>
    <row r="156" spans="1:2" ht="12.75">
      <c r="A156" s="13"/>
      <c r="B156" s="13"/>
    </row>
    <row r="157" spans="1:2" ht="12.75">
      <c r="A157" s="13"/>
      <c r="B157" s="13"/>
    </row>
    <row r="158" spans="1:2" ht="12.75">
      <c r="A158" s="13"/>
      <c r="B158" s="13"/>
    </row>
    <row r="159" spans="1:2" ht="12.75">
      <c r="A159" s="13"/>
      <c r="B159" s="13"/>
    </row>
    <row r="160" spans="1:2" ht="12.75">
      <c r="A160" s="13"/>
      <c r="B160" s="13"/>
    </row>
    <row r="161" spans="1:2" ht="12.75">
      <c r="A161" s="13"/>
      <c r="B161" s="13"/>
    </row>
    <row r="162" spans="1:2" ht="12.75">
      <c r="A162" s="13"/>
      <c r="B162" s="13"/>
    </row>
    <row r="163" spans="1:2" ht="12.75">
      <c r="A163" s="13"/>
      <c r="B163" s="13"/>
    </row>
    <row r="164" spans="1:2" ht="12.75">
      <c r="A164" s="13"/>
      <c r="B164" s="13"/>
    </row>
    <row r="165" spans="1:2" ht="12.75">
      <c r="A165" s="13"/>
      <c r="B165" s="13"/>
    </row>
    <row r="166" spans="1:2" ht="12.75">
      <c r="A166" s="13"/>
      <c r="B166" s="13"/>
    </row>
    <row r="167" spans="1:2" ht="12.75">
      <c r="A167" s="13"/>
      <c r="B167" s="13"/>
    </row>
    <row r="168" spans="1:2" ht="12.75">
      <c r="A168" s="13"/>
      <c r="B168" s="13"/>
    </row>
    <row r="169" spans="1:2" ht="12.75">
      <c r="A169" s="13"/>
      <c r="B169" s="13"/>
    </row>
    <row r="170" spans="1:2" ht="12.75">
      <c r="A170" s="13"/>
      <c r="B170" s="13"/>
    </row>
    <row r="171" spans="1:2" ht="12.75">
      <c r="A171" s="13"/>
      <c r="B171" s="13"/>
    </row>
    <row r="172" spans="1:2" ht="12.75">
      <c r="A172" s="13"/>
      <c r="B172" s="13"/>
    </row>
    <row r="173" spans="1:2" ht="12.75">
      <c r="A173" s="13"/>
      <c r="B173" s="13"/>
    </row>
    <row r="174" spans="1:2" ht="12.75">
      <c r="A174" s="13"/>
      <c r="B174" s="13"/>
    </row>
    <row r="175" spans="1:2" ht="12.75">
      <c r="A175" s="13"/>
      <c r="B175" s="13"/>
    </row>
    <row r="176" spans="1:2" ht="12.75">
      <c r="A176" s="13"/>
      <c r="B176" s="13"/>
    </row>
    <row r="177" spans="1:2" ht="12.75">
      <c r="A177" s="13"/>
      <c r="B177" s="13"/>
    </row>
    <row r="178" spans="1:2" ht="12.75">
      <c r="A178" s="13"/>
      <c r="B178" s="13"/>
    </row>
    <row r="179" spans="1:2" ht="12.75">
      <c r="A179" s="13"/>
      <c r="B179" s="13"/>
    </row>
    <row r="180" spans="1:2" ht="12.75">
      <c r="A180" s="13"/>
      <c r="B180" s="13"/>
    </row>
    <row r="181" spans="1:2" ht="12.75">
      <c r="A181" s="13"/>
      <c r="B181" s="13"/>
    </row>
    <row r="182" spans="1:2" ht="12.75">
      <c r="A182" s="13"/>
      <c r="B182" s="13"/>
    </row>
    <row r="183" spans="1:2" ht="12.75">
      <c r="A183" s="13"/>
      <c r="B183" s="13"/>
    </row>
    <row r="184" spans="1:2" ht="12.75">
      <c r="A184" s="13"/>
      <c r="B184" s="13"/>
    </row>
    <row r="185" spans="1:2" ht="12.75">
      <c r="A185" s="13"/>
      <c r="B185" s="13"/>
    </row>
    <row r="186" spans="1:2" ht="12.75">
      <c r="A186" s="13"/>
      <c r="B186" s="13"/>
    </row>
    <row r="187" spans="1:2" ht="12.75">
      <c r="A187" s="13"/>
      <c r="B187" s="13"/>
    </row>
    <row r="188" spans="1:2" ht="12.75">
      <c r="A188" s="13"/>
      <c r="B188" s="13"/>
    </row>
    <row r="189" spans="1:2" ht="12.75">
      <c r="A189" s="13"/>
      <c r="B189" s="13"/>
    </row>
    <row r="190" spans="1:2" ht="12.75">
      <c r="A190" s="13"/>
      <c r="B190" s="13"/>
    </row>
    <row r="191" spans="1:2" ht="12.75">
      <c r="A191" s="13"/>
      <c r="B191" s="13"/>
    </row>
    <row r="192" spans="1:2" ht="12.75">
      <c r="A192" s="13"/>
      <c r="B192" s="13"/>
    </row>
    <row r="193" spans="1:2" ht="12.75">
      <c r="A193" s="13"/>
      <c r="B193" s="13"/>
    </row>
    <row r="194" spans="1:2" ht="12.75">
      <c r="A194" s="13"/>
      <c r="B194" s="13"/>
    </row>
    <row r="195" spans="1:2" ht="12.75">
      <c r="A195" s="13"/>
      <c r="B195" s="13"/>
    </row>
    <row r="196" spans="1:2" ht="12.75">
      <c r="A196" s="13"/>
      <c r="B196" s="13"/>
    </row>
    <row r="197" spans="1:2" ht="12.75">
      <c r="A197" s="13"/>
      <c r="B197" s="13"/>
    </row>
    <row r="198" spans="1:2" ht="12.75">
      <c r="A198" s="13"/>
      <c r="B198" s="13"/>
    </row>
    <row r="199" spans="1:2" ht="12.75">
      <c r="A199" s="13"/>
      <c r="B199" s="13"/>
    </row>
    <row r="200" spans="1:2" ht="12.75">
      <c r="A200" s="13"/>
      <c r="B200" s="13"/>
    </row>
    <row r="201" spans="1:2" ht="12.75">
      <c r="A201" s="13"/>
      <c r="B201" s="13"/>
    </row>
    <row r="202" spans="1:2" ht="12.75">
      <c r="A202" s="13"/>
      <c r="B202" s="13"/>
    </row>
    <row r="203" spans="1:2" ht="12.75">
      <c r="A203" s="13"/>
      <c r="B203" s="13"/>
    </row>
    <row r="204" spans="1:2" ht="12.75">
      <c r="A204" s="13"/>
      <c r="B204" s="13"/>
    </row>
    <row r="205" spans="1:2" ht="12.75">
      <c r="A205" s="13"/>
      <c r="B205" s="13"/>
    </row>
    <row r="206" spans="1:2" ht="12.75">
      <c r="A206" s="13"/>
      <c r="B206" s="13"/>
    </row>
    <row r="207" spans="1:2" ht="12.75">
      <c r="A207" s="13"/>
      <c r="B207" s="13"/>
    </row>
    <row r="208" spans="1:2" ht="12.75">
      <c r="A208" s="13"/>
      <c r="B208" s="13"/>
    </row>
    <row r="209" spans="1:2" ht="12.75">
      <c r="A209" s="13"/>
      <c r="B209" s="13"/>
    </row>
    <row r="210" spans="1:2" ht="12.75">
      <c r="A210" s="13"/>
      <c r="B210" s="13"/>
    </row>
    <row r="211" spans="1:2" ht="12.75">
      <c r="A211" s="13"/>
      <c r="B211" s="13"/>
    </row>
    <row r="212" spans="1:2" ht="12.75">
      <c r="A212" s="13"/>
      <c r="B212" s="13"/>
    </row>
    <row r="213" spans="1:2" ht="12.75">
      <c r="A213" s="13"/>
      <c r="B213" s="13"/>
    </row>
    <row r="214" spans="1:2" ht="12.75">
      <c r="A214" s="13"/>
      <c r="B214" s="13"/>
    </row>
    <row r="215" spans="1:2" ht="12.75">
      <c r="A215" s="13"/>
      <c r="B215" s="13"/>
    </row>
    <row r="216" spans="1:2" ht="12.75">
      <c r="A216" s="13"/>
      <c r="B216" s="13"/>
    </row>
    <row r="217" spans="1:2" ht="12.75">
      <c r="A217" s="13"/>
      <c r="B217" s="13"/>
    </row>
    <row r="218" spans="1:2" ht="12.75">
      <c r="A218" s="13"/>
      <c r="B218" s="13"/>
    </row>
    <row r="219" spans="1:2" ht="12.75">
      <c r="A219" s="13"/>
      <c r="B219" s="13"/>
    </row>
    <row r="220" spans="1:2" ht="12.75">
      <c r="A220" s="13"/>
      <c r="B220" s="13"/>
    </row>
    <row r="221" spans="1:2" ht="12.75">
      <c r="A221" s="13"/>
      <c r="B221" s="13"/>
    </row>
    <row r="222" spans="1:2" ht="12.75">
      <c r="A222" s="13"/>
      <c r="B222" s="13"/>
    </row>
    <row r="223" spans="1:2" ht="12.75">
      <c r="A223" s="13"/>
      <c r="B223" s="13"/>
    </row>
    <row r="224" spans="1:2" ht="12.75">
      <c r="A224" s="13"/>
      <c r="B224" s="13"/>
    </row>
    <row r="225" spans="1:2" ht="12.75">
      <c r="A225" s="13"/>
      <c r="B225" s="13"/>
    </row>
    <row r="226" spans="1:2" ht="12.75">
      <c r="A226" s="13"/>
      <c r="B226" s="13"/>
    </row>
    <row r="227" spans="1:2" ht="12.75">
      <c r="A227" s="13"/>
      <c r="B227" s="13"/>
    </row>
    <row r="228" spans="1:2" ht="12.75">
      <c r="A228" s="13"/>
      <c r="B228" s="13"/>
    </row>
    <row r="229" spans="1:2" ht="12.75">
      <c r="A229" s="13"/>
      <c r="B229" s="13"/>
    </row>
    <row r="230" spans="1:2" ht="12.75">
      <c r="A230" s="13"/>
      <c r="B230" s="13"/>
    </row>
    <row r="231" spans="1:2" ht="12.75">
      <c r="A231" s="13"/>
      <c r="B231" s="13"/>
    </row>
    <row r="232" spans="1:2" ht="12.75">
      <c r="A232" s="13"/>
      <c r="B232" s="13"/>
    </row>
    <row r="233" spans="1:2" ht="12.75">
      <c r="A233" s="13"/>
      <c r="B233" s="13"/>
    </row>
    <row r="234" spans="1:2" ht="12.75">
      <c r="A234" s="13"/>
      <c r="B234" s="13"/>
    </row>
    <row r="235" spans="1:2" ht="12.75">
      <c r="A235" s="13"/>
      <c r="B235" s="13"/>
    </row>
    <row r="236" spans="1:2" ht="12.75">
      <c r="A236" s="13"/>
      <c r="B236" s="13"/>
    </row>
    <row r="237" spans="1:2" ht="12.75">
      <c r="A237" s="13"/>
      <c r="B237" s="13"/>
    </row>
    <row r="238" spans="1:2" ht="12.75">
      <c r="A238" s="13"/>
      <c r="B238" s="13"/>
    </row>
    <row r="239" spans="1:2" ht="12.75">
      <c r="A239" s="13"/>
      <c r="B239" s="13"/>
    </row>
    <row r="240" spans="1:2" ht="12.75">
      <c r="A240" s="13"/>
      <c r="B240" s="13"/>
    </row>
    <row r="241" spans="1:2" ht="12.75">
      <c r="A241" s="13"/>
      <c r="B241" s="13"/>
    </row>
    <row r="242" spans="1:2" ht="12.75">
      <c r="A242" s="13"/>
      <c r="B242" s="13"/>
    </row>
    <row r="243" spans="1:2" ht="12.75">
      <c r="A243" s="13"/>
      <c r="B243" s="13"/>
    </row>
    <row r="244" spans="1:2" ht="12.75">
      <c r="A244" s="13"/>
      <c r="B244" s="13"/>
    </row>
    <row r="245" spans="1:2" ht="12.75">
      <c r="A245" s="13"/>
      <c r="B245" s="13"/>
    </row>
    <row r="246" spans="1:2" ht="12.75">
      <c r="A246" s="13"/>
      <c r="B246" s="13"/>
    </row>
    <row r="247" spans="1:2" ht="12.75">
      <c r="A247" s="13"/>
      <c r="B247" s="13"/>
    </row>
    <row r="248" spans="1:2" ht="12.75">
      <c r="A248" s="13"/>
      <c r="B248" s="13"/>
    </row>
    <row r="249" spans="1:2" ht="12.75">
      <c r="A249" s="13"/>
      <c r="B249" s="13"/>
    </row>
    <row r="250" spans="1:2" ht="12.75">
      <c r="A250" s="13"/>
      <c r="B250" s="13"/>
    </row>
    <row r="251" spans="1:2" ht="12.75">
      <c r="A251" s="13"/>
      <c r="B251" s="13"/>
    </row>
    <row r="252" spans="1:2" ht="12.75">
      <c r="A252" s="13"/>
      <c r="B252" s="13"/>
    </row>
    <row r="253" spans="1:2" ht="12.75">
      <c r="A253" s="13"/>
      <c r="B253" s="13"/>
    </row>
    <row r="254" spans="1:2" ht="12.75">
      <c r="A254" s="13"/>
      <c r="B254" s="13"/>
    </row>
    <row r="255" spans="1:2" ht="12.75">
      <c r="A255" s="13"/>
      <c r="B255" s="13"/>
    </row>
    <row r="256" spans="1:2" ht="12.75">
      <c r="A256" s="13"/>
      <c r="B256" s="13"/>
    </row>
    <row r="257" spans="1:2" ht="12.75">
      <c r="A257" s="13"/>
      <c r="B257" s="13"/>
    </row>
    <row r="258" spans="1:2" ht="12.75">
      <c r="A258" s="13"/>
      <c r="B258" s="13"/>
    </row>
    <row r="259" spans="1:2" ht="12.75">
      <c r="A259" s="13"/>
      <c r="B259" s="13"/>
    </row>
    <row r="260" spans="1:2" ht="12.75">
      <c r="A260" s="13"/>
      <c r="B260" s="13"/>
    </row>
    <row r="261" spans="1:2" ht="12.75">
      <c r="A261" s="13"/>
      <c r="B261" s="13"/>
    </row>
    <row r="262" spans="1:2" ht="12.75">
      <c r="A262" s="13"/>
      <c r="B262" s="13"/>
    </row>
    <row r="263" spans="1:2" ht="12.75">
      <c r="A263" s="13"/>
      <c r="B263" s="13"/>
    </row>
    <row r="264" spans="1:2" ht="12.75">
      <c r="A264" s="13"/>
      <c r="B264" s="13"/>
    </row>
    <row r="265" spans="1:2" ht="12.75">
      <c r="A265" s="13"/>
      <c r="B265" s="13"/>
    </row>
    <row r="266" spans="1:2" ht="12.75">
      <c r="A266" s="13"/>
      <c r="B266" s="13"/>
    </row>
    <row r="267" spans="1:2" ht="12.75">
      <c r="A267" s="13"/>
      <c r="B267" s="13"/>
    </row>
    <row r="268" spans="1:2" ht="12.75">
      <c r="A268" s="13"/>
      <c r="B268" s="13"/>
    </row>
    <row r="269" spans="1:2" ht="12.75">
      <c r="A269" s="13"/>
      <c r="B269" s="13"/>
    </row>
    <row r="270" spans="1:2" ht="12.75">
      <c r="A270" s="13"/>
      <c r="B270" s="13"/>
    </row>
    <row r="271" spans="1:2" ht="12.75">
      <c r="A271" s="13"/>
      <c r="B271" s="13"/>
    </row>
    <row r="272" spans="1:2" ht="12.75">
      <c r="A272" s="13"/>
      <c r="B272" s="13"/>
    </row>
    <row r="273" spans="1:2" ht="12.75">
      <c r="A273" s="13"/>
      <c r="B273" s="13"/>
    </row>
    <row r="274" spans="1:2" ht="12.75">
      <c r="A274" s="13"/>
      <c r="B274" s="13"/>
    </row>
    <row r="275" spans="1:2" ht="12.75">
      <c r="A275" s="13"/>
      <c r="B275" s="13"/>
    </row>
    <row r="276" spans="1:2" ht="12.75">
      <c r="A276" s="13"/>
      <c r="B276" s="13"/>
    </row>
    <row r="277" spans="1:2" ht="12.75">
      <c r="A277" s="13"/>
      <c r="B277" s="13"/>
    </row>
    <row r="278" spans="1:2" ht="12.75">
      <c r="A278" s="13"/>
      <c r="B278" s="13"/>
    </row>
    <row r="279" spans="1:2" ht="12.75">
      <c r="A279" s="13"/>
      <c r="B279" s="13"/>
    </row>
    <row r="280" spans="1:2" ht="12.75">
      <c r="A280" s="13"/>
      <c r="B280" s="13"/>
    </row>
    <row r="281" spans="1:2" ht="12.75">
      <c r="A281" s="13"/>
      <c r="B281" s="13"/>
    </row>
    <row r="282" spans="1:2" ht="12.75">
      <c r="A282" s="13"/>
      <c r="B282" s="13"/>
    </row>
    <row r="283" spans="1:2" ht="12.75">
      <c r="A283" s="13"/>
      <c r="B283" s="13"/>
    </row>
    <row r="284" spans="1:2" ht="12.75">
      <c r="A284" s="13"/>
      <c r="B284" s="13"/>
    </row>
    <row r="285" spans="1:2" ht="12.75">
      <c r="A285" s="13"/>
      <c r="B285" s="13"/>
    </row>
    <row r="286" spans="1:2" ht="12.75">
      <c r="A286" s="13"/>
      <c r="B286" s="13"/>
    </row>
    <row r="287" spans="1:2" ht="12.75">
      <c r="A287" s="13"/>
      <c r="B287" s="13"/>
    </row>
    <row r="288" spans="1:2" ht="12.75">
      <c r="A288" s="13"/>
      <c r="B288" s="13"/>
    </row>
    <row r="289" spans="1:2" ht="12.75">
      <c r="A289" s="13"/>
      <c r="B289" s="13"/>
    </row>
    <row r="290" spans="1:2" ht="12.75">
      <c r="A290" s="13"/>
      <c r="B290" s="13"/>
    </row>
    <row r="291" spans="1:2" ht="12.75">
      <c r="A291" s="13"/>
      <c r="B291" s="13"/>
    </row>
    <row r="292" spans="1:2" ht="12.75">
      <c r="A292" s="13"/>
      <c r="B292" s="13"/>
    </row>
    <row r="293" spans="1:2" ht="12.75">
      <c r="A293" s="13"/>
      <c r="B293" s="13"/>
    </row>
    <row r="294" spans="1:2" ht="12.75">
      <c r="A294" s="13"/>
      <c r="B294" s="13"/>
    </row>
    <row r="295" spans="1:2" ht="12.75">
      <c r="A295" s="13"/>
      <c r="B295" s="13"/>
    </row>
    <row r="296" spans="1:2" ht="12.75">
      <c r="A296" s="13"/>
      <c r="B296" s="13"/>
    </row>
    <row r="297" spans="1:2" ht="12.75">
      <c r="A297" s="13"/>
      <c r="B297" s="13"/>
    </row>
    <row r="298" spans="1:2" ht="12.75">
      <c r="A298" s="13"/>
      <c r="B298" s="13"/>
    </row>
    <row r="299" spans="1:2" ht="12.75">
      <c r="A299" s="13"/>
      <c r="B299" s="13"/>
    </row>
    <row r="300" spans="1:2" ht="12.75">
      <c r="A300" s="13"/>
      <c r="B300" s="13"/>
    </row>
    <row r="301" spans="1:2" ht="12.75">
      <c r="A301" s="13"/>
      <c r="B301" s="13"/>
    </row>
    <row r="302" spans="1:2" ht="12.75">
      <c r="A302" s="13"/>
      <c r="B302" s="13"/>
    </row>
    <row r="303" spans="1:2" ht="12.75">
      <c r="A303" s="13"/>
      <c r="B303" s="13"/>
    </row>
    <row r="304" spans="1:2" ht="12.75">
      <c r="A304" s="13"/>
      <c r="B304" s="13"/>
    </row>
    <row r="305" spans="1:2" ht="12.75">
      <c r="A305" s="13"/>
      <c r="B305" s="13"/>
    </row>
    <row r="306" spans="1:2" ht="12.75">
      <c r="A306" s="13"/>
      <c r="B306" s="13"/>
    </row>
    <row r="307" spans="1:2" ht="12.75">
      <c r="A307" s="13"/>
      <c r="B307" s="13"/>
    </row>
    <row r="308" spans="1:2" ht="12.75">
      <c r="A308" s="13"/>
      <c r="B308" s="13"/>
    </row>
    <row r="309" spans="1:2" ht="12.75">
      <c r="A309" s="13"/>
      <c r="B309" s="13"/>
    </row>
    <row r="310" spans="1:2" ht="12.75">
      <c r="A310" s="13"/>
      <c r="B310" s="13"/>
    </row>
    <row r="311" spans="1:2" ht="12.75">
      <c r="A311" s="13"/>
      <c r="B311" s="13"/>
    </row>
    <row r="312" spans="1:2" ht="12.75">
      <c r="A312" s="13"/>
      <c r="B312" s="13"/>
    </row>
    <row r="313" spans="1:2" ht="12.75">
      <c r="A313" s="13"/>
      <c r="B313" s="13"/>
    </row>
    <row r="314" spans="1:2" ht="12.75">
      <c r="A314" s="13"/>
      <c r="B314" s="13"/>
    </row>
    <row r="315" spans="1:2" ht="12.75">
      <c r="A315" s="13"/>
      <c r="B315" s="13"/>
    </row>
    <row r="316" spans="1:2" ht="12.75">
      <c r="A316" s="13"/>
      <c r="B316" s="13"/>
    </row>
    <row r="317" spans="1:2" ht="12.75">
      <c r="A317" s="13"/>
      <c r="B317" s="13"/>
    </row>
    <row r="318" spans="1:2" ht="12.75">
      <c r="A318" s="13"/>
      <c r="B318" s="13"/>
    </row>
    <row r="319" spans="1:2" ht="12.75">
      <c r="A319" s="13"/>
      <c r="B319" s="13"/>
    </row>
    <row r="320" spans="1:2" ht="12.75">
      <c r="A320" s="13"/>
      <c r="B320" s="13"/>
    </row>
    <row r="321" spans="1:2" ht="12.75">
      <c r="A321" s="13"/>
      <c r="B321" s="13"/>
    </row>
    <row r="322" spans="1:2" ht="12.75">
      <c r="A322" s="13"/>
      <c r="B322" s="13"/>
    </row>
    <row r="323" spans="1:2" ht="12.75">
      <c r="A323" s="13"/>
      <c r="B323" s="13"/>
    </row>
    <row r="324" spans="1:2" ht="12.75">
      <c r="A324" s="13"/>
      <c r="B324" s="13"/>
    </row>
    <row r="325" spans="1:2" ht="12.75">
      <c r="A325" s="13"/>
      <c r="B325" s="13"/>
    </row>
    <row r="326" spans="1:2" ht="12.75">
      <c r="A326" s="13"/>
      <c r="B326" s="13"/>
    </row>
    <row r="327" spans="1:2" ht="12.75">
      <c r="A327" s="13"/>
      <c r="B327" s="13"/>
    </row>
    <row r="328" spans="1:2" ht="12.75">
      <c r="A328" s="13"/>
      <c r="B328" s="13"/>
    </row>
    <row r="329" spans="1:2" ht="12.75">
      <c r="A329" s="13"/>
      <c r="B329" s="13"/>
    </row>
    <row r="330" spans="1:2" ht="12.75">
      <c r="A330" s="13"/>
      <c r="B330" s="13"/>
    </row>
    <row r="331" spans="1:2" ht="12.75">
      <c r="A331" s="13"/>
      <c r="B331" s="13"/>
    </row>
    <row r="332" spans="1:2" ht="12.75">
      <c r="A332" s="13"/>
      <c r="B332" s="13"/>
    </row>
    <row r="333" spans="1:2" ht="12.75">
      <c r="A333" s="13"/>
      <c r="B333" s="13"/>
    </row>
    <row r="334" spans="1:2" ht="12.75">
      <c r="A334" s="13"/>
      <c r="B334" s="13"/>
    </row>
    <row r="335" spans="1:2" ht="12.75">
      <c r="A335" s="13"/>
      <c r="B335" s="13"/>
    </row>
    <row r="336" spans="1:2" ht="12.75">
      <c r="A336" s="13"/>
      <c r="B336" s="13"/>
    </row>
    <row r="337" spans="1:2" ht="12.75">
      <c r="A337" s="13"/>
      <c r="B337" s="13"/>
    </row>
    <row r="338" spans="1:2" ht="12.75">
      <c r="A338" s="13"/>
      <c r="B338" s="13"/>
    </row>
    <row r="339" spans="1:2" ht="12.75">
      <c r="A339" s="13"/>
      <c r="B339" s="13"/>
    </row>
    <row r="340" spans="1:2" ht="12.75">
      <c r="A340" s="13"/>
      <c r="B340" s="13"/>
    </row>
    <row r="341" spans="1:2" ht="12.75">
      <c r="A341" s="13"/>
      <c r="B341" s="13"/>
    </row>
    <row r="342" spans="1:2" ht="12.75">
      <c r="A342" s="13"/>
      <c r="B342" s="13"/>
    </row>
    <row r="343" spans="1:2" ht="12.75">
      <c r="A343" s="13"/>
      <c r="B343" s="13"/>
    </row>
    <row r="344" spans="1:2" ht="12.75">
      <c r="A344" s="13"/>
      <c r="B344" s="13"/>
    </row>
    <row r="345" spans="1:2" ht="12.75">
      <c r="A345" s="13"/>
      <c r="B345" s="13"/>
    </row>
    <row r="346" spans="1:2" ht="12.75">
      <c r="A346" s="13"/>
      <c r="B346" s="13"/>
    </row>
    <row r="347" spans="1:2" ht="12.75">
      <c r="A347" s="13"/>
      <c r="B347" s="13"/>
    </row>
    <row r="348" spans="1:2" ht="12.75">
      <c r="A348" s="13"/>
      <c r="B348" s="13"/>
    </row>
    <row r="349" spans="1:2" ht="12.75">
      <c r="A349" s="13"/>
      <c r="B349" s="13"/>
    </row>
    <row r="350" spans="1:2" ht="12.75">
      <c r="A350" s="13"/>
      <c r="B350" s="13"/>
    </row>
    <row r="351" spans="1:2" ht="12.75">
      <c r="A351" s="13"/>
      <c r="B351" s="13"/>
    </row>
    <row r="352" spans="1:2" ht="12.75">
      <c r="A352" s="13"/>
      <c r="B352" s="13"/>
    </row>
    <row r="353" spans="1:2" ht="12.75">
      <c r="A353" s="13"/>
      <c r="B353" s="13"/>
    </row>
    <row r="354" spans="1:2" ht="12.75">
      <c r="A354" s="13"/>
      <c r="B354" s="13"/>
    </row>
    <row r="355" spans="1:2" ht="12.75">
      <c r="A355" s="13"/>
      <c r="B355" s="13"/>
    </row>
    <row r="356" spans="1:2" ht="12.75">
      <c r="A356" s="13"/>
      <c r="B356" s="13"/>
    </row>
    <row r="357" spans="1:2" ht="12.75">
      <c r="A357" s="13"/>
      <c r="B357" s="13"/>
    </row>
    <row r="358" spans="1:2" ht="12.75">
      <c r="A358" s="13"/>
      <c r="B358" s="13"/>
    </row>
    <row r="359" spans="1:2" ht="12.75">
      <c r="A359" s="13"/>
      <c r="B359" s="13"/>
    </row>
    <row r="360" spans="1:2" ht="12.75">
      <c r="A360" s="13"/>
      <c r="B360" s="13"/>
    </row>
    <row r="361" spans="1:2" ht="12.75">
      <c r="A361" s="13"/>
      <c r="B361" s="13"/>
    </row>
    <row r="362" spans="1:2" ht="12.75">
      <c r="A362" s="13"/>
      <c r="B362" s="13"/>
    </row>
    <row r="363" spans="1:2" ht="12.75">
      <c r="A363" s="13"/>
      <c r="B363" s="13"/>
    </row>
    <row r="364" spans="1:2" ht="12.75">
      <c r="A364" s="13"/>
      <c r="B364" s="13"/>
    </row>
    <row r="365" spans="1:2" ht="12.75">
      <c r="A365" s="13"/>
      <c r="B365" s="13"/>
    </row>
    <row r="366" spans="1:2" ht="12.75">
      <c r="A366" s="13"/>
      <c r="B366" s="13"/>
    </row>
    <row r="367" spans="1:2" ht="12.75">
      <c r="A367" s="13"/>
      <c r="B367" s="13"/>
    </row>
    <row r="368" spans="1:2" ht="12.75">
      <c r="A368" s="13"/>
      <c r="B368" s="13"/>
    </row>
    <row r="369" spans="1:2" ht="12.75">
      <c r="A369" s="13"/>
      <c r="B369" s="13"/>
    </row>
    <row r="370" spans="1:2" ht="12.75">
      <c r="A370" s="13"/>
      <c r="B370" s="13"/>
    </row>
    <row r="371" spans="1:2" ht="12.75">
      <c r="A371" s="13"/>
      <c r="B371" s="13"/>
    </row>
    <row r="372" spans="1:2" ht="12.75">
      <c r="A372" s="13"/>
      <c r="B372" s="13"/>
    </row>
    <row r="373" spans="1:2" ht="12.75">
      <c r="A373" s="13"/>
      <c r="B373" s="13"/>
    </row>
    <row r="374" spans="1:2" ht="12.75">
      <c r="A374" s="13"/>
      <c r="B374" s="13"/>
    </row>
    <row r="375" spans="1:2" ht="12.75">
      <c r="A375" s="13"/>
      <c r="B375" s="13"/>
    </row>
    <row r="376" spans="1:2" ht="12.75">
      <c r="A376" s="13"/>
      <c r="B376" s="13"/>
    </row>
    <row r="377" spans="1:2" ht="12.75">
      <c r="A377" s="13"/>
      <c r="B377" s="13"/>
    </row>
    <row r="378" spans="1:2" ht="12.75">
      <c r="A378" s="13"/>
      <c r="B378" s="13"/>
    </row>
    <row r="379" spans="1:2" ht="12.75">
      <c r="A379" s="13"/>
      <c r="B379" s="13"/>
    </row>
    <row r="380" spans="1:2" ht="12.75">
      <c r="A380" s="13"/>
      <c r="B380" s="13"/>
    </row>
    <row r="381" spans="1:2" ht="12.75">
      <c r="A381" s="13"/>
      <c r="B381" s="13"/>
    </row>
    <row r="382" spans="1:2" ht="12.75">
      <c r="A382" s="13"/>
      <c r="B382" s="13"/>
    </row>
    <row r="383" spans="1:2" ht="12.75">
      <c r="A383" s="13"/>
      <c r="B383" s="13"/>
    </row>
    <row r="384" spans="1:2" ht="12.75">
      <c r="A384" s="13"/>
      <c r="B384" s="13"/>
    </row>
    <row r="385" spans="1:2" ht="12.75">
      <c r="A385" s="13"/>
      <c r="B385" s="13"/>
    </row>
    <row r="386" spans="1:2" ht="12.75">
      <c r="A386" s="13"/>
      <c r="B386" s="13"/>
    </row>
    <row r="387" spans="1:2" ht="12.75">
      <c r="A387" s="13"/>
      <c r="B387" s="13"/>
    </row>
    <row r="388" spans="1:2" ht="12.75">
      <c r="A388" s="13"/>
      <c r="B388" s="13"/>
    </row>
    <row r="389" spans="1:2" ht="12.75">
      <c r="A389" s="13"/>
      <c r="B389" s="13"/>
    </row>
    <row r="390" spans="1:2" ht="12.75">
      <c r="A390" s="13"/>
      <c r="B390" s="13"/>
    </row>
    <row r="391" spans="1:2" ht="12.75">
      <c r="A391" s="13"/>
      <c r="B391" s="13"/>
    </row>
    <row r="392" spans="1:2" ht="12.75">
      <c r="A392" s="13"/>
      <c r="B392" s="13"/>
    </row>
    <row r="393" spans="1:2" ht="12.75">
      <c r="A393" s="13"/>
      <c r="B393" s="13"/>
    </row>
    <row r="394" spans="1:2" ht="12.75">
      <c r="A394" s="13"/>
      <c r="B394" s="13"/>
    </row>
    <row r="395" spans="1:2" ht="12.75">
      <c r="A395" s="13"/>
      <c r="B395" s="13"/>
    </row>
    <row r="396" spans="1:2" ht="12.75">
      <c r="A396" s="13"/>
      <c r="B396" s="13"/>
    </row>
    <row r="397" spans="1:2" ht="12.75">
      <c r="A397" s="13"/>
      <c r="B397" s="13"/>
    </row>
    <row r="398" spans="1:2" ht="12.75">
      <c r="A398" s="13"/>
      <c r="B398" s="13"/>
    </row>
    <row r="399" spans="1:2" ht="12.75">
      <c r="A399" s="13"/>
      <c r="B399" s="13"/>
    </row>
    <row r="400" spans="1:2" ht="12.75">
      <c r="A400" s="13"/>
      <c r="B400" s="13"/>
    </row>
    <row r="401" spans="1:2" ht="12.75">
      <c r="A401" s="13"/>
      <c r="B401" s="13"/>
    </row>
    <row r="402" spans="1:2" ht="12.75">
      <c r="A402" s="13"/>
      <c r="B402" s="13"/>
    </row>
    <row r="403" spans="1:2" ht="12.75">
      <c r="A403" s="13"/>
      <c r="B403" s="13"/>
    </row>
    <row r="404" spans="1:2" ht="12.75">
      <c r="A404" s="13"/>
      <c r="B404" s="13"/>
    </row>
    <row r="405" spans="1:2" ht="12.75">
      <c r="A405" s="13"/>
      <c r="B405" s="13"/>
    </row>
    <row r="406" spans="1:2" ht="12.75">
      <c r="A406" s="13"/>
      <c r="B406" s="13"/>
    </row>
    <row r="407" spans="1:2" ht="12.75">
      <c r="A407" s="13"/>
      <c r="B407" s="13"/>
    </row>
    <row r="408" spans="1:2" ht="12.75">
      <c r="A408" s="13"/>
      <c r="B408" s="13"/>
    </row>
    <row r="409" spans="1:2" ht="12.75">
      <c r="A409" s="13"/>
      <c r="B409" s="13"/>
    </row>
    <row r="410" spans="1:2" ht="12.75">
      <c r="A410" s="13"/>
      <c r="B410" s="13"/>
    </row>
    <row r="411" spans="1:2" ht="12.75">
      <c r="A411" s="13"/>
      <c r="B411" s="13"/>
    </row>
    <row r="412" spans="1:2" ht="12.75">
      <c r="A412" s="13"/>
      <c r="B412" s="13"/>
    </row>
    <row r="413" spans="1:2" ht="12.75">
      <c r="A413" s="13"/>
      <c r="B413" s="13"/>
    </row>
    <row r="414" spans="1:2" ht="12.75">
      <c r="A414" s="13"/>
      <c r="B414" s="13"/>
    </row>
    <row r="415" spans="1:2" ht="12.75">
      <c r="A415" s="13"/>
      <c r="B415" s="13"/>
    </row>
    <row r="416" spans="1:2" ht="12.75">
      <c r="A416" s="13"/>
      <c r="B416" s="13"/>
    </row>
    <row r="417" spans="1:2" ht="12.75">
      <c r="A417" s="13"/>
      <c r="B417" s="13"/>
    </row>
    <row r="418" spans="1:2" ht="12.75">
      <c r="A418" s="13"/>
      <c r="B418" s="13"/>
    </row>
    <row r="419" spans="1:2" ht="12.75">
      <c r="A419" s="13"/>
      <c r="B419" s="13"/>
    </row>
    <row r="420" spans="1:2" ht="12.75">
      <c r="A420" s="13"/>
      <c r="B420" s="13"/>
    </row>
    <row r="421" spans="1:2" ht="12.75">
      <c r="A421" s="13"/>
      <c r="B421" s="13"/>
    </row>
    <row r="422" spans="1:2" ht="12.75">
      <c r="A422" s="13"/>
      <c r="B422" s="13"/>
    </row>
    <row r="423" spans="1:2" ht="12.75">
      <c r="A423" s="13"/>
      <c r="B423" s="13"/>
    </row>
    <row r="424" spans="1:2" ht="12.75">
      <c r="A424" s="13"/>
      <c r="B424" s="13"/>
    </row>
    <row r="425" spans="1:2" ht="12.75">
      <c r="A425" s="13"/>
      <c r="B425" s="13"/>
    </row>
    <row r="426" spans="1:2" ht="12.75">
      <c r="A426" s="13"/>
      <c r="B426" s="13"/>
    </row>
    <row r="427" spans="1:2" ht="12.75">
      <c r="A427" s="13"/>
      <c r="B427" s="13"/>
    </row>
    <row r="428" spans="1:2" ht="12.75">
      <c r="A428" s="13"/>
      <c r="B428" s="13"/>
    </row>
    <row r="429" spans="1:2" ht="12.75">
      <c r="A429" s="13"/>
      <c r="B429" s="13"/>
    </row>
    <row r="430" spans="1:2" ht="12.75">
      <c r="A430" s="13"/>
      <c r="B430" s="13"/>
    </row>
    <row r="431" spans="1:2" ht="12.75">
      <c r="A431" s="13"/>
      <c r="B431" s="13"/>
    </row>
    <row r="432" spans="1:2" ht="12.75">
      <c r="A432" s="13"/>
      <c r="B432" s="13"/>
    </row>
    <row r="433" spans="1:2" ht="12.75">
      <c r="A433" s="13"/>
      <c r="B433" s="13"/>
    </row>
    <row r="434" spans="1:2" ht="12.75">
      <c r="A434" s="13"/>
      <c r="B434" s="13"/>
    </row>
    <row r="435" spans="1:2" ht="12.75">
      <c r="A435" s="13"/>
      <c r="B435" s="13"/>
    </row>
    <row r="436" spans="1:2" ht="12.75">
      <c r="A436" s="13"/>
      <c r="B436" s="13"/>
    </row>
    <row r="437" spans="1:2" ht="12.75">
      <c r="A437" s="13"/>
      <c r="B437" s="13"/>
    </row>
    <row r="438" spans="1:2" ht="12.75">
      <c r="A438" s="13"/>
      <c r="B438" s="13"/>
    </row>
    <row r="439" spans="1:2" ht="12.75">
      <c r="A439" s="13"/>
      <c r="B439" s="13"/>
    </row>
    <row r="440" spans="1:2" ht="12.75">
      <c r="A440" s="13"/>
      <c r="B440" s="13"/>
    </row>
    <row r="441" spans="1:2" ht="12.75">
      <c r="A441" s="13"/>
      <c r="B441" s="13"/>
    </row>
    <row r="442" spans="1:2" ht="12.75">
      <c r="A442" s="13"/>
      <c r="B442" s="13"/>
    </row>
    <row r="443" spans="1:2" ht="12.75">
      <c r="A443" s="13"/>
      <c r="B443" s="13"/>
    </row>
    <row r="444" spans="1:2" ht="12.75">
      <c r="A444" s="13"/>
      <c r="B444" s="13"/>
    </row>
    <row r="445" spans="1:2" ht="12.75">
      <c r="A445" s="13"/>
      <c r="B445" s="13"/>
    </row>
    <row r="446" spans="1:2" ht="12.75">
      <c r="A446" s="13"/>
      <c r="B446" s="13"/>
    </row>
    <row r="447" spans="1:2" ht="12.75">
      <c r="A447" s="13"/>
      <c r="B447" s="13"/>
    </row>
    <row r="448" spans="1:2" ht="12.75">
      <c r="A448" s="13"/>
      <c r="B448" s="13"/>
    </row>
    <row r="449" spans="1:2" ht="12.75">
      <c r="A449" s="13"/>
      <c r="B449" s="13"/>
    </row>
    <row r="450" spans="1:2" ht="12.75">
      <c r="A450" s="13"/>
      <c r="B450" s="13"/>
    </row>
    <row r="451" spans="1:2" ht="12.75">
      <c r="A451" s="13"/>
      <c r="B451" s="13"/>
    </row>
    <row r="452" spans="1:2" ht="12.75">
      <c r="A452" s="13"/>
      <c r="B452" s="13"/>
    </row>
    <row r="453" spans="1:2" ht="12.75">
      <c r="A453" s="13"/>
      <c r="B453" s="13"/>
    </row>
    <row r="454" spans="1:2" ht="12.75">
      <c r="A454" s="13"/>
      <c r="B454" s="13"/>
    </row>
    <row r="455" spans="1:2" ht="12.75">
      <c r="A455" s="13"/>
      <c r="B455" s="13"/>
    </row>
    <row r="456" spans="1:2" ht="12.75">
      <c r="A456" s="13"/>
      <c r="B456" s="13"/>
    </row>
    <row r="457" spans="1:2" ht="12.75">
      <c r="A457" s="13"/>
      <c r="B457" s="13"/>
    </row>
    <row r="458" spans="1:2" ht="12.75">
      <c r="A458" s="13"/>
      <c r="B458" s="13"/>
    </row>
    <row r="459" spans="1:2" ht="12.75">
      <c r="A459" s="13"/>
      <c r="B459" s="13"/>
    </row>
    <row r="460" spans="1:2" ht="12.75">
      <c r="A460" s="13"/>
      <c r="B460" s="13"/>
    </row>
    <row r="461" spans="1:2" ht="12.75">
      <c r="A461" s="13"/>
      <c r="B461" s="13"/>
    </row>
    <row r="462" spans="1:2" ht="12.75">
      <c r="A462" s="13"/>
      <c r="B462" s="13"/>
    </row>
    <row r="463" spans="1:2" ht="12.75">
      <c r="A463" s="13"/>
      <c r="B463" s="13"/>
    </row>
    <row r="464" spans="1:2" ht="12.75">
      <c r="A464" s="13"/>
      <c r="B464" s="13"/>
    </row>
    <row r="465" spans="1:2" ht="12.75">
      <c r="A465" s="13"/>
      <c r="B465" s="13"/>
    </row>
    <row r="466" spans="1:2" ht="12.75">
      <c r="A466" s="13"/>
      <c r="B466" s="13"/>
    </row>
    <row r="467" spans="1:2" ht="12.75">
      <c r="A467" s="13"/>
      <c r="B467" s="13"/>
    </row>
    <row r="468" spans="1:2" ht="12.75">
      <c r="A468" s="13"/>
      <c r="B468" s="13"/>
    </row>
    <row r="469" spans="1:2" ht="12.75">
      <c r="A469" s="13"/>
      <c r="B469" s="13"/>
    </row>
    <row r="470" spans="1:2" ht="12.75">
      <c r="A470" s="13"/>
      <c r="B470" s="13"/>
    </row>
    <row r="471" spans="1:2" ht="12.75">
      <c r="A471" s="13"/>
      <c r="B471" s="13"/>
    </row>
    <row r="472" spans="1:2" ht="12.75">
      <c r="A472" s="13"/>
      <c r="B472" s="13"/>
    </row>
    <row r="473" spans="1:2" ht="12.75">
      <c r="A473" s="13"/>
      <c r="B473" s="13"/>
    </row>
    <row r="474" spans="1:2" ht="12.75">
      <c r="A474" s="13"/>
      <c r="B474" s="13"/>
    </row>
    <row r="475" spans="1:2" ht="12.75">
      <c r="A475" s="13"/>
      <c r="B475" s="13"/>
    </row>
    <row r="476" spans="1:2" ht="12.75">
      <c r="A476" s="13"/>
      <c r="B476" s="13"/>
    </row>
    <row r="477" spans="1:2" ht="12.75">
      <c r="A477" s="13"/>
      <c r="B477" s="13"/>
    </row>
    <row r="478" spans="1:2" ht="12.75">
      <c r="A478" s="13"/>
      <c r="B478" s="13"/>
    </row>
    <row r="479" spans="1:2" ht="12.75">
      <c r="A479" s="13"/>
      <c r="B479" s="13"/>
    </row>
    <row r="480" spans="1:2" ht="12.75">
      <c r="A480" s="13"/>
      <c r="B480" s="13"/>
    </row>
    <row r="481" spans="1:2" ht="12.75">
      <c r="A481" s="13"/>
      <c r="B481" s="13"/>
    </row>
    <row r="482" spans="1:2" ht="12.75">
      <c r="A482" s="13"/>
      <c r="B482" s="13"/>
    </row>
    <row r="483" spans="1:2" ht="12.75">
      <c r="A483" s="13"/>
      <c r="B483" s="13"/>
    </row>
    <row r="484" spans="1:2" ht="12.75">
      <c r="A484" s="13"/>
      <c r="B484" s="13"/>
    </row>
    <row r="485" spans="1:2" ht="12.75">
      <c r="A485" s="13"/>
      <c r="B485" s="13"/>
    </row>
    <row r="486" spans="1:2" ht="12.75">
      <c r="A486" s="13"/>
      <c r="B486" s="13"/>
    </row>
    <row r="487" spans="1:2" ht="12.75">
      <c r="A487" s="13"/>
      <c r="B487" s="13"/>
    </row>
    <row r="488" spans="1:2" ht="12.75">
      <c r="A488" s="13"/>
      <c r="B488" s="13"/>
    </row>
    <row r="489" spans="1:2" ht="12.75">
      <c r="A489" s="13"/>
      <c r="B489" s="13"/>
    </row>
    <row r="490" spans="1:2" ht="12.75">
      <c r="A490" s="13"/>
      <c r="B490" s="13"/>
    </row>
    <row r="491" spans="1:2" ht="12.75">
      <c r="A491" s="13"/>
      <c r="B491" s="13"/>
    </row>
    <row r="492" spans="1:2" ht="12.75">
      <c r="A492" s="13"/>
      <c r="B492" s="13"/>
    </row>
    <row r="493" spans="1:2" ht="12.75">
      <c r="A493" s="13"/>
      <c r="B493" s="13"/>
    </row>
    <row r="494" spans="1:2" ht="12.75">
      <c r="A494" s="13"/>
      <c r="B494" s="13"/>
    </row>
    <row r="495" spans="1:2" ht="12.75">
      <c r="A495" s="13"/>
      <c r="B495" s="13"/>
    </row>
    <row r="496" spans="1:2" ht="12.75">
      <c r="A496" s="13"/>
      <c r="B496" s="13"/>
    </row>
    <row r="497" spans="1:2" ht="12.75">
      <c r="A497" s="13"/>
      <c r="B497" s="13"/>
    </row>
    <row r="498" spans="1:2" ht="12.75">
      <c r="A498" s="13"/>
      <c r="B498" s="13"/>
    </row>
    <row r="499" spans="1:2" ht="12.75">
      <c r="A499" s="13"/>
      <c r="B499" s="13"/>
    </row>
    <row r="500" spans="1:2" ht="12.75">
      <c r="A500" s="13"/>
      <c r="B500" s="13"/>
    </row>
    <row r="501" spans="1:2" ht="12.75">
      <c r="A501" s="13"/>
      <c r="B501" s="13"/>
    </row>
    <row r="502" spans="1:2" ht="12.75">
      <c r="A502" s="13"/>
      <c r="B502" s="13"/>
    </row>
    <row r="503" spans="1:2" ht="12.75">
      <c r="A503" s="13"/>
      <c r="B503" s="13"/>
    </row>
    <row r="504" spans="1:2" ht="12.75">
      <c r="A504" s="13"/>
      <c r="B504" s="13"/>
    </row>
    <row r="505" spans="1:2" ht="12.75">
      <c r="A505" s="13"/>
      <c r="B505" s="13"/>
    </row>
    <row r="506" spans="1:2" ht="12.75">
      <c r="A506" s="13"/>
      <c r="B506" s="13"/>
    </row>
    <row r="507" spans="1:2" ht="12.75">
      <c r="A507" s="13"/>
      <c r="B507" s="13"/>
    </row>
    <row r="508" spans="1:2" ht="12.75">
      <c r="A508" s="13"/>
      <c r="B508" s="13"/>
    </row>
    <row r="509" spans="1:2" ht="12.75">
      <c r="A509" s="13"/>
      <c r="B509" s="13"/>
    </row>
    <row r="510" spans="1:2" ht="12.75">
      <c r="A510" s="13"/>
      <c r="B510" s="13"/>
    </row>
    <row r="511" spans="1:2" ht="12.75">
      <c r="A511" s="13"/>
      <c r="B511" s="13"/>
    </row>
    <row r="512" spans="1:2" ht="12.75">
      <c r="A512" s="13"/>
      <c r="B512" s="13"/>
    </row>
    <row r="513" spans="1:2" ht="12.75">
      <c r="A513" s="13"/>
      <c r="B513" s="13"/>
    </row>
    <row r="514" spans="1:2" ht="12.75">
      <c r="A514" s="13"/>
      <c r="B514" s="13"/>
    </row>
    <row r="515" spans="1:2" ht="12.75">
      <c r="A515" s="13"/>
      <c r="B515" s="13"/>
    </row>
    <row r="516" spans="1:2" ht="12.75">
      <c r="A516" s="13"/>
      <c r="B516" s="13"/>
    </row>
    <row r="517" spans="1:2" ht="12.75">
      <c r="A517" s="13"/>
      <c r="B517" s="13"/>
    </row>
    <row r="518" spans="1:2" ht="12.75">
      <c r="A518" s="13"/>
      <c r="B518" s="13"/>
    </row>
    <row r="519" spans="1:2" ht="12.75">
      <c r="A519" s="13"/>
      <c r="B519" s="13"/>
    </row>
    <row r="520" spans="1:2" ht="12.75">
      <c r="A520" s="13"/>
      <c r="B520" s="13"/>
    </row>
    <row r="521" spans="1:2" ht="12.75">
      <c r="A521" s="13"/>
      <c r="B521" s="13"/>
    </row>
    <row r="522" spans="1:2" ht="12.75">
      <c r="A522" s="13"/>
      <c r="B522" s="13"/>
    </row>
    <row r="523" spans="1:2" ht="12.75">
      <c r="A523" s="13"/>
      <c r="B523" s="13"/>
    </row>
    <row r="524" spans="1:2" ht="12.75">
      <c r="A524" s="13"/>
      <c r="B524" s="13"/>
    </row>
    <row r="525" spans="1:2" ht="12.75">
      <c r="A525" s="13"/>
      <c r="B525" s="13"/>
    </row>
    <row r="526" spans="1:2" ht="12.75">
      <c r="A526" s="13"/>
      <c r="B526" s="13"/>
    </row>
    <row r="527" spans="1:2" ht="12.75">
      <c r="A527" s="13"/>
      <c r="B527" s="13"/>
    </row>
    <row r="528" spans="1:2" ht="12.75">
      <c r="A528" s="13"/>
      <c r="B528" s="13"/>
    </row>
    <row r="529" spans="1:2" ht="12.75">
      <c r="A529" s="13"/>
      <c r="B529" s="13"/>
    </row>
    <row r="530" spans="1:2" ht="12.75">
      <c r="A530" s="13"/>
      <c r="B530" s="13"/>
    </row>
    <row r="531" spans="1:2" ht="12.75">
      <c r="A531" s="13"/>
      <c r="B531" s="13"/>
    </row>
    <row r="532" spans="1:2" ht="12.75">
      <c r="A532" s="13"/>
      <c r="B532" s="13"/>
    </row>
    <row r="533" spans="1:2" ht="12.75">
      <c r="A533" s="13"/>
      <c r="B533" s="13"/>
    </row>
    <row r="534" spans="1:2" ht="12.75">
      <c r="A534" s="13"/>
      <c r="B534" s="13"/>
    </row>
    <row r="535" spans="1:2" ht="12.75">
      <c r="A535" s="13"/>
      <c r="B535" s="13"/>
    </row>
    <row r="536" spans="1:2" ht="12.75">
      <c r="A536" s="13"/>
      <c r="B536" s="13"/>
    </row>
    <row r="537" spans="1:2" ht="12.75">
      <c r="A537" s="13"/>
      <c r="B537" s="13"/>
    </row>
    <row r="538" spans="1:2" ht="12.75">
      <c r="A538" s="13"/>
      <c r="B538" s="13"/>
    </row>
    <row r="539" spans="1:2" ht="12.75">
      <c r="A539" s="13"/>
      <c r="B539" s="13"/>
    </row>
    <row r="540" spans="1:2" ht="12.75">
      <c r="A540" s="13"/>
      <c r="B540" s="13"/>
    </row>
    <row r="541" spans="1:2" ht="12.75">
      <c r="A541" s="13"/>
      <c r="B541" s="13"/>
    </row>
    <row r="542" spans="1:2" ht="12.75">
      <c r="A542" s="13"/>
      <c r="B542" s="13"/>
    </row>
    <row r="543" spans="1:2" ht="12.75">
      <c r="A543" s="13"/>
      <c r="B543" s="13"/>
    </row>
    <row r="544" spans="1:2" ht="12.75">
      <c r="A544" s="13"/>
      <c r="B544" s="13"/>
    </row>
    <row r="545" spans="1:2" ht="12.75">
      <c r="A545" s="13"/>
      <c r="B545" s="13"/>
    </row>
    <row r="546" spans="1:2" ht="12.75">
      <c r="A546" s="13"/>
      <c r="B546" s="13"/>
    </row>
    <row r="547" spans="1:2" ht="12.75">
      <c r="A547" s="13"/>
      <c r="B547" s="13"/>
    </row>
    <row r="548" spans="1:2" ht="12.75">
      <c r="A548" s="13"/>
      <c r="B548" s="13"/>
    </row>
    <row r="549" spans="1:2" ht="12.75">
      <c r="A549" s="13"/>
      <c r="B549" s="13"/>
    </row>
    <row r="550" spans="1:2" ht="12.75">
      <c r="A550" s="13"/>
      <c r="B550" s="13"/>
    </row>
    <row r="551" spans="1:2" ht="12.75">
      <c r="A551" s="13"/>
      <c r="B551" s="13"/>
    </row>
    <row r="552" spans="1:2" ht="12.75">
      <c r="A552" s="13"/>
      <c r="B552" s="13"/>
    </row>
    <row r="553" spans="1:2" ht="12.75">
      <c r="A553" s="13"/>
      <c r="B553" s="13"/>
    </row>
    <row r="554" spans="1:2" ht="12.75">
      <c r="A554" s="13"/>
      <c r="B554" s="13"/>
    </row>
    <row r="555" spans="1:2" ht="12.75">
      <c r="A555" s="13"/>
      <c r="B555" s="13"/>
    </row>
    <row r="556" spans="1:2" ht="12.75">
      <c r="A556" s="13"/>
      <c r="B556" s="13"/>
    </row>
    <row r="557" spans="1:2" ht="12.75">
      <c r="A557" s="13"/>
      <c r="B557" s="13"/>
    </row>
    <row r="558" spans="1:2" ht="12.75">
      <c r="A558" s="13"/>
      <c r="B558" s="13"/>
    </row>
    <row r="559" spans="1:2" ht="12.75">
      <c r="A559" s="13"/>
      <c r="B559" s="13"/>
    </row>
    <row r="560" spans="1:2" ht="12.75">
      <c r="A560" s="13"/>
      <c r="B560" s="13"/>
    </row>
    <row r="561" spans="1:2" ht="12.75">
      <c r="A561" s="13"/>
      <c r="B561" s="13"/>
    </row>
    <row r="562" spans="1:2" ht="12.75">
      <c r="A562" s="13"/>
      <c r="B562" s="13"/>
    </row>
    <row r="563" spans="1:2" ht="12.75">
      <c r="A563" s="13"/>
      <c r="B563" s="13"/>
    </row>
    <row r="564" spans="1:2" ht="12.75">
      <c r="A564" s="13"/>
      <c r="B564" s="13"/>
    </row>
    <row r="565" spans="1:2" ht="12.75">
      <c r="A565" s="13"/>
      <c r="B565" s="13"/>
    </row>
    <row r="566" spans="1:2" ht="12.75">
      <c r="A566" s="13"/>
      <c r="B566" s="13"/>
    </row>
    <row r="567" spans="1:2" ht="12.75">
      <c r="A567" s="13"/>
      <c r="B567" s="13"/>
    </row>
    <row r="568" spans="1:2" ht="12.75">
      <c r="A568" s="13"/>
      <c r="B568" s="13"/>
    </row>
    <row r="569" spans="1:2" ht="12.75">
      <c r="A569" s="13"/>
      <c r="B569" s="13"/>
    </row>
    <row r="570" spans="1:2" ht="12.75">
      <c r="A570" s="13"/>
      <c r="B570" s="13"/>
    </row>
    <row r="571" spans="1:2" ht="12.75">
      <c r="A571" s="13"/>
      <c r="B571" s="13"/>
    </row>
    <row r="572" spans="1:2" ht="12.75">
      <c r="A572" s="13"/>
      <c r="B572" s="13"/>
    </row>
    <row r="573" spans="1:2" ht="12.75">
      <c r="A573" s="13"/>
      <c r="B573" s="13"/>
    </row>
    <row r="574" spans="1:2" ht="12.75">
      <c r="A574" s="13"/>
      <c r="B574" s="13"/>
    </row>
    <row r="575" spans="1:2" ht="12.75">
      <c r="A575" s="13"/>
      <c r="B575" s="13"/>
    </row>
    <row r="576" spans="1:2" ht="12.75">
      <c r="A576" s="13"/>
      <c r="B576" s="13"/>
    </row>
    <row r="577" spans="1:2" ht="12.75">
      <c r="A577" s="13"/>
      <c r="B577" s="13"/>
    </row>
    <row r="578" spans="1:2" ht="12.75">
      <c r="A578" s="13"/>
      <c r="B578" s="13"/>
    </row>
    <row r="579" spans="1:2" ht="12.75">
      <c r="A579" s="13"/>
      <c r="B579" s="13"/>
    </row>
    <row r="580" spans="1:2" ht="12.75">
      <c r="A580" s="13"/>
      <c r="B580" s="13"/>
    </row>
    <row r="581" spans="1:2" ht="12.75">
      <c r="A581" s="13"/>
      <c r="B581" s="13"/>
    </row>
    <row r="582" spans="1:2" ht="12.75">
      <c r="A582" s="13"/>
      <c r="B582" s="13"/>
    </row>
    <row r="583" spans="1:2" ht="12.75">
      <c r="A583" s="13"/>
      <c r="B583" s="13"/>
    </row>
    <row r="584" spans="1:2" ht="12.75">
      <c r="A584" s="13"/>
      <c r="B584" s="13"/>
    </row>
    <row r="585" spans="1:2" ht="12.75">
      <c r="A585" s="13"/>
      <c r="B585" s="13"/>
    </row>
    <row r="586" spans="1:2" ht="12.75">
      <c r="A586" s="13"/>
      <c r="B586" s="13"/>
    </row>
    <row r="587" spans="1:2" ht="12.75">
      <c r="A587" s="13"/>
      <c r="B587" s="13"/>
    </row>
    <row r="588" spans="1:2" ht="12.75">
      <c r="A588" s="13"/>
      <c r="B588" s="13"/>
    </row>
    <row r="589" spans="1:2" ht="12.75">
      <c r="A589" s="13"/>
      <c r="B589" s="13"/>
    </row>
    <row r="590" spans="1:2" ht="12.75">
      <c r="A590" s="13"/>
      <c r="B590" s="13"/>
    </row>
    <row r="591" spans="1:2" ht="12.75">
      <c r="A591" s="13"/>
      <c r="B591" s="13"/>
    </row>
    <row r="592" spans="1:2" ht="12.75">
      <c r="A592" s="13"/>
      <c r="B592" s="13"/>
    </row>
    <row r="593" spans="1:2" ht="12.75">
      <c r="A593" s="13"/>
      <c r="B593" s="13"/>
    </row>
    <row r="594" spans="1:2" ht="12.75">
      <c r="A594" s="13"/>
      <c r="B594" s="13"/>
    </row>
    <row r="595" spans="1:2" ht="12.75">
      <c r="A595" s="13"/>
      <c r="B595" s="13"/>
    </row>
    <row r="596" spans="1:2" ht="12.75">
      <c r="A596" s="13"/>
      <c r="B596" s="13"/>
    </row>
    <row r="597" spans="1:2" ht="12.75">
      <c r="A597" s="13"/>
      <c r="B597" s="13"/>
    </row>
    <row r="598" spans="1:2" ht="12.75">
      <c r="A598" s="13"/>
      <c r="B598" s="13"/>
    </row>
    <row r="599" spans="1:2" ht="12.75">
      <c r="A599" s="13"/>
      <c r="B599" s="13"/>
    </row>
    <row r="600" spans="1:2" ht="12.75">
      <c r="A600" s="13"/>
      <c r="B600" s="13"/>
    </row>
    <row r="601" spans="1:2" ht="12.75">
      <c r="A601" s="13"/>
      <c r="B601" s="13"/>
    </row>
    <row r="602" spans="1:2" ht="12.75">
      <c r="A602" s="13"/>
      <c r="B602" s="13"/>
    </row>
    <row r="603" spans="1:2" ht="12.75">
      <c r="A603" s="13"/>
      <c r="B603" s="13"/>
    </row>
    <row r="604" spans="1:2" ht="12.75">
      <c r="A604" s="13"/>
      <c r="B604" s="13"/>
    </row>
    <row r="605" spans="1:2" ht="12.75">
      <c r="A605" s="13"/>
      <c r="B605" s="13"/>
    </row>
    <row r="606" spans="1:2" ht="12.75">
      <c r="A606" s="13"/>
      <c r="B606" s="13"/>
    </row>
    <row r="607" spans="1:2" ht="12.75">
      <c r="A607" s="13"/>
      <c r="B607" s="13"/>
    </row>
    <row r="608" spans="1:2" ht="12.75">
      <c r="A608" s="13"/>
      <c r="B608" s="13"/>
    </row>
    <row r="609" spans="1:2" ht="12.75">
      <c r="A609" s="13"/>
      <c r="B609" s="13"/>
    </row>
    <row r="610" spans="1:2" ht="12.75">
      <c r="A610" s="13"/>
      <c r="B610" s="13"/>
    </row>
    <row r="611" spans="1:2" ht="12.75">
      <c r="A611" s="13"/>
      <c r="B611" s="13"/>
    </row>
    <row r="612" spans="1:2" ht="12.75">
      <c r="A612" s="13"/>
      <c r="B612" s="13"/>
    </row>
    <row r="613" spans="1:2" ht="12.75">
      <c r="A613" s="13"/>
      <c r="B613" s="13"/>
    </row>
    <row r="614" spans="1:2" ht="12.75">
      <c r="A614" s="13"/>
      <c r="B614" s="13"/>
    </row>
    <row r="615" spans="1:2" ht="12.75">
      <c r="A615" s="13"/>
      <c r="B615" s="13"/>
    </row>
    <row r="616" spans="1:2" ht="12.75">
      <c r="A616" s="13"/>
      <c r="B616" s="13"/>
    </row>
    <row r="617" spans="1:2" ht="12.75">
      <c r="A617" s="13"/>
      <c r="B617" s="13"/>
    </row>
    <row r="618" spans="1:2" ht="12.75">
      <c r="A618" s="13"/>
      <c r="B618" s="13"/>
    </row>
    <row r="619" spans="1:2" ht="12.75">
      <c r="A619" s="13"/>
      <c r="B619" s="13"/>
    </row>
    <row r="620" spans="1:2" ht="12.75">
      <c r="A620" s="13"/>
      <c r="B620" s="13"/>
    </row>
    <row r="621" spans="1:2" ht="12.75">
      <c r="A621" s="13"/>
      <c r="B621" s="13"/>
    </row>
    <row r="622" spans="1:2" ht="12.75">
      <c r="A622" s="13"/>
      <c r="B622" s="13"/>
    </row>
    <row r="623" spans="1:2" ht="12.75">
      <c r="A623" s="13"/>
      <c r="B623" s="13"/>
    </row>
    <row r="624" spans="1:2" ht="12.75">
      <c r="A624" s="13"/>
      <c r="B624" s="13"/>
    </row>
    <row r="625" spans="1:2" ht="12.75">
      <c r="A625" s="13"/>
      <c r="B625" s="13"/>
    </row>
    <row r="626" spans="1:2" ht="12.75">
      <c r="A626" s="13"/>
      <c r="B626" s="13"/>
    </row>
    <row r="627" spans="1:2" ht="12.75">
      <c r="A627" s="13"/>
      <c r="B627" s="13"/>
    </row>
    <row r="628" spans="1:2" ht="12.75">
      <c r="A628" s="13"/>
      <c r="B628" s="13"/>
    </row>
    <row r="629" spans="1:2" ht="12.75">
      <c r="A629" s="13"/>
      <c r="B629" s="13"/>
    </row>
    <row r="630" spans="1:2" ht="12.75">
      <c r="A630" s="13"/>
      <c r="B630" s="13"/>
    </row>
    <row r="631" spans="1:2" ht="12.75">
      <c r="A631" s="13"/>
      <c r="B631" s="13"/>
    </row>
    <row r="632" spans="1:2" ht="12.75">
      <c r="A632" s="13"/>
      <c r="B632" s="13"/>
    </row>
    <row r="633" spans="1:2" ht="12.75">
      <c r="A633" s="13"/>
      <c r="B633" s="13"/>
    </row>
    <row r="634" spans="1:2" ht="12.75">
      <c r="A634" s="13"/>
      <c r="B634" s="13"/>
    </row>
    <row r="635" spans="1:2" ht="12.75">
      <c r="A635" s="13"/>
      <c r="B635" s="13"/>
    </row>
    <row r="636" spans="1:2" ht="12.75">
      <c r="A636" s="13"/>
      <c r="B636" s="13"/>
    </row>
    <row r="637" spans="1:2" ht="12.75">
      <c r="A637" s="13"/>
      <c r="B637" s="13"/>
    </row>
    <row r="638" spans="1:2" ht="12.75">
      <c r="A638" s="13"/>
      <c r="B638" s="13"/>
    </row>
    <row r="639" spans="1:2" ht="12.75">
      <c r="A639" s="13"/>
      <c r="B639" s="13"/>
    </row>
    <row r="640" spans="1:2" ht="12.75">
      <c r="A640" s="13"/>
      <c r="B640" s="13"/>
    </row>
    <row r="641" spans="1:2" ht="12.75">
      <c r="A641" s="13"/>
      <c r="B641" s="13"/>
    </row>
    <row r="642" spans="1:2" ht="12.75">
      <c r="A642" s="13"/>
      <c r="B642" s="13"/>
    </row>
    <row r="643" spans="1:2" ht="12.75">
      <c r="A643" s="13"/>
      <c r="B643" s="13"/>
    </row>
    <row r="644" spans="1:2" ht="12.75">
      <c r="A644" s="13"/>
      <c r="B644" s="13"/>
    </row>
    <row r="645" spans="1:2" ht="12.75">
      <c r="A645" s="13"/>
      <c r="B645" s="13"/>
    </row>
    <row r="646" spans="1:2" ht="12.75">
      <c r="A646" s="13"/>
      <c r="B646" s="13"/>
    </row>
    <row r="647" spans="1:2" ht="12.75">
      <c r="A647" s="13"/>
      <c r="B647" s="13"/>
    </row>
    <row r="648" spans="1:2" ht="12.75">
      <c r="A648" s="13"/>
      <c r="B648" s="13"/>
    </row>
    <row r="649" spans="1:2" ht="12.75">
      <c r="A649" s="13"/>
      <c r="B649" s="13"/>
    </row>
    <row r="650" spans="1:2" ht="12.75">
      <c r="A650" s="13"/>
      <c r="B650" s="13"/>
    </row>
    <row r="651" spans="1:2" ht="12.75">
      <c r="A651" s="13"/>
      <c r="B651" s="13"/>
    </row>
    <row r="652" spans="1:2" ht="12.75">
      <c r="A652" s="13"/>
      <c r="B652" s="13"/>
    </row>
    <row r="653" spans="1:2" ht="12.75">
      <c r="A653" s="13"/>
      <c r="B653" s="13"/>
    </row>
    <row r="654" spans="1:2" ht="12.75">
      <c r="A654" s="13"/>
      <c r="B654" s="13"/>
    </row>
    <row r="655" spans="1:2" ht="12.75">
      <c r="A655" s="13"/>
      <c r="B655" s="13"/>
    </row>
    <row r="656" spans="1:2" ht="12.75">
      <c r="A656" s="13"/>
      <c r="B656" s="13"/>
    </row>
    <row r="657" spans="1:2" ht="12.75">
      <c r="A657" s="13"/>
      <c r="B657" s="13"/>
    </row>
    <row r="658" spans="1:2" ht="12.75">
      <c r="A658" s="13"/>
      <c r="B658" s="13"/>
    </row>
    <row r="659" spans="1:2" ht="12.75">
      <c r="A659" s="13"/>
      <c r="B659" s="13"/>
    </row>
    <row r="660" spans="1:2" ht="12.75">
      <c r="A660" s="13"/>
      <c r="B660" s="13"/>
    </row>
    <row r="661" spans="1:2" ht="12.75">
      <c r="A661" s="13"/>
      <c r="B661" s="13"/>
    </row>
    <row r="662" spans="1:2" ht="12.75">
      <c r="A662" s="13"/>
      <c r="B662" s="13"/>
    </row>
    <row r="663" spans="1:2" ht="12.75">
      <c r="A663" s="13"/>
      <c r="B663" s="13"/>
    </row>
    <row r="664" spans="1:2" ht="12.75">
      <c r="A664" s="13"/>
      <c r="B664" s="13"/>
    </row>
    <row r="665" spans="1:2" ht="12.75">
      <c r="A665" s="13"/>
      <c r="B665" s="13"/>
    </row>
    <row r="666" spans="1:2" ht="12.75">
      <c r="A666" s="13"/>
      <c r="B666" s="13"/>
    </row>
    <row r="667" spans="1:2" ht="12.75">
      <c r="A667" s="13"/>
      <c r="B667" s="13"/>
    </row>
    <row r="668" spans="1:2" ht="12.75">
      <c r="A668" s="13"/>
      <c r="B668" s="13"/>
    </row>
    <row r="669" spans="1:2" ht="12.75">
      <c r="A669" s="13"/>
      <c r="B669" s="13"/>
    </row>
    <row r="670" spans="1:2" ht="12.75">
      <c r="A670" s="13"/>
      <c r="B670" s="13"/>
    </row>
    <row r="671" spans="1:2" ht="12.75">
      <c r="A671" s="13"/>
      <c r="B671" s="13"/>
    </row>
    <row r="672" spans="1:2" ht="12.75">
      <c r="A672" s="13"/>
      <c r="B672" s="13"/>
    </row>
    <row r="673" spans="1:2" ht="12.75">
      <c r="A673" s="13"/>
      <c r="B673" s="13"/>
    </row>
    <row r="674" spans="1:2" ht="12.75">
      <c r="A674" s="13"/>
      <c r="B674" s="13"/>
    </row>
    <row r="675" spans="1:2" ht="12.75">
      <c r="A675" s="13"/>
      <c r="B675" s="13"/>
    </row>
    <row r="676" spans="1:2" ht="12.75">
      <c r="A676" s="13"/>
      <c r="B676" s="13"/>
    </row>
    <row r="677" spans="1:2" ht="12.75">
      <c r="A677" s="13"/>
      <c r="B677" s="13"/>
    </row>
    <row r="678" spans="1:2" ht="12.75">
      <c r="A678" s="13"/>
      <c r="B678" s="13"/>
    </row>
    <row r="679" spans="1:2" ht="12.75">
      <c r="A679" s="13"/>
      <c r="B679" s="13"/>
    </row>
    <row r="680" spans="1:2" ht="12.75">
      <c r="A680" s="13"/>
      <c r="B680" s="13"/>
    </row>
    <row r="681" spans="1:2" ht="12.75">
      <c r="A681" s="13"/>
      <c r="B681" s="13"/>
    </row>
    <row r="682" spans="1:2" ht="12.75">
      <c r="A682" s="13"/>
      <c r="B682" s="13"/>
    </row>
    <row r="683" spans="1:2" ht="12.75">
      <c r="A683" s="13"/>
      <c r="B683" s="13"/>
    </row>
    <row r="684" spans="1:2" ht="12.75">
      <c r="A684" s="13"/>
      <c r="B684" s="13"/>
    </row>
    <row r="685" spans="1:2" ht="12.75">
      <c r="A685" s="13"/>
      <c r="B685" s="13"/>
    </row>
    <row r="686" spans="1:2" ht="12.75">
      <c r="A686" s="13"/>
      <c r="B686" s="13"/>
    </row>
    <row r="687" spans="1:2" ht="12.75">
      <c r="A687" s="13"/>
      <c r="B687" s="13"/>
    </row>
    <row r="688" spans="1:2" ht="12.75">
      <c r="A688" s="13"/>
      <c r="B688" s="13"/>
    </row>
    <row r="689" spans="1:2" ht="12.75">
      <c r="A689" s="13"/>
      <c r="B689" s="13"/>
    </row>
    <row r="690" spans="1:2" ht="12.75">
      <c r="A690" s="13"/>
      <c r="B690" s="13"/>
    </row>
    <row r="691" spans="1:2" ht="12.75">
      <c r="A691" s="13"/>
      <c r="B691" s="13"/>
    </row>
    <row r="692" spans="1:2" ht="12.75">
      <c r="A692" s="13"/>
      <c r="B692" s="13"/>
    </row>
    <row r="693" spans="1:2" ht="12.75">
      <c r="A693" s="13"/>
      <c r="B693" s="13"/>
    </row>
    <row r="694" spans="1:2" ht="12.75">
      <c r="A694" s="13"/>
      <c r="B694" s="13"/>
    </row>
    <row r="695" spans="1:2" ht="12.75">
      <c r="A695" s="13"/>
      <c r="B695" s="13"/>
    </row>
    <row r="696" spans="1:2" ht="12.75">
      <c r="A696" s="13"/>
      <c r="B696" s="13"/>
    </row>
    <row r="697" spans="1:2" ht="12.75">
      <c r="A697" s="13"/>
      <c r="B697" s="13"/>
    </row>
    <row r="698" spans="1:2" ht="12.75">
      <c r="A698" s="13"/>
      <c r="B698" s="13"/>
    </row>
    <row r="699" spans="1:2" ht="12.75">
      <c r="A699" s="13"/>
      <c r="B699" s="13"/>
    </row>
    <row r="700" spans="1:2" ht="12.75">
      <c r="A700" s="13"/>
      <c r="B700" s="13"/>
    </row>
    <row r="701" spans="1:2" ht="12.75">
      <c r="A701" s="13"/>
      <c r="B701" s="13"/>
    </row>
    <row r="702" spans="1:2" ht="12.75">
      <c r="A702" s="13"/>
      <c r="B702" s="13"/>
    </row>
    <row r="703" spans="1:2" ht="12.75">
      <c r="A703" s="13"/>
      <c r="B703" s="13"/>
    </row>
    <row r="704" spans="1:2" ht="12.75">
      <c r="A704" s="13"/>
      <c r="B704" s="13"/>
    </row>
    <row r="705" spans="1:2" ht="12.75">
      <c r="A705" s="13"/>
      <c r="B705" s="13"/>
    </row>
    <row r="706" spans="1:2" ht="12.75">
      <c r="A706" s="13"/>
      <c r="B706" s="13"/>
    </row>
    <row r="707" spans="1:2" ht="12.75">
      <c r="A707" s="13"/>
      <c r="B707" s="13"/>
    </row>
    <row r="708" spans="1:2" ht="12.75">
      <c r="A708" s="13"/>
      <c r="B708" s="13"/>
    </row>
    <row r="709" spans="1:2" ht="12.75">
      <c r="A709" s="13"/>
      <c r="B709" s="13"/>
    </row>
    <row r="710" spans="1:2" ht="12.75">
      <c r="A710" s="13"/>
      <c r="B710" s="13"/>
    </row>
    <row r="711" spans="1:2" ht="12.75">
      <c r="A711" s="13"/>
      <c r="B711" s="13"/>
    </row>
    <row r="712" spans="1:2" ht="12.75">
      <c r="A712" s="13"/>
      <c r="B712" s="13"/>
    </row>
    <row r="713" spans="1:2" ht="12.75">
      <c r="A713" s="13"/>
      <c r="B713" s="13"/>
    </row>
    <row r="714" spans="1:2" ht="12.75">
      <c r="A714" s="13"/>
      <c r="B714" s="13"/>
    </row>
    <row r="715" spans="1:2" ht="12.75">
      <c r="A715" s="13"/>
      <c r="B715" s="13"/>
    </row>
    <row r="716" spans="1:2" ht="12.75">
      <c r="A716" s="13"/>
      <c r="B716" s="13"/>
    </row>
    <row r="717" spans="1:2" ht="12.75">
      <c r="A717" s="13"/>
      <c r="B717" s="13"/>
    </row>
    <row r="718" spans="1:2" ht="12.75">
      <c r="A718" s="13"/>
      <c r="B718" s="13"/>
    </row>
    <row r="719" spans="1:2" ht="12.75">
      <c r="A719" s="13"/>
      <c r="B719" s="13"/>
    </row>
    <row r="720" spans="1:2" ht="12.75">
      <c r="A720" s="13"/>
      <c r="B720" s="13"/>
    </row>
    <row r="721" spans="1:2" ht="12.75">
      <c r="A721" s="13"/>
      <c r="B721" s="13"/>
    </row>
    <row r="722" spans="1:2" ht="12.75">
      <c r="A722" s="13"/>
      <c r="B722" s="13"/>
    </row>
    <row r="723" spans="1:2" ht="12.75">
      <c r="A723" s="13"/>
      <c r="B723" s="13"/>
    </row>
    <row r="724" spans="1:2" ht="12.75">
      <c r="A724" s="13"/>
      <c r="B724" s="13"/>
    </row>
    <row r="725" spans="1:2" ht="12.75">
      <c r="A725" s="13"/>
      <c r="B725" s="13"/>
    </row>
    <row r="726" spans="1:2" ht="12.75">
      <c r="A726" s="13"/>
      <c r="B726" s="13"/>
    </row>
    <row r="727" spans="1:2" ht="12.75">
      <c r="A727" s="13"/>
      <c r="B727" s="13"/>
    </row>
    <row r="728" spans="1:2" ht="12.75">
      <c r="A728" s="13"/>
      <c r="B728" s="13"/>
    </row>
    <row r="729" spans="1:2" ht="12.75">
      <c r="A729" s="13"/>
      <c r="B729" s="13"/>
    </row>
    <row r="730" spans="1:2" ht="12.75">
      <c r="A730" s="13"/>
      <c r="B730" s="13"/>
    </row>
    <row r="731" spans="1:2" ht="12.75">
      <c r="A731" s="13"/>
      <c r="B731" s="13"/>
    </row>
    <row r="732" spans="1:2" ht="12.75">
      <c r="A732" s="13"/>
      <c r="B732" s="13"/>
    </row>
    <row r="733" spans="1:2" ht="12.75">
      <c r="A733" s="13"/>
      <c r="B733" s="13"/>
    </row>
    <row r="734" spans="1:2" ht="12.75">
      <c r="A734" s="13"/>
      <c r="B734" s="13"/>
    </row>
    <row r="735" spans="1:2" ht="12.75">
      <c r="A735" s="13"/>
      <c r="B735" s="13"/>
    </row>
    <row r="736" spans="1:2" ht="12.75">
      <c r="A736" s="13"/>
      <c r="B736" s="13"/>
    </row>
    <row r="737" spans="1:2" ht="12.75">
      <c r="A737" s="13"/>
      <c r="B737" s="13"/>
    </row>
    <row r="738" spans="1:2" ht="12.75">
      <c r="A738" s="13"/>
      <c r="B738" s="13"/>
    </row>
    <row r="739" spans="1:2" ht="12.75">
      <c r="A739" s="13"/>
      <c r="B739" s="13"/>
    </row>
    <row r="740" spans="1:2" ht="12.75">
      <c r="A740" s="13"/>
      <c r="B740" s="13"/>
    </row>
    <row r="741" spans="1:2" ht="12.75">
      <c r="A741" s="13"/>
      <c r="B741" s="13"/>
    </row>
    <row r="742" spans="1:2" ht="12.75">
      <c r="A742" s="13"/>
      <c r="B742" s="13"/>
    </row>
    <row r="743" spans="1:2" ht="12.75">
      <c r="A743" s="13"/>
      <c r="B743" s="13"/>
    </row>
    <row r="744" spans="1:2" ht="12.75">
      <c r="A744" s="13"/>
      <c r="B744" s="13"/>
    </row>
    <row r="745" spans="1:2" ht="12.75">
      <c r="A745" s="13"/>
      <c r="B745" s="13"/>
    </row>
    <row r="746" spans="1:2" ht="12.75">
      <c r="A746" s="13"/>
      <c r="B746" s="13"/>
    </row>
    <row r="747" spans="1:2" ht="12.75">
      <c r="A747" s="13"/>
      <c r="B747" s="13"/>
    </row>
    <row r="748" spans="1:2" ht="12.75">
      <c r="A748" s="13"/>
      <c r="B748" s="13"/>
    </row>
    <row r="749" spans="1:2" ht="12.75">
      <c r="A749" s="13"/>
      <c r="B749" s="13"/>
    </row>
    <row r="750" spans="1:2" ht="12.75">
      <c r="A750" s="13"/>
      <c r="B750" s="13"/>
    </row>
    <row r="751" spans="1:2" ht="12.75">
      <c r="A751" s="13"/>
      <c r="B751" s="13"/>
    </row>
    <row r="752" spans="1:2" ht="12.75">
      <c r="A752" s="13"/>
      <c r="B752" s="13"/>
    </row>
    <row r="753" spans="1:2" ht="12.75">
      <c r="A753" s="13"/>
      <c r="B753" s="13"/>
    </row>
    <row r="754" spans="1:2" ht="12.75">
      <c r="A754" s="13"/>
      <c r="B754" s="13"/>
    </row>
    <row r="755" spans="1:2" ht="12.75">
      <c r="A755" s="13"/>
      <c r="B755" s="13"/>
    </row>
    <row r="756" spans="1:2" ht="12.75">
      <c r="A756" s="13"/>
      <c r="B756" s="13"/>
    </row>
    <row r="757" spans="1:2" ht="12.75">
      <c r="A757" s="13"/>
      <c r="B757" s="13"/>
    </row>
    <row r="758" spans="1:2" ht="12.75">
      <c r="A758" s="13"/>
      <c r="B758" s="13"/>
    </row>
    <row r="759" spans="1:2" ht="12.75">
      <c r="A759" s="13"/>
      <c r="B759" s="13"/>
    </row>
    <row r="760" spans="1:2" ht="12.75">
      <c r="A760" s="13"/>
      <c r="B760" s="13"/>
    </row>
    <row r="761" spans="1:2" ht="12.75">
      <c r="A761" s="13"/>
      <c r="B761" s="13"/>
    </row>
    <row r="762" spans="1:2" ht="12.75">
      <c r="A762" s="13"/>
      <c r="B762" s="13"/>
    </row>
    <row r="763" spans="1:2" ht="12.75">
      <c r="A763" s="13"/>
      <c r="B763" s="13"/>
    </row>
    <row r="764" spans="1:2" ht="12.75">
      <c r="A764" s="13"/>
      <c r="B764" s="13"/>
    </row>
    <row r="765" spans="1:2" ht="12.75">
      <c r="A765" s="13"/>
      <c r="B765" s="13"/>
    </row>
    <row r="766" spans="1:2" ht="12.75">
      <c r="A766" s="13"/>
      <c r="B766" s="13"/>
    </row>
    <row r="767" spans="1:2" ht="12.75">
      <c r="A767" s="13"/>
      <c r="B767" s="13"/>
    </row>
    <row r="768" spans="1:2" ht="12.75">
      <c r="A768" s="13"/>
      <c r="B768" s="13"/>
    </row>
    <row r="769" spans="1:2" ht="12.75">
      <c r="A769" s="13"/>
      <c r="B769" s="13"/>
    </row>
    <row r="770" spans="1:2" ht="12.75">
      <c r="A770" s="13"/>
      <c r="B770" s="13"/>
    </row>
    <row r="771" spans="1:2" ht="12.75">
      <c r="A771" s="13"/>
      <c r="B771" s="13"/>
    </row>
    <row r="772" spans="1:2" ht="12.75">
      <c r="A772" s="13"/>
      <c r="B772" s="13"/>
    </row>
    <row r="773" spans="1:2" ht="12.75">
      <c r="A773" s="13"/>
      <c r="B773" s="13"/>
    </row>
    <row r="774" spans="1:2" ht="12.75">
      <c r="A774" s="13"/>
      <c r="B774" s="13"/>
    </row>
    <row r="775" spans="1:2" ht="12.75">
      <c r="A775" s="13"/>
      <c r="B775" s="13"/>
    </row>
    <row r="776" spans="1:2" ht="12.75">
      <c r="A776" s="13"/>
      <c r="B776" s="13"/>
    </row>
    <row r="777" spans="1:2" ht="12.75">
      <c r="A777" s="13"/>
      <c r="B777" s="13"/>
    </row>
    <row r="778" spans="1:2" ht="12.75">
      <c r="A778" s="13"/>
      <c r="B778" s="13"/>
    </row>
    <row r="779" spans="1:2" ht="12.75">
      <c r="A779" s="13"/>
      <c r="B779" s="13"/>
    </row>
    <row r="780" spans="1:2" ht="12.75">
      <c r="A780" s="13"/>
      <c r="B780" s="13"/>
    </row>
    <row r="781" spans="1:2" ht="12.75">
      <c r="A781" s="13"/>
      <c r="B781" s="13"/>
    </row>
    <row r="782" spans="1:2" ht="12.75">
      <c r="A782" s="13"/>
      <c r="B782" s="13"/>
    </row>
    <row r="783" spans="1:2" ht="12.75">
      <c r="A783" s="13"/>
      <c r="B783" s="13"/>
    </row>
    <row r="784" spans="1:2" ht="12.75">
      <c r="A784" s="13"/>
      <c r="B784" s="13"/>
    </row>
    <row r="785" spans="1:2" ht="12.75">
      <c r="A785" s="13"/>
      <c r="B785" s="13"/>
    </row>
    <row r="786" spans="1:2" ht="12.75">
      <c r="A786" s="13"/>
      <c r="B786" s="13"/>
    </row>
    <row r="787" spans="1:2" ht="12.75">
      <c r="A787" s="13"/>
      <c r="B787" s="13"/>
    </row>
    <row r="788" spans="1:2" ht="12.75">
      <c r="A788" s="13"/>
      <c r="B788" s="13"/>
    </row>
    <row r="789" spans="1:2" ht="12.75">
      <c r="A789" s="13"/>
      <c r="B789" s="13"/>
    </row>
    <row r="790" spans="1:2" ht="12.75">
      <c r="A790" s="13"/>
      <c r="B790" s="13"/>
    </row>
    <row r="791" spans="1:2" ht="12.75">
      <c r="A791" s="13"/>
      <c r="B791" s="13"/>
    </row>
    <row r="792" spans="1:2" ht="12.75">
      <c r="A792" s="13"/>
      <c r="B792" s="13"/>
    </row>
    <row r="793" spans="1:2" ht="12.75">
      <c r="A793" s="13"/>
      <c r="B793" s="13"/>
    </row>
    <row r="794" spans="1:2" ht="12.75">
      <c r="A794" s="13"/>
      <c r="B794" s="13"/>
    </row>
    <row r="795" spans="1:2" ht="12.75">
      <c r="A795" s="13"/>
      <c r="B795" s="13"/>
    </row>
    <row r="796" spans="1:2" ht="12.75">
      <c r="A796" s="13"/>
      <c r="B796" s="13"/>
    </row>
    <row r="797" spans="1:2" ht="12.75">
      <c r="A797" s="13"/>
      <c r="B797" s="13"/>
    </row>
    <row r="798" spans="1:2" ht="12.75">
      <c r="A798" s="13"/>
      <c r="B798" s="13"/>
    </row>
    <row r="799" spans="1:2" ht="12.75">
      <c r="A799" s="13"/>
      <c r="B799" s="13"/>
    </row>
    <row r="800" spans="1:2" ht="12.75">
      <c r="A800" s="13"/>
      <c r="B800" s="13"/>
    </row>
    <row r="801" spans="1:2" ht="12.75">
      <c r="A801" s="13"/>
      <c r="B801" s="13"/>
    </row>
    <row r="802" spans="1:2" ht="12.75">
      <c r="A802" s="13"/>
      <c r="B802" s="13"/>
    </row>
    <row r="803" spans="1:2" ht="12.75">
      <c r="A803" s="13"/>
      <c r="B803" s="13"/>
    </row>
    <row r="804" spans="1:2" ht="12.75">
      <c r="A804" s="13"/>
      <c r="B804" s="13"/>
    </row>
    <row r="805" spans="1:2" ht="12.75">
      <c r="A805" s="13"/>
      <c r="B805" s="13"/>
    </row>
    <row r="806" spans="1:2" ht="12.75">
      <c r="A806" s="13"/>
      <c r="B806" s="13"/>
    </row>
    <row r="807" spans="1:2" ht="12.75">
      <c r="A807" s="13"/>
      <c r="B807" s="13"/>
    </row>
    <row r="808" spans="1:2" ht="12.75">
      <c r="A808" s="13"/>
      <c r="B808" s="13"/>
    </row>
    <row r="809" spans="1:2" ht="12.75">
      <c r="A809" s="13"/>
      <c r="B809" s="13"/>
    </row>
    <row r="810" spans="1:2" ht="12.75">
      <c r="A810" s="13"/>
      <c r="B810" s="13"/>
    </row>
    <row r="811" spans="1:2" ht="12.75">
      <c r="A811" s="13"/>
      <c r="B811" s="13"/>
    </row>
    <row r="812" spans="1:2" ht="12.75">
      <c r="A812" s="13"/>
      <c r="B812" s="13"/>
    </row>
    <row r="813" spans="1:2" ht="12.75">
      <c r="A813" s="13"/>
      <c r="B813" s="13"/>
    </row>
    <row r="814" spans="1:2" ht="12.75">
      <c r="A814" s="13"/>
      <c r="B814" s="13"/>
    </row>
    <row r="815" spans="1:2" ht="12.75">
      <c r="A815" s="13"/>
      <c r="B815" s="13"/>
    </row>
    <row r="816" spans="1:2" ht="12.75">
      <c r="A816" s="13"/>
      <c r="B816" s="13"/>
    </row>
    <row r="817" spans="1:2" ht="12.75">
      <c r="A817" s="13"/>
      <c r="B817" s="13"/>
    </row>
    <row r="818" spans="1:2" ht="12.75">
      <c r="A818" s="13"/>
      <c r="B818" s="13"/>
    </row>
    <row r="819" spans="1:2" ht="12.75">
      <c r="A819" s="13"/>
      <c r="B819" s="13"/>
    </row>
    <row r="820" spans="1:2" ht="12.75">
      <c r="A820" s="13"/>
      <c r="B820" s="13"/>
    </row>
    <row r="821" spans="1:2" ht="12.75">
      <c r="A821" s="13"/>
      <c r="B821" s="13"/>
    </row>
    <row r="822" spans="1:2" ht="12.75">
      <c r="A822" s="13"/>
      <c r="B822" s="13"/>
    </row>
    <row r="823" spans="1:2" ht="12.75">
      <c r="A823" s="13"/>
      <c r="B823" s="13"/>
    </row>
    <row r="824" spans="1:2" ht="12.75">
      <c r="A824" s="13"/>
      <c r="B824" s="13"/>
    </row>
    <row r="825" spans="1:2" ht="12.75">
      <c r="A825" s="13"/>
      <c r="B825" s="13"/>
    </row>
    <row r="826" spans="1:2" ht="12.75">
      <c r="A826" s="13"/>
      <c r="B826" s="13"/>
    </row>
    <row r="827" spans="1:2" ht="12.75">
      <c r="A827" s="13"/>
      <c r="B827" s="13"/>
    </row>
    <row r="828" spans="1:2" ht="12.75">
      <c r="A828" s="13"/>
      <c r="B828" s="13"/>
    </row>
    <row r="829" spans="1:2" ht="12.75">
      <c r="A829" s="13"/>
      <c r="B829" s="13"/>
    </row>
    <row r="830" spans="1:2" ht="12.75">
      <c r="A830" s="13"/>
      <c r="B830" s="13"/>
    </row>
    <row r="831" spans="1:2" ht="12.75">
      <c r="A831" s="13"/>
      <c r="B831" s="13"/>
    </row>
    <row r="832" spans="1:2" ht="12.75">
      <c r="A832" s="13"/>
      <c r="B832" s="13"/>
    </row>
    <row r="833" spans="1:2" ht="12.75">
      <c r="A833" s="13"/>
      <c r="B833" s="13"/>
    </row>
    <row r="834" spans="1:2" ht="12.75">
      <c r="A834" s="13"/>
      <c r="B834" s="13"/>
    </row>
    <row r="835" spans="1:2" ht="12.75">
      <c r="A835" s="13"/>
      <c r="B835" s="13"/>
    </row>
    <row r="836" spans="1:2" ht="12.75">
      <c r="A836" s="13"/>
      <c r="B836" s="13"/>
    </row>
    <row r="837" spans="1:2" ht="12.75">
      <c r="A837" s="13"/>
      <c r="B837" s="13"/>
    </row>
    <row r="838" spans="1:2" ht="12.75">
      <c r="A838" s="13"/>
      <c r="B838" s="13"/>
    </row>
    <row r="839" spans="1:2" ht="12.75">
      <c r="A839" s="13"/>
      <c r="B839" s="13"/>
    </row>
    <row r="840" spans="1:2" ht="12.75">
      <c r="A840" s="13"/>
      <c r="B840" s="13"/>
    </row>
    <row r="841" spans="1:2" ht="12.75">
      <c r="A841" s="13"/>
      <c r="B841" s="13"/>
    </row>
    <row r="842" spans="1:2" ht="12.75">
      <c r="A842" s="13"/>
      <c r="B842" s="13"/>
    </row>
    <row r="843" spans="1:2" ht="12.75">
      <c r="A843" s="13"/>
      <c r="B843" s="13"/>
    </row>
    <row r="844" spans="1:2" ht="12.75">
      <c r="A844" s="13"/>
      <c r="B844" s="13"/>
    </row>
    <row r="845" spans="1:2" ht="12.75">
      <c r="A845" s="13"/>
      <c r="B845" s="13"/>
    </row>
    <row r="846" spans="1:2" ht="12.75">
      <c r="A846" s="13"/>
      <c r="B846" s="13"/>
    </row>
    <row r="847" spans="1:2" ht="12.75">
      <c r="A847" s="13"/>
      <c r="B847" s="13"/>
    </row>
    <row r="848" spans="1:2" ht="12.75">
      <c r="A848" s="13"/>
      <c r="B848" s="13"/>
    </row>
    <row r="849" spans="1:2" ht="12.75">
      <c r="A849" s="13"/>
      <c r="B849" s="13"/>
    </row>
    <row r="850" spans="1:2" ht="12.75">
      <c r="A850" s="13"/>
      <c r="B850" s="13"/>
    </row>
    <row r="851" spans="1:2" ht="12.75">
      <c r="A851" s="13"/>
      <c r="B851" s="13"/>
    </row>
    <row r="852" spans="1:2" ht="12.75">
      <c r="A852" s="13"/>
      <c r="B852" s="13"/>
    </row>
    <row r="853" spans="1:2" ht="12.75">
      <c r="A853" s="13"/>
      <c r="B853" s="13"/>
    </row>
    <row r="854" spans="1:2" ht="12.75">
      <c r="A854" s="13"/>
      <c r="B854" s="13"/>
    </row>
    <row r="855" spans="1:2" ht="12.75">
      <c r="A855" s="13"/>
      <c r="B855" s="13"/>
    </row>
    <row r="856" spans="1:2" ht="12.75">
      <c r="A856" s="13"/>
      <c r="B856" s="13"/>
    </row>
    <row r="857" spans="1:2" ht="12.75">
      <c r="A857" s="13"/>
      <c r="B857" s="13"/>
    </row>
    <row r="858" spans="1:2" ht="12.75">
      <c r="A858" s="13"/>
      <c r="B858" s="13"/>
    </row>
    <row r="859" spans="1:2" ht="12.75">
      <c r="A859" s="13"/>
      <c r="B859" s="13"/>
    </row>
    <row r="860" spans="1:2" ht="12.75">
      <c r="A860" s="13"/>
      <c r="B860" s="13"/>
    </row>
    <row r="861" spans="1:2" ht="12.75">
      <c r="A861" s="13"/>
      <c r="B861" s="13"/>
    </row>
    <row r="862" spans="1:2" ht="12.75">
      <c r="A862" s="13"/>
      <c r="B862" s="13"/>
    </row>
    <row r="863" spans="1:2" ht="12.75">
      <c r="A863" s="13"/>
      <c r="B863" s="13"/>
    </row>
    <row r="864" spans="1:2" ht="12.75">
      <c r="A864" s="13"/>
      <c r="B864" s="13"/>
    </row>
    <row r="865" spans="1:2" ht="12.75">
      <c r="A865" s="13"/>
      <c r="B865" s="13"/>
    </row>
    <row r="866" spans="1:2" ht="12.75">
      <c r="A866" s="13"/>
      <c r="B866" s="13"/>
    </row>
    <row r="867" spans="1:2" ht="12.75">
      <c r="A867" s="13"/>
      <c r="B867" s="13"/>
    </row>
    <row r="868" spans="1:2" ht="12.75">
      <c r="A868" s="13"/>
      <c r="B868" s="13"/>
    </row>
    <row r="869" spans="1:2" ht="12.75">
      <c r="A869" s="13"/>
      <c r="B869" s="13"/>
    </row>
    <row r="870" spans="1:2" ht="12.75">
      <c r="A870" s="13"/>
      <c r="B870" s="13"/>
    </row>
    <row r="871" spans="1:2" ht="12.75">
      <c r="A871" s="13"/>
      <c r="B871" s="13"/>
    </row>
    <row r="872" spans="1:2" ht="12.75">
      <c r="A872" s="13"/>
      <c r="B872" s="13"/>
    </row>
    <row r="873" spans="1:2" ht="12.75">
      <c r="A873" s="13"/>
      <c r="B873" s="13"/>
    </row>
    <row r="874" spans="1:2" ht="12.75">
      <c r="A874" s="13"/>
      <c r="B874" s="13"/>
    </row>
    <row r="875" spans="1:2" ht="12.75">
      <c r="A875" s="13"/>
      <c r="B875" s="13"/>
    </row>
    <row r="876" spans="1:2" ht="12.75">
      <c r="A876" s="13"/>
      <c r="B876" s="13"/>
    </row>
    <row r="877" spans="1:2" ht="12.75">
      <c r="A877" s="13"/>
      <c r="B877" s="13"/>
    </row>
    <row r="878" spans="1:2" ht="12.75">
      <c r="A878" s="13"/>
      <c r="B878" s="13"/>
    </row>
    <row r="879" spans="1:2" ht="12.75">
      <c r="A879" s="13"/>
      <c r="B879" s="13"/>
    </row>
    <row r="880" spans="1:2" ht="12.75">
      <c r="A880" s="13"/>
      <c r="B880" s="13"/>
    </row>
    <row r="881" spans="1:2" ht="12.75">
      <c r="A881" s="13"/>
      <c r="B881" s="13"/>
    </row>
    <row r="882" spans="1:2" ht="12.75">
      <c r="A882" s="13"/>
      <c r="B882" s="13"/>
    </row>
    <row r="883" spans="1:2" ht="12.75">
      <c r="A883" s="13"/>
      <c r="B883" s="13"/>
    </row>
    <row r="884" spans="1:2" ht="12.75">
      <c r="A884" s="13"/>
      <c r="B884" s="13"/>
    </row>
    <row r="885" spans="1:2" ht="12.75">
      <c r="A885" s="13"/>
      <c r="B885" s="13"/>
    </row>
    <row r="886" spans="1:2" ht="12.75">
      <c r="A886" s="13"/>
      <c r="B886" s="13"/>
    </row>
    <row r="887" spans="1:2" ht="12.75">
      <c r="A887" s="13"/>
      <c r="B887" s="13"/>
    </row>
    <row r="888" spans="1:2" ht="12.75">
      <c r="A888" s="13"/>
      <c r="B888" s="13"/>
    </row>
    <row r="889" spans="1:2" ht="12.75">
      <c r="A889" s="13"/>
      <c r="B889" s="13"/>
    </row>
    <row r="890" spans="1:2" ht="12.75">
      <c r="A890" s="13"/>
      <c r="B890" s="13"/>
    </row>
    <row r="891" spans="1:2" ht="12.75">
      <c r="A891" s="13"/>
      <c r="B891" s="13"/>
    </row>
    <row r="892" spans="1:2" ht="12.75">
      <c r="A892" s="13"/>
      <c r="B892" s="13"/>
    </row>
    <row r="893" spans="1:2" ht="12.75">
      <c r="A893" s="13"/>
      <c r="B893" s="13"/>
    </row>
    <row r="894" spans="1:2" ht="12.75">
      <c r="A894" s="13"/>
      <c r="B894" s="13"/>
    </row>
    <row r="895" spans="1:2" ht="12.75">
      <c r="A895" s="13"/>
      <c r="B895" s="13"/>
    </row>
    <row r="896" spans="1:2" ht="12.75">
      <c r="A896" s="13"/>
      <c r="B896" s="13"/>
    </row>
    <row r="897" spans="1:2" ht="12.75">
      <c r="A897" s="13"/>
      <c r="B897" s="13"/>
    </row>
    <row r="898" spans="1:2" ht="12.75">
      <c r="A898" s="13"/>
      <c r="B898" s="13"/>
    </row>
    <row r="899" spans="1:2" ht="12.75">
      <c r="A899" s="13"/>
      <c r="B899" s="13"/>
    </row>
    <row r="900" spans="1:2" ht="12.75">
      <c r="A900" s="13"/>
      <c r="B900" s="13"/>
    </row>
    <row r="901" spans="1:2" ht="12.75">
      <c r="A901" s="13"/>
      <c r="B901" s="13"/>
    </row>
    <row r="902" spans="1:2" ht="12.75">
      <c r="A902" s="13"/>
      <c r="B902" s="13"/>
    </row>
    <row r="903" spans="1:2" ht="12.75">
      <c r="A903" s="13"/>
      <c r="B903" s="13"/>
    </row>
    <row r="904" spans="1:2" ht="12.75">
      <c r="A904" s="13"/>
      <c r="B904" s="13"/>
    </row>
    <row r="905" spans="1:2" ht="12.75">
      <c r="A905" s="13"/>
      <c r="B905" s="13"/>
    </row>
    <row r="906" spans="1:2" ht="12.75">
      <c r="A906" s="13"/>
      <c r="B906" s="13"/>
    </row>
    <row r="907" spans="1:2" ht="12.75">
      <c r="A907" s="13"/>
      <c r="B907" s="13"/>
    </row>
    <row r="908" spans="1:2" ht="12.75">
      <c r="A908" s="13"/>
      <c r="B908" s="13"/>
    </row>
    <row r="909" spans="1:2" ht="12.75">
      <c r="A909" s="13"/>
      <c r="B909" s="13"/>
    </row>
    <row r="910" spans="1:2" ht="12.75">
      <c r="A910" s="13"/>
      <c r="B910" s="13"/>
    </row>
    <row r="911" spans="1:2" ht="12.75">
      <c r="A911" s="13"/>
      <c r="B911" s="13"/>
    </row>
    <row r="912" spans="1:2" ht="12.75">
      <c r="A912" s="13"/>
      <c r="B912" s="13"/>
    </row>
    <row r="913" spans="1:2" ht="12.75">
      <c r="A913" s="13"/>
      <c r="B913" s="13"/>
    </row>
    <row r="914" spans="1:2" ht="12.75">
      <c r="A914" s="13"/>
      <c r="B914" s="13"/>
    </row>
    <row r="915" spans="1:2" ht="12.75">
      <c r="A915" s="13"/>
      <c r="B915" s="13"/>
    </row>
    <row r="916" spans="1:2" ht="12.75">
      <c r="A916" s="13"/>
      <c r="B916" s="13"/>
    </row>
    <row r="917" spans="1:2" ht="12.75">
      <c r="A917" s="13"/>
      <c r="B917" s="13"/>
    </row>
    <row r="918" spans="1:2" ht="12.75">
      <c r="A918" s="13"/>
      <c r="B918" s="13"/>
    </row>
    <row r="919" spans="1:2" ht="12.75">
      <c r="A919" s="13"/>
      <c r="B919" s="13"/>
    </row>
    <row r="920" spans="1:2" ht="12.75">
      <c r="A920" s="13"/>
      <c r="B920" s="13"/>
    </row>
    <row r="921" spans="1:2" ht="12.75">
      <c r="A921" s="13"/>
      <c r="B921" s="13"/>
    </row>
    <row r="922" spans="1:2" ht="12.75">
      <c r="A922" s="13"/>
      <c r="B922" s="13"/>
    </row>
    <row r="923" spans="1:2" ht="12.75">
      <c r="A923" s="13"/>
      <c r="B923" s="13"/>
    </row>
    <row r="924" spans="1:2" ht="12.75">
      <c r="A924" s="13"/>
      <c r="B924" s="13"/>
    </row>
    <row r="925" spans="1:2" ht="12.75">
      <c r="A925" s="13"/>
      <c r="B925" s="13"/>
    </row>
    <row r="926" spans="1:2" ht="12.75">
      <c r="A926" s="13"/>
      <c r="B926" s="13"/>
    </row>
    <row r="927" spans="1:2" ht="12.75">
      <c r="A927" s="13"/>
      <c r="B927" s="13"/>
    </row>
    <row r="928" spans="1:2" ht="12.75">
      <c r="A928" s="13"/>
      <c r="B928" s="13"/>
    </row>
    <row r="929" spans="1:2" ht="12.75">
      <c r="A929" s="13"/>
      <c r="B929" s="13"/>
    </row>
    <row r="930" spans="1:2" ht="12.75">
      <c r="A930" s="13"/>
      <c r="B930" s="13"/>
    </row>
    <row r="931" spans="1:2" ht="12.75">
      <c r="A931" s="13"/>
      <c r="B931" s="13"/>
    </row>
    <row r="932" spans="1:2" ht="12.75">
      <c r="A932" s="13"/>
      <c r="B932" s="13"/>
    </row>
    <row r="933" spans="1:2" ht="12.75">
      <c r="A933" s="13"/>
      <c r="B933" s="13"/>
    </row>
    <row r="934" spans="1:2" ht="12.75">
      <c r="A934" s="13"/>
      <c r="B934" s="13"/>
    </row>
    <row r="935" spans="1:2" ht="12.75">
      <c r="A935" s="13"/>
      <c r="B935" s="13"/>
    </row>
    <row r="936" spans="1:2" ht="12.75">
      <c r="A936" s="13"/>
      <c r="B936" s="13"/>
    </row>
    <row r="937" spans="1:2" ht="12.75">
      <c r="A937" s="13"/>
      <c r="B937" s="13"/>
    </row>
    <row r="938" spans="1:2" ht="12.75">
      <c r="A938" s="13"/>
      <c r="B938" s="13"/>
    </row>
    <row r="939" spans="1:2" ht="12.75">
      <c r="A939" s="13"/>
      <c r="B939" s="13"/>
    </row>
    <row r="940" spans="1:2" ht="12.75">
      <c r="A940" s="13"/>
      <c r="B940" s="13"/>
    </row>
    <row r="941" spans="1:2" ht="12.75">
      <c r="A941" s="13"/>
      <c r="B941" s="13"/>
    </row>
    <row r="942" spans="1:2" ht="12.75">
      <c r="A942" s="13"/>
      <c r="B942" s="13"/>
    </row>
    <row r="943" spans="1:2" ht="12.75">
      <c r="A943" s="13"/>
      <c r="B943" s="13"/>
    </row>
    <row r="944" spans="1:2" ht="12.75">
      <c r="A944" s="13"/>
      <c r="B944" s="13"/>
    </row>
    <row r="945" spans="1:2" ht="12.75">
      <c r="A945" s="13"/>
      <c r="B945" s="13"/>
    </row>
    <row r="946" spans="1:2" ht="12.75">
      <c r="A946" s="13"/>
      <c r="B946" s="13"/>
    </row>
    <row r="947" spans="1:2" ht="12.75">
      <c r="A947" s="13"/>
      <c r="B947" s="13"/>
    </row>
    <row r="948" spans="1:2" ht="12.75">
      <c r="A948" s="13"/>
      <c r="B948" s="13"/>
    </row>
    <row r="949" spans="1:2" ht="12.75">
      <c r="A949" s="13"/>
      <c r="B949" s="13"/>
    </row>
    <row r="950" spans="1:2" ht="12.75">
      <c r="A950" s="13"/>
      <c r="B950" s="13"/>
    </row>
    <row r="951" spans="1:2" ht="12.75">
      <c r="A951" s="13"/>
      <c r="B951" s="13"/>
    </row>
    <row r="952" spans="1:2" ht="12.75">
      <c r="A952" s="13"/>
      <c r="B952" s="13"/>
    </row>
    <row r="953" spans="1:2" ht="12.75">
      <c r="A953" s="13"/>
      <c r="B953" s="13"/>
    </row>
    <row r="954" spans="1:2" ht="12.75">
      <c r="A954" s="13"/>
      <c r="B954" s="13"/>
    </row>
    <row r="955" spans="1:2" ht="12.75">
      <c r="A955" s="13"/>
      <c r="B955" s="13"/>
    </row>
    <row r="956" spans="1:2" ht="12.75">
      <c r="A956" s="13"/>
      <c r="B956" s="13"/>
    </row>
    <row r="957" spans="1:2" ht="12.75">
      <c r="A957" s="13"/>
      <c r="B957" s="13"/>
    </row>
    <row r="958" spans="1:2" ht="12.75">
      <c r="A958" s="13"/>
      <c r="B958" s="13"/>
    </row>
    <row r="959" spans="1:2" ht="12.75">
      <c r="A959" s="13"/>
      <c r="B959" s="13"/>
    </row>
    <row r="960" spans="1:2" ht="12.75">
      <c r="A960" s="13"/>
      <c r="B960" s="13"/>
    </row>
    <row r="961" spans="1:2" ht="12.75">
      <c r="A961" s="13"/>
      <c r="B961" s="13"/>
    </row>
    <row r="962" spans="1:2" ht="12.75">
      <c r="A962" s="13"/>
      <c r="B962" s="13"/>
    </row>
    <row r="963" spans="1:2" ht="12.75">
      <c r="A963" s="13"/>
      <c r="B963" s="13"/>
    </row>
    <row r="964" spans="1:2" ht="12.75">
      <c r="A964" s="13"/>
      <c r="B964" s="13"/>
    </row>
    <row r="965" spans="1:2" ht="12.75">
      <c r="A965" s="13"/>
      <c r="B965" s="13"/>
    </row>
    <row r="966" spans="1:2" ht="12.75">
      <c r="A966" s="13"/>
      <c r="B966" s="13"/>
    </row>
    <row r="967" spans="1:2" ht="12.75">
      <c r="A967" s="13"/>
      <c r="B967" s="13"/>
    </row>
    <row r="968" spans="1:2" ht="12.75">
      <c r="A968" s="13"/>
      <c r="B968" s="13"/>
    </row>
    <row r="969" spans="1:2" ht="12.75">
      <c r="A969" s="13"/>
      <c r="B969" s="13"/>
    </row>
    <row r="970" spans="1:2" ht="12.75">
      <c r="A970" s="13"/>
      <c r="B970" s="13"/>
    </row>
    <row r="971" spans="1:2" ht="12.75">
      <c r="A971" s="13"/>
      <c r="B971" s="13"/>
    </row>
    <row r="972" spans="1:2" ht="12.75">
      <c r="A972" s="13"/>
      <c r="B972" s="13"/>
    </row>
    <row r="973" spans="1:2" ht="12.75">
      <c r="A973" s="13"/>
      <c r="B973" s="13"/>
    </row>
    <row r="974" spans="1:2" ht="12.75">
      <c r="A974" s="13"/>
      <c r="B974" s="13"/>
    </row>
    <row r="975" spans="1:2" ht="12.75">
      <c r="A975" s="13"/>
      <c r="B975" s="13"/>
    </row>
    <row r="976" spans="1:2" ht="12.75">
      <c r="A976" s="13"/>
      <c r="B976" s="13"/>
    </row>
    <row r="977" spans="1:2" ht="12.75">
      <c r="A977" s="13"/>
      <c r="B977" s="13"/>
    </row>
    <row r="978" spans="1:2" ht="12.75">
      <c r="A978" s="13"/>
      <c r="B978" s="13"/>
    </row>
    <row r="979" spans="1:2" ht="12.75">
      <c r="A979" s="13"/>
      <c r="B979" s="13"/>
    </row>
    <row r="980" spans="1:2" ht="12.75">
      <c r="A980" s="13"/>
      <c r="B980" s="13"/>
    </row>
    <row r="981" spans="1:2" ht="12.75">
      <c r="A981" s="13"/>
      <c r="B981" s="13"/>
    </row>
    <row r="982" spans="1:2" ht="12.75">
      <c r="A982" s="13"/>
      <c r="B982" s="13"/>
    </row>
    <row r="983" spans="1:2" ht="12.75">
      <c r="A983" s="13"/>
      <c r="B983" s="13"/>
    </row>
    <row r="984" spans="1:2" ht="12.75">
      <c r="A984" s="13"/>
      <c r="B984" s="13"/>
    </row>
    <row r="985" spans="1:2" ht="12.75">
      <c r="A985" s="13"/>
      <c r="B985" s="13"/>
    </row>
    <row r="986" spans="1:2" ht="12.75">
      <c r="A986" s="13"/>
      <c r="B986" s="13"/>
    </row>
    <row r="987" spans="1:2" ht="12.75">
      <c r="A987" s="13"/>
      <c r="B987" s="13"/>
    </row>
    <row r="988" spans="1:2" ht="12.75">
      <c r="A988" s="13"/>
      <c r="B988" s="13"/>
    </row>
    <row r="989" spans="1:2" ht="12.75">
      <c r="A989" s="13"/>
      <c r="B989" s="13"/>
    </row>
    <row r="990" spans="1:2" ht="12.75">
      <c r="A990" s="13"/>
      <c r="B990" s="13"/>
    </row>
    <row r="991" spans="1:2" ht="12.75">
      <c r="A991" s="13"/>
      <c r="B991" s="13"/>
    </row>
    <row r="992" spans="1:2" ht="12.75">
      <c r="A992" s="13"/>
      <c r="B992" s="13"/>
    </row>
    <row r="993" spans="1:2" ht="12.75">
      <c r="A993" s="13"/>
      <c r="B993" s="13"/>
    </row>
    <row r="994" spans="1:2" ht="12.75">
      <c r="A994" s="13"/>
      <c r="B994" s="13"/>
    </row>
    <row r="995" spans="1:2" ht="12.75">
      <c r="A995" s="13"/>
      <c r="B995" s="13"/>
    </row>
    <row r="996" spans="1:2" ht="12.75">
      <c r="A996" s="13"/>
      <c r="B996" s="13"/>
    </row>
    <row r="997" spans="1:2" ht="12.75">
      <c r="A997" s="13"/>
      <c r="B997" s="13"/>
    </row>
    <row r="998" spans="1:2" ht="12.75">
      <c r="A998" s="13"/>
      <c r="B998" s="13"/>
    </row>
    <row r="999" spans="1:2" ht="12.75">
      <c r="A999" s="13"/>
      <c r="B999" s="13"/>
    </row>
    <row r="1000" spans="1:2" ht="12.75">
      <c r="A1000" s="13"/>
      <c r="B1000" s="13"/>
    </row>
    <row r="1001" spans="1:2" ht="12.75">
      <c r="A1001" s="13"/>
      <c r="B1001" s="13"/>
    </row>
    <row r="1002" spans="1:2" ht="12.75">
      <c r="A1002" s="13"/>
      <c r="B1002" s="13"/>
    </row>
    <row r="1003" spans="1:2" ht="12.75">
      <c r="A1003" s="13"/>
      <c r="B1003" s="13"/>
    </row>
    <row r="1004" spans="1:2" ht="12.75">
      <c r="A1004" s="13"/>
      <c r="B1004" s="13"/>
    </row>
    <row r="1005" spans="1:2" ht="12.75">
      <c r="A1005" s="13"/>
      <c r="B1005" s="13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M982"/>
  <sheetViews>
    <sheetView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16" sqref="U16:U30"/>
    </sheetView>
  </sheetViews>
  <sheetFormatPr defaultColWidth="12.5703125" defaultRowHeight="15.75" customHeight="1"/>
  <cols>
    <col min="1" max="2" width="28" customWidth="1"/>
    <col min="3" max="4" width="18" customWidth="1"/>
    <col min="5" max="6" width="19" customWidth="1"/>
    <col min="7" max="8" width="18" customWidth="1"/>
    <col min="9" max="10" width="18.28515625" customWidth="1"/>
    <col min="11" max="18" width="18" customWidth="1"/>
    <col min="19" max="19" width="22.85546875" customWidth="1"/>
    <col min="20" max="20" width="16.42578125" bestFit="1" customWidth="1"/>
    <col min="21" max="21" width="18.140625" customWidth="1"/>
  </cols>
  <sheetData>
    <row r="1" spans="1:39" ht="30">
      <c r="A1" s="13" t="s">
        <v>0</v>
      </c>
      <c r="B1" s="2" t="s">
        <v>128</v>
      </c>
      <c r="C1" s="2" t="s">
        <v>127</v>
      </c>
      <c r="D1" s="2" t="s">
        <v>113</v>
      </c>
      <c r="E1" s="2" t="s">
        <v>104</v>
      </c>
      <c r="F1" s="2" t="s">
        <v>114</v>
      </c>
      <c r="G1" s="2" t="s">
        <v>105</v>
      </c>
      <c r="H1" s="2" t="s">
        <v>115</v>
      </c>
      <c r="I1" s="2" t="s">
        <v>106</v>
      </c>
      <c r="J1" s="2" t="s">
        <v>116</v>
      </c>
      <c r="K1" s="2" t="s">
        <v>107</v>
      </c>
      <c r="L1" s="2" t="s">
        <v>117</v>
      </c>
      <c r="M1" s="2" t="s">
        <v>108</v>
      </c>
      <c r="N1" s="2" t="s">
        <v>129</v>
      </c>
      <c r="O1" s="2" t="s">
        <v>110</v>
      </c>
      <c r="P1" s="2" t="s">
        <v>119</v>
      </c>
      <c r="Q1" s="2" t="s">
        <v>111</v>
      </c>
      <c r="R1" s="13" t="s">
        <v>1</v>
      </c>
      <c r="S1" s="13" t="s">
        <v>2</v>
      </c>
      <c r="T1" s="1"/>
      <c r="U1" s="13"/>
      <c r="V1" s="3"/>
      <c r="W1" s="3"/>
      <c r="X1" s="3"/>
      <c r="Y1" s="3"/>
      <c r="Z1" s="1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39" ht="15">
      <c r="A2" s="4">
        <v>1</v>
      </c>
      <c r="B2" s="4">
        <v>0</v>
      </c>
      <c r="C2" s="5">
        <v>1</v>
      </c>
      <c r="D2" s="5">
        <v>1</v>
      </c>
      <c r="E2" s="5">
        <v>1</v>
      </c>
      <c r="F2" s="5">
        <v>0</v>
      </c>
      <c r="G2" s="5">
        <v>0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f>SUM(B2:Q2)</f>
        <v>4</v>
      </c>
      <c r="S2" s="6">
        <f>R2/16</f>
        <v>0.25</v>
      </c>
      <c r="T2" s="5"/>
      <c r="V2" s="7"/>
      <c r="W2" s="7"/>
      <c r="X2" s="7"/>
      <c r="Y2" s="7"/>
      <c r="Z2" s="5"/>
      <c r="AA2" s="5"/>
      <c r="AB2" s="5"/>
    </row>
    <row r="3" spans="1:39" ht="15">
      <c r="A3" s="4">
        <v>2</v>
      </c>
      <c r="B3" s="4">
        <v>0</v>
      </c>
      <c r="C3" s="5">
        <v>0</v>
      </c>
      <c r="D3" s="5">
        <v>1</v>
      </c>
      <c r="E3" s="5">
        <v>1</v>
      </c>
      <c r="F3" s="5">
        <v>0</v>
      </c>
      <c r="G3" s="5">
        <v>0</v>
      </c>
      <c r="H3" s="5">
        <v>1</v>
      </c>
      <c r="I3" s="5">
        <v>1</v>
      </c>
      <c r="J3" s="5">
        <v>0</v>
      </c>
      <c r="K3" s="5">
        <v>1</v>
      </c>
      <c r="L3" s="5">
        <v>1</v>
      </c>
      <c r="M3" s="5">
        <v>1</v>
      </c>
      <c r="N3" s="5">
        <v>0</v>
      </c>
      <c r="O3" s="5">
        <v>0</v>
      </c>
      <c r="P3" s="5">
        <v>1</v>
      </c>
      <c r="Q3" s="5">
        <v>1</v>
      </c>
      <c r="R3" s="5">
        <f t="shared" ref="R3:R14" si="0">SUM(B3:Q3)</f>
        <v>9</v>
      </c>
      <c r="S3" s="6">
        <f t="shared" ref="S3:S14" si="1">R3/16</f>
        <v>0.5625</v>
      </c>
      <c r="V3" s="7"/>
      <c r="W3" s="7"/>
      <c r="X3" s="7"/>
      <c r="Y3" s="7"/>
      <c r="Z3" s="5"/>
      <c r="AA3" s="5"/>
      <c r="AB3" s="5"/>
    </row>
    <row r="4" spans="1:39" ht="15">
      <c r="A4" s="4">
        <v>3</v>
      </c>
      <c r="B4" s="4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f t="shared" si="0"/>
        <v>0</v>
      </c>
      <c r="S4" s="6">
        <f t="shared" si="1"/>
        <v>0</v>
      </c>
      <c r="T4" s="5"/>
      <c r="V4" s="7"/>
      <c r="W4" s="7"/>
      <c r="X4" s="7"/>
      <c r="Y4" s="7"/>
      <c r="Z4" s="5"/>
      <c r="AA4" s="5"/>
      <c r="AB4" s="5"/>
    </row>
    <row r="5" spans="1:39" ht="15">
      <c r="A5" s="4">
        <v>4</v>
      </c>
      <c r="B5" s="4">
        <v>0</v>
      </c>
      <c r="C5" s="5">
        <v>0</v>
      </c>
      <c r="D5" s="5">
        <v>1</v>
      </c>
      <c r="E5" s="5">
        <v>1</v>
      </c>
      <c r="F5" s="5">
        <v>0</v>
      </c>
      <c r="G5" s="5">
        <v>1</v>
      </c>
      <c r="H5" s="5">
        <v>1</v>
      </c>
      <c r="I5" s="5">
        <v>1</v>
      </c>
      <c r="J5" s="5">
        <v>0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1</v>
      </c>
      <c r="Q5" s="5">
        <v>1</v>
      </c>
      <c r="R5" s="5">
        <f t="shared" si="0"/>
        <v>8</v>
      </c>
      <c r="S5" s="6">
        <f t="shared" si="1"/>
        <v>0.5</v>
      </c>
      <c r="V5" s="7"/>
      <c r="W5" s="7"/>
      <c r="X5" s="7"/>
      <c r="Y5" s="7"/>
      <c r="Z5" s="5"/>
      <c r="AA5" s="5"/>
      <c r="AB5" s="5"/>
    </row>
    <row r="6" spans="1:39" ht="15">
      <c r="A6" s="4">
        <v>5</v>
      </c>
      <c r="B6" s="4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f t="shared" si="0"/>
        <v>16</v>
      </c>
      <c r="S6" s="6">
        <f t="shared" si="1"/>
        <v>1</v>
      </c>
      <c r="V6" s="7"/>
      <c r="W6" s="7"/>
      <c r="X6" s="7"/>
      <c r="Y6" s="7"/>
      <c r="Z6" s="5"/>
      <c r="AA6" s="5"/>
      <c r="AB6" s="5"/>
    </row>
    <row r="7" spans="1:39" ht="15">
      <c r="A7" s="4">
        <v>6</v>
      </c>
      <c r="B7" s="4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f t="shared" si="0"/>
        <v>16</v>
      </c>
      <c r="S7" s="6">
        <f t="shared" si="1"/>
        <v>1</v>
      </c>
      <c r="V7" s="7"/>
      <c r="W7" s="7"/>
      <c r="X7" s="7"/>
      <c r="Y7" s="7"/>
      <c r="Z7" s="5"/>
      <c r="AA7" s="5"/>
      <c r="AB7" s="5"/>
    </row>
    <row r="8" spans="1:39" ht="15">
      <c r="A8" s="4">
        <v>7</v>
      </c>
      <c r="B8" s="4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f t="shared" si="0"/>
        <v>16</v>
      </c>
      <c r="S8" s="6">
        <f t="shared" si="1"/>
        <v>1</v>
      </c>
      <c r="V8" s="7"/>
      <c r="W8" s="7"/>
      <c r="X8" s="7"/>
      <c r="Y8" s="7"/>
      <c r="Z8" s="5"/>
      <c r="AA8" s="5"/>
      <c r="AB8" s="5"/>
    </row>
    <row r="9" spans="1:39" ht="15">
      <c r="A9" s="4">
        <v>8</v>
      </c>
      <c r="B9" s="4">
        <v>0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0</v>
      </c>
      <c r="K9" s="5">
        <v>1</v>
      </c>
      <c r="L9" s="5">
        <v>1</v>
      </c>
      <c r="M9" s="5">
        <v>1</v>
      </c>
      <c r="N9" s="5">
        <v>0</v>
      </c>
      <c r="O9" s="5">
        <v>1</v>
      </c>
      <c r="P9" s="5">
        <v>1</v>
      </c>
      <c r="Q9" s="5">
        <v>1</v>
      </c>
      <c r="R9" s="5">
        <f t="shared" si="0"/>
        <v>13</v>
      </c>
      <c r="S9" s="6">
        <f t="shared" si="1"/>
        <v>0.8125</v>
      </c>
      <c r="V9" s="7"/>
      <c r="W9" s="7"/>
      <c r="X9" s="7"/>
      <c r="Y9" s="7"/>
      <c r="Z9" s="5"/>
      <c r="AA9" s="5"/>
      <c r="AB9" s="5"/>
    </row>
    <row r="10" spans="1:39" ht="15">
      <c r="A10" s="4">
        <v>9</v>
      </c>
      <c r="B10" s="4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f t="shared" si="0"/>
        <v>16</v>
      </c>
      <c r="S10" s="6">
        <f t="shared" si="1"/>
        <v>1</v>
      </c>
      <c r="V10" s="7"/>
      <c r="W10" s="7"/>
      <c r="X10" s="7"/>
      <c r="Y10" s="7"/>
      <c r="Z10" s="5"/>
      <c r="AA10" s="5"/>
      <c r="AB10" s="5"/>
    </row>
    <row r="11" spans="1:39" ht="15">
      <c r="A11" s="4">
        <v>10</v>
      </c>
      <c r="B11" s="4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f t="shared" si="0"/>
        <v>16</v>
      </c>
      <c r="S11" s="6">
        <f t="shared" si="1"/>
        <v>1</v>
      </c>
      <c r="V11" s="7"/>
      <c r="W11" s="7"/>
      <c r="X11" s="7"/>
      <c r="Y11" s="7"/>
      <c r="Z11" s="5"/>
      <c r="AA11" s="5"/>
      <c r="AB11" s="5"/>
    </row>
    <row r="12" spans="1:39" ht="15">
      <c r="A12" s="4">
        <v>11</v>
      </c>
      <c r="B12" s="4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f t="shared" si="0"/>
        <v>16</v>
      </c>
      <c r="S12" s="6">
        <f t="shared" si="1"/>
        <v>1</v>
      </c>
      <c r="V12" s="7"/>
      <c r="W12" s="7"/>
      <c r="X12" s="7"/>
      <c r="Y12" s="7"/>
      <c r="Z12" s="5"/>
      <c r="AA12" s="5"/>
      <c r="AB12" s="5"/>
    </row>
    <row r="13" spans="1:39" ht="15">
      <c r="A13" s="4">
        <v>12</v>
      </c>
      <c r="B13" s="4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f t="shared" si="0"/>
        <v>16</v>
      </c>
      <c r="S13" s="6">
        <f t="shared" si="1"/>
        <v>1</v>
      </c>
      <c r="V13" s="7"/>
      <c r="W13" s="7"/>
      <c r="X13" s="7"/>
      <c r="Y13" s="7"/>
      <c r="Z13" s="5"/>
      <c r="AA13" s="5"/>
      <c r="AB13" s="5"/>
    </row>
    <row r="14" spans="1:39" ht="15">
      <c r="A14" s="4">
        <v>13</v>
      </c>
      <c r="B14" s="4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0</v>
      </c>
      <c r="O14" s="5">
        <v>1</v>
      </c>
      <c r="P14" s="5">
        <v>1</v>
      </c>
      <c r="Q14" s="5">
        <v>1</v>
      </c>
      <c r="R14" s="5">
        <f t="shared" si="0"/>
        <v>15</v>
      </c>
      <c r="S14" s="6">
        <f t="shared" si="1"/>
        <v>0.9375</v>
      </c>
      <c r="V14" s="7"/>
      <c r="W14" s="7"/>
      <c r="X14" s="7"/>
      <c r="Y14" s="7"/>
      <c r="Z14" s="5"/>
      <c r="AA14" s="5"/>
      <c r="AB14" s="5"/>
    </row>
    <row r="15" spans="1:39" ht="15">
      <c r="A15" s="4" t="s">
        <v>120</v>
      </c>
      <c r="B15" s="4">
        <f>SUM(B2:B14)</f>
        <v>8</v>
      </c>
      <c r="C15" s="4">
        <f t="shared" ref="C15:R15" si="2">SUM(C2:C14)</f>
        <v>10</v>
      </c>
      <c r="D15" s="4">
        <f t="shared" si="2"/>
        <v>12</v>
      </c>
      <c r="E15" s="4">
        <f t="shared" si="2"/>
        <v>12</v>
      </c>
      <c r="F15" s="4">
        <f t="shared" si="2"/>
        <v>9</v>
      </c>
      <c r="G15" s="4">
        <f t="shared" si="2"/>
        <v>10</v>
      </c>
      <c r="H15" s="4">
        <f t="shared" si="2"/>
        <v>12</v>
      </c>
      <c r="I15" s="4">
        <f t="shared" si="2"/>
        <v>11</v>
      </c>
      <c r="J15" s="4">
        <f t="shared" si="2"/>
        <v>8</v>
      </c>
      <c r="K15" s="4">
        <f t="shared" si="2"/>
        <v>10</v>
      </c>
      <c r="L15" s="4">
        <f t="shared" si="2"/>
        <v>11</v>
      </c>
      <c r="M15" s="4">
        <f t="shared" si="2"/>
        <v>10</v>
      </c>
      <c r="N15" s="4">
        <f t="shared" si="2"/>
        <v>7</v>
      </c>
      <c r="O15" s="4">
        <f t="shared" si="2"/>
        <v>9</v>
      </c>
      <c r="P15" s="4">
        <f t="shared" si="2"/>
        <v>11</v>
      </c>
      <c r="Q15" s="4">
        <f t="shared" si="2"/>
        <v>11</v>
      </c>
      <c r="R15" s="4">
        <f t="shared" si="2"/>
        <v>161</v>
      </c>
      <c r="S15" s="6"/>
      <c r="V15" s="7"/>
      <c r="W15" s="7"/>
      <c r="X15" s="7"/>
      <c r="Y15" s="7"/>
      <c r="Z15" s="5"/>
      <c r="AA15" s="5"/>
      <c r="AB15" s="5"/>
    </row>
    <row r="16" spans="1:39" ht="15">
      <c r="A16" s="8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6"/>
      <c r="T16" s="103" t="s">
        <v>4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ht="15">
      <c r="A17" s="4" t="s">
        <v>20</v>
      </c>
      <c r="B17" s="4">
        <v>0</v>
      </c>
      <c r="C17" s="5">
        <v>1</v>
      </c>
      <c r="D17" s="5">
        <v>1</v>
      </c>
      <c r="E17" s="5">
        <v>1</v>
      </c>
      <c r="F17" s="5">
        <v>0</v>
      </c>
      <c r="G17" s="5">
        <v>1</v>
      </c>
      <c r="H17" s="5">
        <v>1</v>
      </c>
      <c r="I17" s="5">
        <v>1</v>
      </c>
      <c r="J17" s="5">
        <v>0</v>
      </c>
      <c r="K17" s="5">
        <v>1</v>
      </c>
      <c r="L17" s="5">
        <v>1</v>
      </c>
      <c r="M17" s="5">
        <v>1</v>
      </c>
      <c r="N17" s="5">
        <v>0</v>
      </c>
      <c r="O17" s="5">
        <v>1</v>
      </c>
      <c r="P17" s="5">
        <v>1</v>
      </c>
      <c r="Q17" s="5">
        <v>0</v>
      </c>
      <c r="R17" s="5">
        <f>SUM(B17:Q17)</f>
        <v>11</v>
      </c>
      <c r="S17" s="6">
        <f>R17/16</f>
        <v>0.6875</v>
      </c>
      <c r="T17" s="5" t="s">
        <v>82</v>
      </c>
    </row>
    <row r="18" spans="1:39" ht="12.75">
      <c r="A18" s="11" t="s">
        <v>21</v>
      </c>
      <c r="B18" s="11">
        <v>1</v>
      </c>
      <c r="C18" s="5">
        <v>1</v>
      </c>
      <c r="D18" s="5">
        <v>0</v>
      </c>
      <c r="E18" s="5">
        <v>0</v>
      </c>
      <c r="F18" s="5">
        <v>1</v>
      </c>
      <c r="G18" s="5">
        <v>1</v>
      </c>
      <c r="H18" s="5">
        <v>0</v>
      </c>
      <c r="I18" s="5">
        <v>0</v>
      </c>
      <c r="J18" s="5">
        <v>1</v>
      </c>
      <c r="K18" s="5">
        <v>1</v>
      </c>
      <c r="L18" s="5">
        <v>0</v>
      </c>
      <c r="M18" s="5">
        <v>0</v>
      </c>
      <c r="N18">
        <v>1</v>
      </c>
      <c r="O18" s="5">
        <v>1</v>
      </c>
      <c r="P18" s="5">
        <v>0</v>
      </c>
      <c r="Q18" s="5">
        <v>0</v>
      </c>
      <c r="R18" s="5">
        <f t="shared" ref="R18:R29" si="3">SUM(B18:Q18)</f>
        <v>8</v>
      </c>
      <c r="S18" s="6">
        <f t="shared" ref="S18:S29" si="4">R18/16</f>
        <v>0.5</v>
      </c>
      <c r="T18" s="5" t="s">
        <v>83</v>
      </c>
    </row>
    <row r="19" spans="1:39" ht="12.75">
      <c r="A19" s="11" t="s">
        <v>23</v>
      </c>
      <c r="B19" s="11">
        <v>0</v>
      </c>
      <c r="C19" s="5">
        <v>1</v>
      </c>
      <c r="D19" s="5">
        <v>0</v>
      </c>
      <c r="E19" s="5">
        <v>0</v>
      </c>
      <c r="F19" s="5">
        <v>0</v>
      </c>
      <c r="G19" s="5">
        <v>1</v>
      </c>
      <c r="H19" s="5">
        <v>0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f t="shared" si="3"/>
        <v>3</v>
      </c>
      <c r="S19" s="6">
        <f t="shared" si="4"/>
        <v>0.1875</v>
      </c>
      <c r="T19" s="5" t="s">
        <v>26</v>
      </c>
    </row>
    <row r="20" spans="1:39" ht="12.75">
      <c r="A20" s="11" t="s">
        <v>24</v>
      </c>
      <c r="B20" s="11">
        <v>0</v>
      </c>
      <c r="C20" s="5">
        <v>0</v>
      </c>
      <c r="D20" s="5">
        <v>1</v>
      </c>
      <c r="E20" s="5">
        <v>1</v>
      </c>
      <c r="F20" s="5">
        <v>1</v>
      </c>
      <c r="G20" s="5">
        <v>0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1</v>
      </c>
      <c r="O20" s="5">
        <v>0</v>
      </c>
      <c r="P20" s="5">
        <v>1</v>
      </c>
      <c r="Q20" s="5">
        <v>0</v>
      </c>
      <c r="R20" s="5">
        <f t="shared" si="3"/>
        <v>7</v>
      </c>
      <c r="S20" s="6">
        <f t="shared" si="4"/>
        <v>0.4375</v>
      </c>
      <c r="T20" s="5" t="s">
        <v>82</v>
      </c>
    </row>
    <row r="21" spans="1:39" ht="12.75">
      <c r="A21" s="11" t="s">
        <v>25</v>
      </c>
      <c r="B21" s="11">
        <v>0</v>
      </c>
      <c r="C21" s="5">
        <v>0</v>
      </c>
      <c r="D21" s="5">
        <v>0</v>
      </c>
      <c r="E21" s="5">
        <v>1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f t="shared" si="3"/>
        <v>1</v>
      </c>
      <c r="S21" s="6">
        <f t="shared" si="4"/>
        <v>6.25E-2</v>
      </c>
      <c r="T21" s="5" t="s">
        <v>26</v>
      </c>
    </row>
    <row r="22" spans="1:39" ht="12.75">
      <c r="A22" s="11" t="s">
        <v>27</v>
      </c>
      <c r="B22" s="11">
        <v>1</v>
      </c>
      <c r="C22" s="5">
        <v>0</v>
      </c>
      <c r="D22" s="5">
        <v>0</v>
      </c>
      <c r="E22" s="5">
        <v>1</v>
      </c>
      <c r="F22" s="5">
        <v>0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1</v>
      </c>
      <c r="P22" s="5">
        <v>0</v>
      </c>
      <c r="Q22" s="5">
        <v>0</v>
      </c>
      <c r="R22" s="5">
        <f t="shared" si="3"/>
        <v>4</v>
      </c>
      <c r="S22" s="6">
        <f t="shared" si="4"/>
        <v>0.25</v>
      </c>
      <c r="T22" s="5" t="s">
        <v>26</v>
      </c>
    </row>
    <row r="23" spans="1:39" ht="12.75">
      <c r="A23" s="27" t="s">
        <v>70</v>
      </c>
      <c r="B23" s="27">
        <v>0</v>
      </c>
      <c r="C23" s="5">
        <v>0</v>
      </c>
      <c r="D23" s="5">
        <v>0</v>
      </c>
      <c r="E23" s="5">
        <v>0</v>
      </c>
      <c r="F23" s="5">
        <v>0</v>
      </c>
      <c r="G23" s="5">
        <v>1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f t="shared" si="3"/>
        <v>1</v>
      </c>
      <c r="S23" s="6">
        <f t="shared" si="4"/>
        <v>6.25E-2</v>
      </c>
      <c r="T23" s="5" t="s">
        <v>84</v>
      </c>
    </row>
    <row r="24" spans="1:39" ht="12.75">
      <c r="A24" s="27" t="s">
        <v>71</v>
      </c>
      <c r="B24" s="27">
        <v>0</v>
      </c>
      <c r="C24" s="5">
        <v>0</v>
      </c>
      <c r="D24" s="5">
        <v>0</v>
      </c>
      <c r="E24" s="5">
        <v>0</v>
      </c>
      <c r="F24" s="5">
        <v>1</v>
      </c>
      <c r="G24" s="5">
        <v>1</v>
      </c>
      <c r="H24" s="5">
        <v>0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1</v>
      </c>
      <c r="O24" s="5">
        <v>0</v>
      </c>
      <c r="P24" s="5">
        <v>1</v>
      </c>
      <c r="Q24" s="5">
        <v>0</v>
      </c>
      <c r="R24" s="5">
        <f t="shared" si="3"/>
        <v>5</v>
      </c>
      <c r="S24" s="6">
        <f t="shared" si="4"/>
        <v>0.3125</v>
      </c>
      <c r="T24" s="5" t="s">
        <v>26</v>
      </c>
    </row>
    <row r="25" spans="1:39" ht="12.75">
      <c r="A25" s="27" t="s">
        <v>72</v>
      </c>
      <c r="B25" s="27">
        <v>0</v>
      </c>
      <c r="C25" s="5">
        <v>0</v>
      </c>
      <c r="D25" s="5">
        <v>1</v>
      </c>
      <c r="E25" s="5">
        <v>0</v>
      </c>
      <c r="F25" s="5">
        <v>0</v>
      </c>
      <c r="G25" s="5">
        <v>0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1</v>
      </c>
      <c r="R25" s="5">
        <f t="shared" si="3"/>
        <v>4</v>
      </c>
      <c r="S25" s="6">
        <f t="shared" si="4"/>
        <v>0.25</v>
      </c>
      <c r="T25" s="5" t="s">
        <v>26</v>
      </c>
    </row>
    <row r="26" spans="1:39" ht="12.75">
      <c r="A26" s="27" t="s">
        <v>73</v>
      </c>
      <c r="B26" s="27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1</v>
      </c>
      <c r="I26" s="5">
        <v>1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f t="shared" si="3"/>
        <v>2</v>
      </c>
      <c r="S26" s="6">
        <f t="shared" si="4"/>
        <v>0.125</v>
      </c>
      <c r="T26" s="5" t="s">
        <v>26</v>
      </c>
    </row>
    <row r="27" spans="1:39" ht="12.75">
      <c r="A27" s="11" t="s">
        <v>74</v>
      </c>
      <c r="B27" s="27">
        <v>0</v>
      </c>
      <c r="C27" s="5">
        <v>0</v>
      </c>
      <c r="D27" s="5">
        <v>1</v>
      </c>
      <c r="E27" s="5">
        <v>0</v>
      </c>
      <c r="F27" s="5">
        <v>0</v>
      </c>
      <c r="G27" s="5">
        <v>0</v>
      </c>
      <c r="H27" s="5">
        <v>1</v>
      </c>
      <c r="I27" s="5">
        <v>0</v>
      </c>
      <c r="J27" s="5">
        <v>0</v>
      </c>
      <c r="K27" s="5">
        <v>0</v>
      </c>
      <c r="L27" s="5">
        <v>1</v>
      </c>
      <c r="M27" s="5">
        <v>0</v>
      </c>
      <c r="N27" s="5">
        <v>0</v>
      </c>
      <c r="O27" s="5">
        <v>0</v>
      </c>
      <c r="P27" s="5">
        <v>1</v>
      </c>
      <c r="Q27" s="5">
        <v>0</v>
      </c>
      <c r="R27" s="5">
        <f t="shared" si="3"/>
        <v>4</v>
      </c>
      <c r="S27" s="6">
        <f t="shared" si="4"/>
        <v>0.25</v>
      </c>
      <c r="T27" s="5" t="s">
        <v>84</v>
      </c>
    </row>
    <row r="28" spans="1:39" ht="12.75">
      <c r="A28" s="11" t="s">
        <v>75</v>
      </c>
      <c r="B28" s="27">
        <v>0</v>
      </c>
      <c r="C28" s="5">
        <v>0</v>
      </c>
      <c r="D28" s="5">
        <v>1</v>
      </c>
      <c r="E28" s="5">
        <v>0</v>
      </c>
      <c r="F28" s="5">
        <v>0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5">
        <v>1</v>
      </c>
      <c r="M28" s="5">
        <v>0</v>
      </c>
      <c r="N28" s="5">
        <v>0</v>
      </c>
      <c r="O28" s="5">
        <v>0</v>
      </c>
      <c r="P28" s="5">
        <v>1</v>
      </c>
      <c r="Q28" s="5">
        <v>0</v>
      </c>
      <c r="R28" s="5">
        <f t="shared" si="3"/>
        <v>4</v>
      </c>
      <c r="S28" s="6">
        <f t="shared" si="4"/>
        <v>0.25</v>
      </c>
      <c r="T28" s="5" t="s">
        <v>84</v>
      </c>
    </row>
    <row r="29" spans="1:39" ht="12.75">
      <c r="A29" s="11" t="s">
        <v>76</v>
      </c>
      <c r="B29" s="27">
        <v>0</v>
      </c>
      <c r="C29" s="5">
        <v>0</v>
      </c>
      <c r="D29" s="5">
        <v>1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f t="shared" si="3"/>
        <v>1</v>
      </c>
      <c r="S29" s="6">
        <f t="shared" si="4"/>
        <v>6.25E-2</v>
      </c>
      <c r="T29" s="5" t="s">
        <v>84</v>
      </c>
    </row>
    <row r="30" spans="1:39" ht="12.75">
      <c r="A30" s="12"/>
      <c r="B30" s="1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ht="12.75">
      <c r="A31" s="13"/>
      <c r="B31" s="13">
        <f>SUM(B17:B29)</f>
        <v>2</v>
      </c>
      <c r="C31" s="13">
        <f>SUM(C17:C29)</f>
        <v>3</v>
      </c>
      <c r="D31" s="13">
        <f>SUM(D17:D29)</f>
        <v>6</v>
      </c>
      <c r="E31" s="13">
        <f t="shared" ref="E31:R31" si="5">SUM(E17:E29)</f>
        <v>4</v>
      </c>
      <c r="F31" s="13">
        <f t="shared" si="5"/>
        <v>3</v>
      </c>
      <c r="G31" s="13">
        <f t="shared" si="5"/>
        <v>6</v>
      </c>
      <c r="H31" s="13">
        <f t="shared" si="5"/>
        <v>6</v>
      </c>
      <c r="I31" s="13">
        <f t="shared" si="5"/>
        <v>6</v>
      </c>
      <c r="J31" s="13">
        <f t="shared" si="5"/>
        <v>1</v>
      </c>
      <c r="K31" s="13">
        <f t="shared" si="5"/>
        <v>2</v>
      </c>
      <c r="L31" s="13">
        <f t="shared" si="5"/>
        <v>3</v>
      </c>
      <c r="M31" s="13">
        <f t="shared" si="5"/>
        <v>1</v>
      </c>
      <c r="N31" s="13">
        <f t="shared" si="5"/>
        <v>3</v>
      </c>
      <c r="O31" s="13">
        <f t="shared" si="5"/>
        <v>3</v>
      </c>
      <c r="P31" s="13">
        <f t="shared" si="5"/>
        <v>5</v>
      </c>
      <c r="Q31" s="13">
        <f t="shared" si="5"/>
        <v>1</v>
      </c>
      <c r="R31" s="13">
        <f t="shared" si="5"/>
        <v>55</v>
      </c>
      <c r="S31" s="13"/>
    </row>
    <row r="32" spans="1:39" ht="12.75">
      <c r="A32" s="13"/>
      <c r="B32" s="13"/>
    </row>
    <row r="33" spans="1:19" ht="12.75">
      <c r="A33" s="13"/>
      <c r="B33" s="13"/>
    </row>
    <row r="34" spans="1:19" ht="12.75">
      <c r="A34" s="13"/>
      <c r="B34" s="13"/>
      <c r="S34">
        <f>R17+R20+R23+R27+R28+R29</f>
        <v>28</v>
      </c>
    </row>
    <row r="35" spans="1:19" ht="12.75">
      <c r="A35" s="13"/>
      <c r="B35" s="13"/>
      <c r="S35">
        <f>SUM(R26,R25,R24,R22,R21,R19)</f>
        <v>19</v>
      </c>
    </row>
    <row r="36" spans="1:19" ht="12.75">
      <c r="A36" s="13"/>
      <c r="B36" s="13"/>
    </row>
    <row r="37" spans="1:19" ht="12.75">
      <c r="A37" s="13"/>
      <c r="B37" s="13"/>
    </row>
    <row r="38" spans="1:19" ht="12.75">
      <c r="A38" s="13"/>
      <c r="B38" s="13"/>
    </row>
    <row r="39" spans="1:19" ht="12.75">
      <c r="A39" s="13"/>
      <c r="B39" s="13"/>
    </row>
    <row r="40" spans="1:19" ht="12.75">
      <c r="A40" s="13"/>
      <c r="B40" s="13"/>
    </row>
    <row r="41" spans="1:19" ht="12.75">
      <c r="A41" s="13"/>
      <c r="B41" s="13"/>
    </row>
    <row r="42" spans="1:19" ht="12.75">
      <c r="A42" s="13"/>
      <c r="B42" s="13"/>
    </row>
    <row r="43" spans="1:19" ht="12.75">
      <c r="A43" s="13"/>
      <c r="B43" s="13"/>
    </row>
    <row r="44" spans="1:19" ht="12.75">
      <c r="A44" s="13"/>
      <c r="B44" s="13"/>
    </row>
    <row r="45" spans="1:19" ht="12.75">
      <c r="A45" s="13"/>
      <c r="B45" s="13"/>
    </row>
    <row r="46" spans="1:19" ht="12.75">
      <c r="A46" s="13"/>
      <c r="B46" s="13"/>
    </row>
    <row r="47" spans="1:19" ht="12.75">
      <c r="A47" s="13"/>
      <c r="B47" s="13"/>
    </row>
    <row r="48" spans="1:19" ht="12.75">
      <c r="A48" s="13"/>
      <c r="B48" s="13"/>
    </row>
    <row r="49" spans="1:2" ht="12.75">
      <c r="A49" s="13"/>
      <c r="B49" s="13"/>
    </row>
    <row r="50" spans="1:2" ht="12.75">
      <c r="A50" s="13"/>
      <c r="B50" s="13"/>
    </row>
    <row r="51" spans="1:2" ht="12.75">
      <c r="A51" s="13"/>
      <c r="B51" s="13"/>
    </row>
    <row r="52" spans="1:2" ht="12.75">
      <c r="A52" s="13"/>
      <c r="B52" s="13"/>
    </row>
    <row r="53" spans="1:2" ht="12.75">
      <c r="A53" s="13"/>
      <c r="B53" s="13"/>
    </row>
    <row r="54" spans="1:2" ht="12.75">
      <c r="A54" s="13"/>
      <c r="B54" s="13"/>
    </row>
    <row r="55" spans="1:2" ht="12.75">
      <c r="A55" s="13"/>
      <c r="B55" s="13"/>
    </row>
    <row r="56" spans="1:2" ht="12.75">
      <c r="A56" s="13"/>
      <c r="B56" s="13"/>
    </row>
    <row r="57" spans="1:2" ht="12.75">
      <c r="A57" s="13"/>
      <c r="B57" s="13"/>
    </row>
    <row r="58" spans="1:2" ht="12.75">
      <c r="A58" s="13"/>
      <c r="B58" s="13"/>
    </row>
    <row r="59" spans="1:2" ht="12.75">
      <c r="A59" s="13"/>
      <c r="B59" s="13"/>
    </row>
    <row r="60" spans="1:2" ht="12.75">
      <c r="A60" s="13"/>
      <c r="B60" s="13"/>
    </row>
    <row r="61" spans="1:2" ht="12.75">
      <c r="A61" s="13"/>
      <c r="B61" s="13"/>
    </row>
    <row r="62" spans="1:2" ht="12.75">
      <c r="A62" s="13"/>
      <c r="B62" s="13"/>
    </row>
    <row r="63" spans="1:2" ht="12.75">
      <c r="A63" s="13"/>
      <c r="B63" s="13"/>
    </row>
    <row r="64" spans="1:2" ht="12.75">
      <c r="A64" s="13"/>
      <c r="B64" s="13"/>
    </row>
    <row r="65" spans="1:2" ht="12.75">
      <c r="A65" s="13"/>
      <c r="B65" s="13"/>
    </row>
    <row r="66" spans="1:2" ht="12.75">
      <c r="A66" s="13"/>
      <c r="B66" s="13"/>
    </row>
    <row r="67" spans="1:2" ht="12.75">
      <c r="A67" s="13"/>
      <c r="B67" s="13"/>
    </row>
    <row r="68" spans="1:2" ht="12.75">
      <c r="A68" s="13"/>
      <c r="B68" s="13"/>
    </row>
    <row r="69" spans="1:2" ht="12.75">
      <c r="A69" s="13"/>
      <c r="B69" s="13"/>
    </row>
    <row r="70" spans="1:2" ht="12.75">
      <c r="A70" s="13"/>
      <c r="B70" s="13"/>
    </row>
    <row r="71" spans="1:2" ht="12.75">
      <c r="A71" s="13"/>
      <c r="B71" s="13"/>
    </row>
    <row r="72" spans="1:2" ht="12.75">
      <c r="A72" s="13"/>
      <c r="B72" s="13"/>
    </row>
    <row r="73" spans="1:2" ht="12.75">
      <c r="A73" s="13"/>
      <c r="B73" s="13"/>
    </row>
    <row r="74" spans="1:2" ht="12.75">
      <c r="A74" s="13"/>
      <c r="B74" s="13"/>
    </row>
    <row r="75" spans="1:2" ht="12.75">
      <c r="A75" s="13"/>
      <c r="B75" s="13"/>
    </row>
    <row r="76" spans="1:2" ht="12.75">
      <c r="A76" s="13"/>
      <c r="B76" s="13"/>
    </row>
    <row r="77" spans="1:2" ht="12.75">
      <c r="A77" s="13"/>
      <c r="B77" s="13"/>
    </row>
    <row r="78" spans="1:2" ht="12.75">
      <c r="A78" s="13"/>
      <c r="B78" s="13"/>
    </row>
    <row r="79" spans="1:2" ht="12.75">
      <c r="A79" s="13"/>
      <c r="B79" s="13"/>
    </row>
    <row r="80" spans="1:2" ht="12.75">
      <c r="A80" s="13"/>
      <c r="B80" s="13"/>
    </row>
    <row r="81" spans="1:2" ht="12.75">
      <c r="A81" s="13"/>
      <c r="B81" s="13"/>
    </row>
    <row r="82" spans="1:2" ht="12.75">
      <c r="A82" s="13"/>
      <c r="B82" s="13"/>
    </row>
    <row r="83" spans="1:2" ht="12.75">
      <c r="A83" s="13"/>
      <c r="B83" s="13"/>
    </row>
    <row r="84" spans="1:2" ht="12.75">
      <c r="A84" s="13"/>
      <c r="B84" s="13"/>
    </row>
    <row r="85" spans="1:2" ht="12.75">
      <c r="A85" s="13"/>
      <c r="B85" s="13"/>
    </row>
    <row r="86" spans="1:2" ht="12.75">
      <c r="A86" s="13"/>
      <c r="B86" s="13"/>
    </row>
    <row r="87" spans="1:2" ht="12.75">
      <c r="A87" s="13"/>
      <c r="B87" s="13"/>
    </row>
    <row r="88" spans="1:2" ht="12.75">
      <c r="A88" s="13"/>
      <c r="B88" s="13"/>
    </row>
    <row r="89" spans="1:2" ht="12.75">
      <c r="A89" s="13"/>
      <c r="B89" s="13"/>
    </row>
    <row r="90" spans="1:2" ht="12.75">
      <c r="A90" s="13"/>
      <c r="B90" s="13"/>
    </row>
    <row r="91" spans="1:2" ht="12.75">
      <c r="A91" s="13"/>
      <c r="B91" s="13"/>
    </row>
    <row r="92" spans="1:2" ht="12.75">
      <c r="A92" s="13"/>
      <c r="B92" s="13"/>
    </row>
    <row r="93" spans="1:2" ht="12.75">
      <c r="A93" s="13"/>
      <c r="B93" s="13"/>
    </row>
    <row r="94" spans="1:2" ht="12.75">
      <c r="A94" s="13"/>
      <c r="B94" s="13"/>
    </row>
    <row r="95" spans="1:2" ht="12.75">
      <c r="A95" s="13"/>
      <c r="B95" s="13"/>
    </row>
    <row r="96" spans="1:2" ht="12.75">
      <c r="A96" s="13"/>
      <c r="B96" s="13"/>
    </row>
    <row r="97" spans="1:2" ht="12.75">
      <c r="A97" s="13"/>
      <c r="B97" s="13"/>
    </row>
    <row r="98" spans="1:2" ht="12.75">
      <c r="A98" s="13"/>
      <c r="B98" s="13"/>
    </row>
    <row r="99" spans="1:2" ht="12.75">
      <c r="A99" s="13"/>
      <c r="B99" s="13"/>
    </row>
    <row r="100" spans="1:2" ht="12.75">
      <c r="A100" s="13"/>
      <c r="B100" s="13"/>
    </row>
    <row r="101" spans="1:2" ht="12.75">
      <c r="A101" s="13"/>
      <c r="B101" s="13"/>
    </row>
    <row r="102" spans="1:2" ht="12.75">
      <c r="A102" s="13"/>
      <c r="B102" s="13"/>
    </row>
    <row r="103" spans="1:2" ht="12.75">
      <c r="A103" s="13"/>
      <c r="B103" s="13"/>
    </row>
    <row r="104" spans="1:2" ht="12.75">
      <c r="A104" s="13"/>
      <c r="B104" s="13"/>
    </row>
    <row r="105" spans="1:2" ht="12.75">
      <c r="A105" s="13"/>
      <c r="B105" s="13"/>
    </row>
    <row r="106" spans="1:2" ht="12.75">
      <c r="A106" s="13"/>
      <c r="B106" s="13"/>
    </row>
    <row r="107" spans="1:2" ht="12.75">
      <c r="A107" s="13"/>
      <c r="B107" s="13"/>
    </row>
    <row r="108" spans="1:2" ht="12.75">
      <c r="A108" s="13"/>
      <c r="B108" s="13"/>
    </row>
    <row r="109" spans="1:2" ht="12.75">
      <c r="A109" s="13"/>
      <c r="B109" s="13"/>
    </row>
    <row r="110" spans="1:2" ht="12.75">
      <c r="A110" s="13"/>
      <c r="B110" s="13"/>
    </row>
    <row r="111" spans="1:2" ht="12.75">
      <c r="A111" s="13"/>
      <c r="B111" s="13"/>
    </row>
    <row r="112" spans="1:2" ht="12.75">
      <c r="A112" s="13"/>
      <c r="B112" s="13"/>
    </row>
    <row r="113" spans="1:2" ht="12.75">
      <c r="A113" s="13"/>
      <c r="B113" s="13"/>
    </row>
    <row r="114" spans="1:2" ht="12.75">
      <c r="A114" s="13"/>
      <c r="B114" s="13"/>
    </row>
    <row r="115" spans="1:2" ht="12.75">
      <c r="A115" s="13"/>
      <c r="B115" s="13"/>
    </row>
    <row r="116" spans="1:2" ht="12.75">
      <c r="A116" s="13"/>
      <c r="B116" s="13"/>
    </row>
    <row r="117" spans="1:2" ht="12.75">
      <c r="A117" s="13"/>
      <c r="B117" s="13"/>
    </row>
    <row r="118" spans="1:2" ht="12.75">
      <c r="A118" s="13"/>
      <c r="B118" s="13"/>
    </row>
    <row r="119" spans="1:2" ht="12.75">
      <c r="A119" s="13"/>
      <c r="B119" s="13"/>
    </row>
    <row r="120" spans="1:2" ht="12.75">
      <c r="A120" s="13"/>
      <c r="B120" s="13"/>
    </row>
    <row r="121" spans="1:2" ht="12.75">
      <c r="A121" s="13"/>
      <c r="B121" s="13"/>
    </row>
    <row r="122" spans="1:2" ht="12.75">
      <c r="A122" s="13"/>
      <c r="B122" s="13"/>
    </row>
    <row r="123" spans="1:2" ht="12.75">
      <c r="A123" s="13"/>
      <c r="B123" s="13"/>
    </row>
    <row r="124" spans="1:2" ht="12.75">
      <c r="A124" s="13"/>
      <c r="B124" s="13"/>
    </row>
    <row r="125" spans="1:2" ht="12.75">
      <c r="A125" s="13"/>
      <c r="B125" s="13"/>
    </row>
    <row r="126" spans="1:2" ht="12.75">
      <c r="A126" s="13"/>
      <c r="B126" s="13"/>
    </row>
    <row r="127" spans="1:2" ht="12.75">
      <c r="A127" s="13"/>
      <c r="B127" s="13"/>
    </row>
    <row r="128" spans="1:2" ht="12.75">
      <c r="A128" s="13"/>
      <c r="B128" s="13"/>
    </row>
    <row r="129" spans="1:2" ht="12.75">
      <c r="A129" s="13"/>
      <c r="B129" s="13"/>
    </row>
    <row r="130" spans="1:2" ht="12.75">
      <c r="A130" s="13"/>
      <c r="B130" s="13"/>
    </row>
    <row r="131" spans="1:2" ht="12.75">
      <c r="A131" s="13"/>
      <c r="B131" s="13"/>
    </row>
    <row r="132" spans="1:2" ht="12.75">
      <c r="A132" s="13"/>
      <c r="B132" s="13"/>
    </row>
    <row r="133" spans="1:2" ht="12.75">
      <c r="A133" s="13"/>
      <c r="B133" s="13"/>
    </row>
    <row r="134" spans="1:2" ht="12.75">
      <c r="A134" s="13"/>
      <c r="B134" s="13"/>
    </row>
    <row r="135" spans="1:2" ht="12.75">
      <c r="A135" s="13"/>
      <c r="B135" s="13"/>
    </row>
    <row r="136" spans="1:2" ht="12.75">
      <c r="A136" s="13"/>
      <c r="B136" s="13"/>
    </row>
    <row r="137" spans="1:2" ht="12.75">
      <c r="A137" s="13"/>
      <c r="B137" s="13"/>
    </row>
    <row r="138" spans="1:2" ht="12.75">
      <c r="A138" s="13"/>
      <c r="B138" s="13"/>
    </row>
    <row r="139" spans="1:2" ht="12.75">
      <c r="A139" s="13"/>
      <c r="B139" s="13"/>
    </row>
    <row r="140" spans="1:2" ht="12.75">
      <c r="A140" s="13"/>
      <c r="B140" s="13"/>
    </row>
    <row r="141" spans="1:2" ht="12.75">
      <c r="A141" s="13"/>
      <c r="B141" s="13"/>
    </row>
    <row r="142" spans="1:2" ht="12.75">
      <c r="A142" s="13"/>
      <c r="B142" s="13"/>
    </row>
    <row r="143" spans="1:2" ht="12.75">
      <c r="A143" s="13"/>
      <c r="B143" s="13"/>
    </row>
    <row r="144" spans="1:2" ht="12.75">
      <c r="A144" s="13"/>
      <c r="B144" s="13"/>
    </row>
    <row r="145" spans="1:2" ht="12.75">
      <c r="A145" s="13"/>
      <c r="B145" s="13"/>
    </row>
    <row r="146" spans="1:2" ht="12.75">
      <c r="A146" s="13"/>
      <c r="B146" s="13"/>
    </row>
    <row r="147" spans="1:2" ht="12.75">
      <c r="A147" s="13"/>
      <c r="B147" s="13"/>
    </row>
    <row r="148" spans="1:2" ht="12.75">
      <c r="A148" s="13"/>
      <c r="B148" s="13"/>
    </row>
    <row r="149" spans="1:2" ht="12.75">
      <c r="A149" s="13"/>
      <c r="B149" s="13"/>
    </row>
    <row r="150" spans="1:2" ht="12.75">
      <c r="A150" s="13"/>
      <c r="B150" s="13"/>
    </row>
    <row r="151" spans="1:2" ht="12.75">
      <c r="A151" s="13"/>
      <c r="B151" s="13"/>
    </row>
    <row r="152" spans="1:2" ht="12.75">
      <c r="A152" s="13"/>
      <c r="B152" s="13"/>
    </row>
    <row r="153" spans="1:2" ht="12.75">
      <c r="A153" s="13"/>
      <c r="B153" s="13"/>
    </row>
    <row r="154" spans="1:2" ht="12.75">
      <c r="A154" s="13"/>
      <c r="B154" s="13"/>
    </row>
    <row r="155" spans="1:2" ht="12.75">
      <c r="A155" s="13"/>
      <c r="B155" s="13"/>
    </row>
    <row r="156" spans="1:2" ht="12.75">
      <c r="A156" s="13"/>
      <c r="B156" s="13"/>
    </row>
    <row r="157" spans="1:2" ht="12.75">
      <c r="A157" s="13"/>
      <c r="B157" s="13"/>
    </row>
    <row r="158" spans="1:2" ht="12.75">
      <c r="A158" s="13"/>
      <c r="B158" s="13"/>
    </row>
    <row r="159" spans="1:2" ht="12.75">
      <c r="A159" s="13"/>
      <c r="B159" s="13"/>
    </row>
    <row r="160" spans="1:2" ht="12.75">
      <c r="A160" s="13"/>
      <c r="B160" s="13"/>
    </row>
    <row r="161" spans="1:2" ht="12.75">
      <c r="A161" s="13"/>
      <c r="B161" s="13"/>
    </row>
    <row r="162" spans="1:2" ht="12.75">
      <c r="A162" s="13"/>
      <c r="B162" s="13"/>
    </row>
    <row r="163" spans="1:2" ht="12.75">
      <c r="A163" s="13"/>
      <c r="B163" s="13"/>
    </row>
    <row r="164" spans="1:2" ht="12.75">
      <c r="A164" s="13"/>
      <c r="B164" s="13"/>
    </row>
    <row r="165" spans="1:2" ht="12.75">
      <c r="A165" s="13"/>
      <c r="B165" s="13"/>
    </row>
    <row r="166" spans="1:2" ht="12.75">
      <c r="A166" s="13"/>
      <c r="B166" s="13"/>
    </row>
    <row r="167" spans="1:2" ht="12.75">
      <c r="A167" s="13"/>
      <c r="B167" s="13"/>
    </row>
    <row r="168" spans="1:2" ht="12.75">
      <c r="A168" s="13"/>
      <c r="B168" s="13"/>
    </row>
    <row r="169" spans="1:2" ht="12.75">
      <c r="A169" s="13"/>
      <c r="B169" s="13"/>
    </row>
    <row r="170" spans="1:2" ht="12.75">
      <c r="A170" s="13"/>
      <c r="B170" s="13"/>
    </row>
    <row r="171" spans="1:2" ht="12.75">
      <c r="A171" s="13"/>
      <c r="B171" s="13"/>
    </row>
    <row r="172" spans="1:2" ht="12.75">
      <c r="A172" s="13"/>
      <c r="B172" s="13"/>
    </row>
    <row r="173" spans="1:2" ht="12.75">
      <c r="A173" s="13"/>
      <c r="B173" s="13"/>
    </row>
    <row r="174" spans="1:2" ht="12.75">
      <c r="A174" s="13"/>
      <c r="B174" s="13"/>
    </row>
    <row r="175" spans="1:2" ht="12.75">
      <c r="A175" s="13"/>
      <c r="B175" s="13"/>
    </row>
    <row r="176" spans="1:2" ht="12.75">
      <c r="A176" s="13"/>
      <c r="B176" s="13"/>
    </row>
    <row r="177" spans="1:2" ht="12.75">
      <c r="A177" s="13"/>
      <c r="B177" s="13"/>
    </row>
    <row r="178" spans="1:2" ht="12.75">
      <c r="A178" s="13"/>
      <c r="B178" s="13"/>
    </row>
    <row r="179" spans="1:2" ht="12.75">
      <c r="A179" s="13"/>
      <c r="B179" s="13"/>
    </row>
    <row r="180" spans="1:2" ht="12.75">
      <c r="A180" s="13"/>
      <c r="B180" s="13"/>
    </row>
    <row r="181" spans="1:2" ht="12.75">
      <c r="A181" s="13"/>
      <c r="B181" s="13"/>
    </row>
    <row r="182" spans="1:2" ht="12.75">
      <c r="A182" s="13"/>
      <c r="B182" s="13"/>
    </row>
    <row r="183" spans="1:2" ht="12.75">
      <c r="A183" s="13"/>
      <c r="B183" s="13"/>
    </row>
    <row r="184" spans="1:2" ht="12.75">
      <c r="A184" s="13"/>
      <c r="B184" s="13"/>
    </row>
    <row r="185" spans="1:2" ht="12.75">
      <c r="A185" s="13"/>
      <c r="B185" s="13"/>
    </row>
    <row r="186" spans="1:2" ht="12.75">
      <c r="A186" s="13"/>
      <c r="B186" s="13"/>
    </row>
    <row r="187" spans="1:2" ht="12.75">
      <c r="A187" s="13"/>
      <c r="B187" s="13"/>
    </row>
    <row r="188" spans="1:2" ht="12.75">
      <c r="A188" s="13"/>
      <c r="B188" s="13"/>
    </row>
    <row r="189" spans="1:2" ht="12.75">
      <c r="A189" s="13"/>
      <c r="B189" s="13"/>
    </row>
    <row r="190" spans="1:2" ht="12.75">
      <c r="A190" s="13"/>
      <c r="B190" s="13"/>
    </row>
    <row r="191" spans="1:2" ht="12.75">
      <c r="A191" s="13"/>
      <c r="B191" s="13"/>
    </row>
    <row r="192" spans="1:2" ht="12.75">
      <c r="A192" s="13"/>
      <c r="B192" s="13"/>
    </row>
    <row r="193" spans="1:2" ht="12.75">
      <c r="A193" s="13"/>
      <c r="B193" s="13"/>
    </row>
    <row r="194" spans="1:2" ht="12.75">
      <c r="A194" s="13"/>
      <c r="B194" s="13"/>
    </row>
    <row r="195" spans="1:2" ht="12.75">
      <c r="A195" s="13"/>
      <c r="B195" s="13"/>
    </row>
    <row r="196" spans="1:2" ht="12.75">
      <c r="A196" s="13"/>
      <c r="B196" s="13"/>
    </row>
    <row r="197" spans="1:2" ht="12.75">
      <c r="A197" s="13"/>
      <c r="B197" s="13"/>
    </row>
    <row r="198" spans="1:2" ht="12.75">
      <c r="A198" s="13"/>
      <c r="B198" s="13"/>
    </row>
    <row r="199" spans="1:2" ht="12.75">
      <c r="A199" s="13"/>
      <c r="B199" s="13"/>
    </row>
    <row r="200" spans="1:2" ht="12.75">
      <c r="A200" s="13"/>
      <c r="B200" s="13"/>
    </row>
    <row r="201" spans="1:2" ht="12.75">
      <c r="A201" s="13"/>
      <c r="B201" s="13"/>
    </row>
    <row r="202" spans="1:2" ht="12.75">
      <c r="A202" s="13"/>
      <c r="B202" s="13"/>
    </row>
    <row r="203" spans="1:2" ht="12.75">
      <c r="A203" s="13"/>
      <c r="B203" s="13"/>
    </row>
    <row r="204" spans="1:2" ht="12.75">
      <c r="A204" s="13"/>
      <c r="B204" s="13"/>
    </row>
    <row r="205" spans="1:2" ht="12.75">
      <c r="A205" s="13"/>
      <c r="B205" s="13"/>
    </row>
    <row r="206" spans="1:2" ht="12.75">
      <c r="A206" s="13"/>
      <c r="B206" s="13"/>
    </row>
    <row r="207" spans="1:2" ht="12.75">
      <c r="A207" s="13"/>
      <c r="B207" s="13"/>
    </row>
    <row r="208" spans="1:2" ht="12.75">
      <c r="A208" s="13"/>
      <c r="B208" s="13"/>
    </row>
    <row r="209" spans="1:2" ht="12.75">
      <c r="A209" s="13"/>
      <c r="B209" s="13"/>
    </row>
    <row r="210" spans="1:2" ht="12.75">
      <c r="A210" s="13"/>
      <c r="B210" s="13"/>
    </row>
    <row r="211" spans="1:2" ht="12.75">
      <c r="A211" s="13"/>
      <c r="B211" s="13"/>
    </row>
    <row r="212" spans="1:2" ht="12.75">
      <c r="A212" s="13"/>
      <c r="B212" s="13"/>
    </row>
    <row r="213" spans="1:2" ht="12.75">
      <c r="A213" s="13"/>
      <c r="B213" s="13"/>
    </row>
    <row r="214" spans="1:2" ht="12.75">
      <c r="A214" s="13"/>
      <c r="B214" s="13"/>
    </row>
    <row r="215" spans="1:2" ht="12.75">
      <c r="A215" s="13"/>
      <c r="B215" s="13"/>
    </row>
    <row r="216" spans="1:2" ht="12.75">
      <c r="A216" s="13"/>
      <c r="B216" s="13"/>
    </row>
    <row r="217" spans="1:2" ht="12.75">
      <c r="A217" s="13"/>
      <c r="B217" s="13"/>
    </row>
    <row r="218" spans="1:2" ht="12.75">
      <c r="A218" s="13"/>
      <c r="B218" s="13"/>
    </row>
    <row r="219" spans="1:2" ht="12.75">
      <c r="A219" s="13"/>
      <c r="B219" s="13"/>
    </row>
    <row r="220" spans="1:2" ht="12.75">
      <c r="A220" s="13"/>
      <c r="B220" s="13"/>
    </row>
    <row r="221" spans="1:2" ht="12.75">
      <c r="A221" s="13"/>
      <c r="B221" s="13"/>
    </row>
    <row r="222" spans="1:2" ht="12.75">
      <c r="A222" s="13"/>
      <c r="B222" s="13"/>
    </row>
    <row r="223" spans="1:2" ht="12.75">
      <c r="A223" s="13"/>
      <c r="B223" s="13"/>
    </row>
    <row r="224" spans="1:2" ht="12.75">
      <c r="A224" s="13"/>
      <c r="B224" s="13"/>
    </row>
    <row r="225" spans="1:2" ht="12.75">
      <c r="A225" s="13"/>
      <c r="B225" s="13"/>
    </row>
    <row r="226" spans="1:2" ht="12.75">
      <c r="A226" s="13"/>
      <c r="B226" s="13"/>
    </row>
    <row r="227" spans="1:2" ht="12.75">
      <c r="A227" s="13"/>
      <c r="B227" s="13"/>
    </row>
    <row r="228" spans="1:2" ht="12.75">
      <c r="A228" s="13"/>
      <c r="B228" s="13"/>
    </row>
    <row r="229" spans="1:2" ht="12.75">
      <c r="A229" s="13"/>
      <c r="B229" s="13"/>
    </row>
    <row r="230" spans="1:2" ht="12.75">
      <c r="A230" s="13"/>
      <c r="B230" s="13"/>
    </row>
    <row r="231" spans="1:2" ht="12.75">
      <c r="A231" s="13"/>
      <c r="B231" s="13"/>
    </row>
    <row r="232" spans="1:2" ht="12.75">
      <c r="A232" s="13"/>
      <c r="B232" s="13"/>
    </row>
    <row r="233" spans="1:2" ht="12.75">
      <c r="A233" s="13"/>
      <c r="B233" s="13"/>
    </row>
    <row r="234" spans="1:2" ht="12.75">
      <c r="A234" s="13"/>
      <c r="B234" s="13"/>
    </row>
    <row r="235" spans="1:2" ht="12.75">
      <c r="A235" s="13"/>
      <c r="B235" s="13"/>
    </row>
    <row r="236" spans="1:2" ht="12.75">
      <c r="A236" s="13"/>
      <c r="B236" s="13"/>
    </row>
    <row r="237" spans="1:2" ht="12.75">
      <c r="A237" s="13"/>
      <c r="B237" s="13"/>
    </row>
    <row r="238" spans="1:2" ht="12.75">
      <c r="A238" s="13"/>
      <c r="B238" s="13"/>
    </row>
    <row r="239" spans="1:2" ht="12.75">
      <c r="A239" s="13"/>
      <c r="B239" s="13"/>
    </row>
    <row r="240" spans="1:2" ht="12.75">
      <c r="A240" s="13"/>
      <c r="B240" s="13"/>
    </row>
    <row r="241" spans="1:2" ht="12.75">
      <c r="A241" s="13"/>
      <c r="B241" s="13"/>
    </row>
    <row r="242" spans="1:2" ht="12.75">
      <c r="A242" s="13"/>
      <c r="B242" s="13"/>
    </row>
    <row r="243" spans="1:2" ht="12.75">
      <c r="A243" s="13"/>
      <c r="B243" s="13"/>
    </row>
    <row r="244" spans="1:2" ht="12.75">
      <c r="A244" s="13"/>
      <c r="B244" s="13"/>
    </row>
    <row r="245" spans="1:2" ht="12.75">
      <c r="A245" s="13"/>
      <c r="B245" s="13"/>
    </row>
    <row r="246" spans="1:2" ht="12.75">
      <c r="A246" s="13"/>
      <c r="B246" s="13"/>
    </row>
    <row r="247" spans="1:2" ht="12.75">
      <c r="A247" s="13"/>
      <c r="B247" s="13"/>
    </row>
    <row r="248" spans="1:2" ht="12.75">
      <c r="A248" s="13"/>
      <c r="B248" s="13"/>
    </row>
    <row r="249" spans="1:2" ht="12.75">
      <c r="A249" s="13"/>
      <c r="B249" s="13"/>
    </row>
    <row r="250" spans="1:2" ht="12.75">
      <c r="A250" s="13"/>
      <c r="B250" s="13"/>
    </row>
    <row r="251" spans="1:2" ht="12.75">
      <c r="A251" s="13"/>
      <c r="B251" s="13"/>
    </row>
    <row r="252" spans="1:2" ht="12.75">
      <c r="A252" s="13"/>
      <c r="B252" s="13"/>
    </row>
    <row r="253" spans="1:2" ht="12.75">
      <c r="A253" s="13"/>
      <c r="B253" s="13"/>
    </row>
    <row r="254" spans="1:2" ht="12.75">
      <c r="A254" s="13"/>
      <c r="B254" s="13"/>
    </row>
    <row r="255" spans="1:2" ht="12.75">
      <c r="A255" s="13"/>
      <c r="B255" s="13"/>
    </row>
    <row r="256" spans="1:2" ht="12.75">
      <c r="A256" s="13"/>
      <c r="B256" s="13"/>
    </row>
    <row r="257" spans="1:2" ht="12.75">
      <c r="A257" s="13"/>
      <c r="B257" s="13"/>
    </row>
    <row r="258" spans="1:2" ht="12.75">
      <c r="A258" s="13"/>
      <c r="B258" s="13"/>
    </row>
    <row r="259" spans="1:2" ht="12.75">
      <c r="A259" s="13"/>
      <c r="B259" s="13"/>
    </row>
    <row r="260" spans="1:2" ht="12.75">
      <c r="A260" s="13"/>
      <c r="B260" s="13"/>
    </row>
    <row r="261" spans="1:2" ht="12.75">
      <c r="A261" s="13"/>
      <c r="B261" s="13"/>
    </row>
    <row r="262" spans="1:2" ht="12.75">
      <c r="A262" s="13"/>
      <c r="B262" s="13"/>
    </row>
    <row r="263" spans="1:2" ht="12.75">
      <c r="A263" s="13"/>
      <c r="B263" s="13"/>
    </row>
    <row r="264" spans="1:2" ht="12.75">
      <c r="A264" s="13"/>
      <c r="B264" s="13"/>
    </row>
    <row r="265" spans="1:2" ht="12.75">
      <c r="A265" s="13"/>
      <c r="B265" s="13"/>
    </row>
    <row r="266" spans="1:2" ht="12.75">
      <c r="A266" s="13"/>
      <c r="B266" s="13"/>
    </row>
    <row r="267" spans="1:2" ht="12.75">
      <c r="A267" s="13"/>
      <c r="B267" s="13"/>
    </row>
    <row r="268" spans="1:2" ht="12.75">
      <c r="A268" s="13"/>
      <c r="B268" s="13"/>
    </row>
    <row r="269" spans="1:2" ht="12.75">
      <c r="A269" s="13"/>
      <c r="B269" s="13"/>
    </row>
    <row r="270" spans="1:2" ht="12.75">
      <c r="A270" s="13"/>
      <c r="B270" s="13"/>
    </row>
    <row r="271" spans="1:2" ht="12.75">
      <c r="A271" s="13"/>
      <c r="B271" s="13"/>
    </row>
    <row r="272" spans="1:2" ht="12.75">
      <c r="A272" s="13"/>
      <c r="B272" s="13"/>
    </row>
    <row r="273" spans="1:2" ht="12.75">
      <c r="A273" s="13"/>
      <c r="B273" s="13"/>
    </row>
    <row r="274" spans="1:2" ht="12.75">
      <c r="A274" s="13"/>
      <c r="B274" s="13"/>
    </row>
    <row r="275" spans="1:2" ht="12.75">
      <c r="A275" s="13"/>
      <c r="B275" s="13"/>
    </row>
    <row r="276" spans="1:2" ht="12.75">
      <c r="A276" s="13"/>
      <c r="B276" s="13"/>
    </row>
    <row r="277" spans="1:2" ht="12.75">
      <c r="A277" s="13"/>
      <c r="B277" s="13"/>
    </row>
    <row r="278" spans="1:2" ht="12.75">
      <c r="A278" s="13"/>
      <c r="B278" s="13"/>
    </row>
    <row r="279" spans="1:2" ht="12.75">
      <c r="A279" s="13"/>
      <c r="B279" s="13"/>
    </row>
    <row r="280" spans="1:2" ht="12.75">
      <c r="A280" s="13"/>
      <c r="B280" s="13"/>
    </row>
    <row r="281" spans="1:2" ht="12.75">
      <c r="A281" s="13"/>
      <c r="B281" s="13"/>
    </row>
    <row r="282" spans="1:2" ht="12.75">
      <c r="A282" s="13"/>
      <c r="B282" s="13"/>
    </row>
    <row r="283" spans="1:2" ht="12.75">
      <c r="A283" s="13"/>
      <c r="B283" s="13"/>
    </row>
    <row r="284" spans="1:2" ht="12.75">
      <c r="A284" s="13"/>
      <c r="B284" s="13"/>
    </row>
    <row r="285" spans="1:2" ht="12.75">
      <c r="A285" s="13"/>
      <c r="B285" s="13"/>
    </row>
    <row r="286" spans="1:2" ht="12.75">
      <c r="A286" s="13"/>
      <c r="B286" s="13"/>
    </row>
    <row r="287" spans="1:2" ht="12.75">
      <c r="A287" s="13"/>
      <c r="B287" s="13"/>
    </row>
    <row r="288" spans="1:2" ht="12.75">
      <c r="A288" s="13"/>
      <c r="B288" s="13"/>
    </row>
    <row r="289" spans="1:2" ht="12.75">
      <c r="A289" s="13"/>
      <c r="B289" s="13"/>
    </row>
    <row r="290" spans="1:2" ht="12.75">
      <c r="A290" s="13"/>
      <c r="B290" s="13"/>
    </row>
    <row r="291" spans="1:2" ht="12.75">
      <c r="A291" s="13"/>
      <c r="B291" s="13"/>
    </row>
    <row r="292" spans="1:2" ht="12.75">
      <c r="A292" s="13"/>
      <c r="B292" s="13"/>
    </row>
    <row r="293" spans="1:2" ht="12.75">
      <c r="A293" s="13"/>
      <c r="B293" s="13"/>
    </row>
    <row r="294" spans="1:2" ht="12.75">
      <c r="A294" s="13"/>
      <c r="B294" s="13"/>
    </row>
    <row r="295" spans="1:2" ht="12.75">
      <c r="A295" s="13"/>
      <c r="B295" s="13"/>
    </row>
    <row r="296" spans="1:2" ht="12.75">
      <c r="A296" s="13"/>
      <c r="B296" s="13"/>
    </row>
    <row r="297" spans="1:2" ht="12.75">
      <c r="A297" s="13"/>
      <c r="B297" s="13"/>
    </row>
    <row r="298" spans="1:2" ht="12.75">
      <c r="A298" s="13"/>
      <c r="B298" s="13"/>
    </row>
    <row r="299" spans="1:2" ht="12.75">
      <c r="A299" s="13"/>
      <c r="B299" s="13"/>
    </row>
    <row r="300" spans="1:2" ht="12.75">
      <c r="A300" s="13"/>
      <c r="B300" s="13"/>
    </row>
    <row r="301" spans="1:2" ht="12.75">
      <c r="A301" s="13"/>
      <c r="B301" s="13"/>
    </row>
    <row r="302" spans="1:2" ht="12.75">
      <c r="A302" s="13"/>
      <c r="B302" s="13"/>
    </row>
    <row r="303" spans="1:2" ht="12.75">
      <c r="A303" s="13"/>
      <c r="B303" s="13"/>
    </row>
    <row r="304" spans="1:2" ht="12.75">
      <c r="A304" s="13"/>
      <c r="B304" s="13"/>
    </row>
    <row r="305" spans="1:2" ht="12.75">
      <c r="A305" s="13"/>
      <c r="B305" s="13"/>
    </row>
    <row r="306" spans="1:2" ht="12.75">
      <c r="A306" s="13"/>
      <c r="B306" s="13"/>
    </row>
    <row r="307" spans="1:2" ht="12.75">
      <c r="A307" s="13"/>
      <c r="B307" s="13"/>
    </row>
    <row r="308" spans="1:2" ht="12.75">
      <c r="A308" s="13"/>
      <c r="B308" s="13"/>
    </row>
    <row r="309" spans="1:2" ht="12.75">
      <c r="A309" s="13"/>
      <c r="B309" s="13"/>
    </row>
    <row r="310" spans="1:2" ht="12.75">
      <c r="A310" s="13"/>
      <c r="B310" s="13"/>
    </row>
    <row r="311" spans="1:2" ht="12.75">
      <c r="A311" s="13"/>
      <c r="B311" s="13"/>
    </row>
    <row r="312" spans="1:2" ht="12.75">
      <c r="A312" s="13"/>
      <c r="B312" s="13"/>
    </row>
    <row r="313" spans="1:2" ht="12.75">
      <c r="A313" s="13"/>
      <c r="B313" s="13"/>
    </row>
    <row r="314" spans="1:2" ht="12.75">
      <c r="A314" s="13"/>
      <c r="B314" s="13"/>
    </row>
    <row r="315" spans="1:2" ht="12.75">
      <c r="A315" s="13"/>
      <c r="B315" s="13"/>
    </row>
    <row r="316" spans="1:2" ht="12.75">
      <c r="A316" s="13"/>
      <c r="B316" s="13"/>
    </row>
    <row r="317" spans="1:2" ht="12.75">
      <c r="A317" s="13"/>
      <c r="B317" s="13"/>
    </row>
    <row r="318" spans="1:2" ht="12.75">
      <c r="A318" s="13"/>
      <c r="B318" s="13"/>
    </row>
    <row r="319" spans="1:2" ht="12.75">
      <c r="A319" s="13"/>
      <c r="B319" s="13"/>
    </row>
    <row r="320" spans="1:2" ht="12.75">
      <c r="A320" s="13"/>
      <c r="B320" s="13"/>
    </row>
    <row r="321" spans="1:2" ht="12.75">
      <c r="A321" s="13"/>
      <c r="B321" s="13"/>
    </row>
    <row r="322" spans="1:2" ht="12.75">
      <c r="A322" s="13"/>
      <c r="B322" s="13"/>
    </row>
    <row r="323" spans="1:2" ht="12.75">
      <c r="A323" s="13"/>
      <c r="B323" s="13"/>
    </row>
    <row r="324" spans="1:2" ht="12.75">
      <c r="A324" s="13"/>
      <c r="B324" s="13"/>
    </row>
    <row r="325" spans="1:2" ht="12.75">
      <c r="A325" s="13"/>
      <c r="B325" s="13"/>
    </row>
    <row r="326" spans="1:2" ht="12.75">
      <c r="A326" s="13"/>
      <c r="B326" s="13"/>
    </row>
    <row r="327" spans="1:2" ht="12.75">
      <c r="A327" s="13"/>
      <c r="B327" s="13"/>
    </row>
    <row r="328" spans="1:2" ht="12.75">
      <c r="A328" s="13"/>
      <c r="B328" s="13"/>
    </row>
    <row r="329" spans="1:2" ht="12.75">
      <c r="A329" s="13"/>
      <c r="B329" s="13"/>
    </row>
    <row r="330" spans="1:2" ht="12.75">
      <c r="A330" s="13"/>
      <c r="B330" s="13"/>
    </row>
    <row r="331" spans="1:2" ht="12.75">
      <c r="A331" s="13"/>
      <c r="B331" s="13"/>
    </row>
    <row r="332" spans="1:2" ht="12.75">
      <c r="A332" s="13"/>
      <c r="B332" s="13"/>
    </row>
    <row r="333" spans="1:2" ht="12.75">
      <c r="A333" s="13"/>
      <c r="B333" s="13"/>
    </row>
    <row r="334" spans="1:2" ht="12.75">
      <c r="A334" s="13"/>
      <c r="B334" s="13"/>
    </row>
    <row r="335" spans="1:2" ht="12.75">
      <c r="A335" s="13"/>
      <c r="B335" s="13"/>
    </row>
    <row r="336" spans="1:2" ht="12.75">
      <c r="A336" s="13"/>
      <c r="B336" s="13"/>
    </row>
    <row r="337" spans="1:2" ht="12.75">
      <c r="A337" s="13"/>
      <c r="B337" s="13"/>
    </row>
    <row r="338" spans="1:2" ht="12.75">
      <c r="A338" s="13"/>
      <c r="B338" s="13"/>
    </row>
    <row r="339" spans="1:2" ht="12.75">
      <c r="A339" s="13"/>
      <c r="B339" s="13"/>
    </row>
    <row r="340" spans="1:2" ht="12.75">
      <c r="A340" s="13"/>
      <c r="B340" s="13"/>
    </row>
    <row r="341" spans="1:2" ht="12.75">
      <c r="A341" s="13"/>
      <c r="B341" s="13"/>
    </row>
    <row r="342" spans="1:2" ht="12.75">
      <c r="A342" s="13"/>
      <c r="B342" s="13"/>
    </row>
    <row r="343" spans="1:2" ht="12.75">
      <c r="A343" s="13"/>
      <c r="B343" s="13"/>
    </row>
    <row r="344" spans="1:2" ht="12.75">
      <c r="A344" s="13"/>
      <c r="B344" s="13"/>
    </row>
    <row r="345" spans="1:2" ht="12.75">
      <c r="A345" s="13"/>
      <c r="B345" s="13"/>
    </row>
    <row r="346" spans="1:2" ht="12.75">
      <c r="A346" s="13"/>
      <c r="B346" s="13"/>
    </row>
    <row r="347" spans="1:2" ht="12.75">
      <c r="A347" s="13"/>
      <c r="B347" s="13"/>
    </row>
    <row r="348" spans="1:2" ht="12.75">
      <c r="A348" s="13"/>
      <c r="B348" s="13"/>
    </row>
    <row r="349" spans="1:2" ht="12.75">
      <c r="A349" s="13"/>
      <c r="B349" s="13"/>
    </row>
    <row r="350" spans="1:2" ht="12.75">
      <c r="A350" s="13"/>
      <c r="B350" s="13"/>
    </row>
    <row r="351" spans="1:2" ht="12.75">
      <c r="A351" s="13"/>
      <c r="B351" s="13"/>
    </row>
    <row r="352" spans="1:2" ht="12.75">
      <c r="A352" s="13"/>
      <c r="B352" s="13"/>
    </row>
    <row r="353" spans="1:2" ht="12.75">
      <c r="A353" s="13"/>
      <c r="B353" s="13"/>
    </row>
    <row r="354" spans="1:2" ht="12.75">
      <c r="A354" s="13"/>
      <c r="B354" s="13"/>
    </row>
    <row r="355" spans="1:2" ht="12.75">
      <c r="A355" s="13"/>
      <c r="B355" s="13"/>
    </row>
    <row r="356" spans="1:2" ht="12.75">
      <c r="A356" s="13"/>
      <c r="B356" s="13"/>
    </row>
    <row r="357" spans="1:2" ht="12.75">
      <c r="A357" s="13"/>
      <c r="B357" s="13"/>
    </row>
    <row r="358" spans="1:2" ht="12.75">
      <c r="A358" s="13"/>
      <c r="B358" s="13"/>
    </row>
    <row r="359" spans="1:2" ht="12.75">
      <c r="A359" s="13"/>
      <c r="B359" s="13"/>
    </row>
    <row r="360" spans="1:2" ht="12.75">
      <c r="A360" s="13"/>
      <c r="B360" s="13"/>
    </row>
    <row r="361" spans="1:2" ht="12.75">
      <c r="A361" s="13"/>
      <c r="B361" s="13"/>
    </row>
    <row r="362" spans="1:2" ht="12.75">
      <c r="A362" s="13"/>
      <c r="B362" s="13"/>
    </row>
    <row r="363" spans="1:2" ht="12.75">
      <c r="A363" s="13"/>
      <c r="B363" s="13"/>
    </row>
    <row r="364" spans="1:2" ht="12.75">
      <c r="A364" s="13"/>
      <c r="B364" s="13"/>
    </row>
    <row r="365" spans="1:2" ht="12.75">
      <c r="A365" s="13"/>
      <c r="B365" s="13"/>
    </row>
    <row r="366" spans="1:2" ht="12.75">
      <c r="A366" s="13"/>
      <c r="B366" s="13"/>
    </row>
    <row r="367" spans="1:2" ht="12.75">
      <c r="A367" s="13"/>
      <c r="B367" s="13"/>
    </row>
    <row r="368" spans="1:2" ht="12.75">
      <c r="A368" s="13"/>
      <c r="B368" s="13"/>
    </row>
    <row r="369" spans="1:2" ht="12.75">
      <c r="A369" s="13"/>
      <c r="B369" s="13"/>
    </row>
    <row r="370" spans="1:2" ht="12.75">
      <c r="A370" s="13"/>
      <c r="B370" s="13"/>
    </row>
    <row r="371" spans="1:2" ht="12.75">
      <c r="A371" s="13"/>
      <c r="B371" s="13"/>
    </row>
    <row r="372" spans="1:2" ht="12.75">
      <c r="A372" s="13"/>
      <c r="B372" s="13"/>
    </row>
    <row r="373" spans="1:2" ht="12.75">
      <c r="A373" s="13"/>
      <c r="B373" s="13"/>
    </row>
    <row r="374" spans="1:2" ht="12.75">
      <c r="A374" s="13"/>
      <c r="B374" s="13"/>
    </row>
    <row r="375" spans="1:2" ht="12.75">
      <c r="A375" s="13"/>
      <c r="B375" s="13"/>
    </row>
    <row r="376" spans="1:2" ht="12.75">
      <c r="A376" s="13"/>
      <c r="B376" s="13"/>
    </row>
    <row r="377" spans="1:2" ht="12.75">
      <c r="A377" s="13"/>
      <c r="B377" s="13"/>
    </row>
    <row r="378" spans="1:2" ht="12.75">
      <c r="A378" s="13"/>
      <c r="B378" s="13"/>
    </row>
    <row r="379" spans="1:2" ht="12.75">
      <c r="A379" s="13"/>
      <c r="B379" s="13"/>
    </row>
    <row r="380" spans="1:2" ht="12.75">
      <c r="A380" s="13"/>
      <c r="B380" s="13"/>
    </row>
    <row r="381" spans="1:2" ht="12.75">
      <c r="A381" s="13"/>
      <c r="B381" s="13"/>
    </row>
    <row r="382" spans="1:2" ht="12.75">
      <c r="A382" s="13"/>
      <c r="B382" s="13"/>
    </row>
    <row r="383" spans="1:2" ht="12.75">
      <c r="A383" s="13"/>
      <c r="B383" s="13"/>
    </row>
    <row r="384" spans="1:2" ht="12.75">
      <c r="A384" s="13"/>
      <c r="B384" s="13"/>
    </row>
    <row r="385" spans="1:2" ht="12.75">
      <c r="A385" s="13"/>
      <c r="B385" s="13"/>
    </row>
    <row r="386" spans="1:2" ht="12.75">
      <c r="A386" s="13"/>
      <c r="B386" s="13"/>
    </row>
    <row r="387" spans="1:2" ht="12.75">
      <c r="A387" s="13"/>
      <c r="B387" s="13"/>
    </row>
    <row r="388" spans="1:2" ht="12.75">
      <c r="A388" s="13"/>
      <c r="B388" s="13"/>
    </row>
    <row r="389" spans="1:2" ht="12.75">
      <c r="A389" s="13"/>
      <c r="B389" s="13"/>
    </row>
    <row r="390" spans="1:2" ht="12.75">
      <c r="A390" s="13"/>
      <c r="B390" s="13"/>
    </row>
    <row r="391" spans="1:2" ht="12.75">
      <c r="A391" s="13"/>
      <c r="B391" s="13"/>
    </row>
    <row r="392" spans="1:2" ht="12.75">
      <c r="A392" s="13"/>
      <c r="B392" s="13"/>
    </row>
    <row r="393" spans="1:2" ht="12.75">
      <c r="A393" s="13"/>
      <c r="B393" s="13"/>
    </row>
    <row r="394" spans="1:2" ht="12.75">
      <c r="A394" s="13"/>
      <c r="B394" s="13"/>
    </row>
    <row r="395" spans="1:2" ht="12.75">
      <c r="A395" s="13"/>
      <c r="B395" s="13"/>
    </row>
    <row r="396" spans="1:2" ht="12.75">
      <c r="A396" s="13"/>
      <c r="B396" s="13"/>
    </row>
    <row r="397" spans="1:2" ht="12.75">
      <c r="A397" s="13"/>
      <c r="B397" s="13"/>
    </row>
    <row r="398" spans="1:2" ht="12.75">
      <c r="A398" s="13"/>
      <c r="B398" s="13"/>
    </row>
    <row r="399" spans="1:2" ht="12.75">
      <c r="A399" s="13"/>
      <c r="B399" s="13"/>
    </row>
    <row r="400" spans="1:2" ht="12.75">
      <c r="A400" s="13"/>
      <c r="B400" s="13"/>
    </row>
    <row r="401" spans="1:2" ht="12.75">
      <c r="A401" s="13"/>
      <c r="B401" s="13"/>
    </row>
    <row r="402" spans="1:2" ht="12.75">
      <c r="A402" s="13"/>
      <c r="B402" s="13"/>
    </row>
    <row r="403" spans="1:2" ht="12.75">
      <c r="A403" s="13"/>
      <c r="B403" s="13"/>
    </row>
    <row r="404" spans="1:2" ht="12.75">
      <c r="A404" s="13"/>
      <c r="B404" s="13"/>
    </row>
    <row r="405" spans="1:2" ht="12.75">
      <c r="A405" s="13"/>
      <c r="B405" s="13"/>
    </row>
    <row r="406" spans="1:2" ht="12.75">
      <c r="A406" s="13"/>
      <c r="B406" s="13"/>
    </row>
    <row r="407" spans="1:2" ht="12.75">
      <c r="A407" s="13"/>
      <c r="B407" s="13"/>
    </row>
    <row r="408" spans="1:2" ht="12.75">
      <c r="A408" s="13"/>
      <c r="B408" s="13"/>
    </row>
    <row r="409" spans="1:2" ht="12.75">
      <c r="A409" s="13"/>
      <c r="B409" s="13"/>
    </row>
    <row r="410" spans="1:2" ht="12.75">
      <c r="A410" s="13"/>
      <c r="B410" s="13"/>
    </row>
    <row r="411" spans="1:2" ht="12.75">
      <c r="A411" s="13"/>
      <c r="B411" s="13"/>
    </row>
    <row r="412" spans="1:2" ht="12.75">
      <c r="A412" s="13"/>
      <c r="B412" s="13"/>
    </row>
    <row r="413" spans="1:2" ht="12.75">
      <c r="A413" s="13"/>
      <c r="B413" s="13"/>
    </row>
    <row r="414" spans="1:2" ht="12.75">
      <c r="A414" s="13"/>
      <c r="B414" s="13"/>
    </row>
    <row r="415" spans="1:2" ht="12.75">
      <c r="A415" s="13"/>
      <c r="B415" s="13"/>
    </row>
    <row r="416" spans="1:2" ht="12.75">
      <c r="A416" s="13"/>
      <c r="B416" s="13"/>
    </row>
    <row r="417" spans="1:2" ht="12.75">
      <c r="A417" s="13"/>
      <c r="B417" s="13"/>
    </row>
    <row r="418" spans="1:2" ht="12.75">
      <c r="A418" s="13"/>
      <c r="B418" s="13"/>
    </row>
    <row r="419" spans="1:2" ht="12.75">
      <c r="A419" s="13"/>
      <c r="B419" s="13"/>
    </row>
    <row r="420" spans="1:2" ht="12.75">
      <c r="A420" s="13"/>
      <c r="B420" s="13"/>
    </row>
    <row r="421" spans="1:2" ht="12.75">
      <c r="A421" s="13"/>
      <c r="B421" s="13"/>
    </row>
    <row r="422" spans="1:2" ht="12.75">
      <c r="A422" s="13"/>
      <c r="B422" s="13"/>
    </row>
    <row r="423" spans="1:2" ht="12.75">
      <c r="A423" s="13"/>
      <c r="B423" s="13"/>
    </row>
    <row r="424" spans="1:2" ht="12.75">
      <c r="A424" s="13"/>
      <c r="B424" s="13"/>
    </row>
    <row r="425" spans="1:2" ht="12.75">
      <c r="A425" s="13"/>
      <c r="B425" s="13"/>
    </row>
    <row r="426" spans="1:2" ht="12.75">
      <c r="A426" s="13"/>
      <c r="B426" s="13"/>
    </row>
    <row r="427" spans="1:2" ht="12.75">
      <c r="A427" s="13"/>
      <c r="B427" s="13"/>
    </row>
    <row r="428" spans="1:2" ht="12.75">
      <c r="A428" s="13"/>
      <c r="B428" s="13"/>
    </row>
    <row r="429" spans="1:2" ht="12.75">
      <c r="A429" s="13"/>
      <c r="B429" s="13"/>
    </row>
    <row r="430" spans="1:2" ht="12.75">
      <c r="A430" s="13"/>
      <c r="B430" s="13"/>
    </row>
    <row r="431" spans="1:2" ht="12.75">
      <c r="A431" s="13"/>
      <c r="B431" s="13"/>
    </row>
    <row r="432" spans="1:2" ht="12.75">
      <c r="A432" s="13"/>
      <c r="B432" s="13"/>
    </row>
    <row r="433" spans="1:2" ht="12.75">
      <c r="A433" s="13"/>
      <c r="B433" s="13"/>
    </row>
    <row r="434" spans="1:2" ht="12.75">
      <c r="A434" s="13"/>
      <c r="B434" s="13"/>
    </row>
    <row r="435" spans="1:2" ht="12.75">
      <c r="A435" s="13"/>
      <c r="B435" s="13"/>
    </row>
    <row r="436" spans="1:2" ht="12.75">
      <c r="A436" s="13"/>
      <c r="B436" s="13"/>
    </row>
    <row r="437" spans="1:2" ht="12.75">
      <c r="A437" s="13"/>
      <c r="B437" s="13"/>
    </row>
    <row r="438" spans="1:2" ht="12.75">
      <c r="A438" s="13"/>
      <c r="B438" s="13"/>
    </row>
    <row r="439" spans="1:2" ht="12.75">
      <c r="A439" s="13"/>
      <c r="B439" s="13"/>
    </row>
    <row r="440" spans="1:2" ht="12.75">
      <c r="A440" s="13"/>
      <c r="B440" s="13"/>
    </row>
    <row r="441" spans="1:2" ht="12.75">
      <c r="A441" s="13"/>
      <c r="B441" s="13"/>
    </row>
    <row r="442" spans="1:2" ht="12.75">
      <c r="A442" s="13"/>
      <c r="B442" s="13"/>
    </row>
    <row r="443" spans="1:2" ht="12.75">
      <c r="A443" s="13"/>
      <c r="B443" s="13"/>
    </row>
    <row r="444" spans="1:2" ht="12.75">
      <c r="A444" s="13"/>
      <c r="B444" s="13"/>
    </row>
    <row r="445" spans="1:2" ht="12.75">
      <c r="A445" s="13"/>
      <c r="B445" s="13"/>
    </row>
    <row r="446" spans="1:2" ht="12.75">
      <c r="A446" s="13"/>
      <c r="B446" s="13"/>
    </row>
    <row r="447" spans="1:2" ht="12.75">
      <c r="A447" s="13"/>
      <c r="B447" s="13"/>
    </row>
    <row r="448" spans="1:2" ht="12.75">
      <c r="A448" s="13"/>
      <c r="B448" s="13"/>
    </row>
    <row r="449" spans="1:2" ht="12.75">
      <c r="A449" s="13"/>
      <c r="B449" s="13"/>
    </row>
    <row r="450" spans="1:2" ht="12.75">
      <c r="A450" s="13"/>
      <c r="B450" s="13"/>
    </row>
    <row r="451" spans="1:2" ht="12.75">
      <c r="A451" s="13"/>
      <c r="B451" s="13"/>
    </row>
    <row r="452" spans="1:2" ht="12.75">
      <c r="A452" s="13"/>
      <c r="B452" s="13"/>
    </row>
    <row r="453" spans="1:2" ht="12.75">
      <c r="A453" s="13"/>
      <c r="B453" s="13"/>
    </row>
    <row r="454" spans="1:2" ht="12.75">
      <c r="A454" s="13"/>
      <c r="B454" s="13"/>
    </row>
    <row r="455" spans="1:2" ht="12.75">
      <c r="A455" s="13"/>
      <c r="B455" s="13"/>
    </row>
    <row r="456" spans="1:2" ht="12.75">
      <c r="A456" s="13"/>
      <c r="B456" s="13"/>
    </row>
    <row r="457" spans="1:2" ht="12.75">
      <c r="A457" s="13"/>
      <c r="B457" s="13"/>
    </row>
    <row r="458" spans="1:2" ht="12.75">
      <c r="A458" s="13"/>
      <c r="B458" s="13"/>
    </row>
    <row r="459" spans="1:2" ht="12.75">
      <c r="A459" s="13"/>
      <c r="B459" s="13"/>
    </row>
    <row r="460" spans="1:2" ht="12.75">
      <c r="A460" s="13"/>
      <c r="B460" s="13"/>
    </row>
    <row r="461" spans="1:2" ht="12.75">
      <c r="A461" s="13"/>
      <c r="B461" s="13"/>
    </row>
    <row r="462" spans="1:2" ht="12.75">
      <c r="A462" s="13"/>
      <c r="B462" s="13"/>
    </row>
    <row r="463" spans="1:2" ht="12.75">
      <c r="A463" s="13"/>
      <c r="B463" s="13"/>
    </row>
    <row r="464" spans="1:2" ht="12.75">
      <c r="A464" s="13"/>
      <c r="B464" s="13"/>
    </row>
    <row r="465" spans="1:2" ht="12.75">
      <c r="A465" s="13"/>
      <c r="B465" s="13"/>
    </row>
    <row r="466" spans="1:2" ht="12.75">
      <c r="A466" s="13"/>
      <c r="B466" s="13"/>
    </row>
    <row r="467" spans="1:2" ht="12.75">
      <c r="A467" s="13"/>
      <c r="B467" s="13"/>
    </row>
    <row r="468" spans="1:2" ht="12.75">
      <c r="A468" s="13"/>
      <c r="B468" s="13"/>
    </row>
    <row r="469" spans="1:2" ht="12.75">
      <c r="A469" s="13"/>
      <c r="B469" s="13"/>
    </row>
    <row r="470" spans="1:2" ht="12.75">
      <c r="A470" s="13"/>
      <c r="B470" s="13"/>
    </row>
    <row r="471" spans="1:2" ht="12.75">
      <c r="A471" s="13"/>
      <c r="B471" s="13"/>
    </row>
    <row r="472" spans="1:2" ht="12.75">
      <c r="A472" s="13"/>
      <c r="B472" s="13"/>
    </row>
    <row r="473" spans="1:2" ht="12.75">
      <c r="A473" s="13"/>
      <c r="B473" s="13"/>
    </row>
    <row r="474" spans="1:2" ht="12.75">
      <c r="A474" s="13"/>
      <c r="B474" s="13"/>
    </row>
    <row r="475" spans="1:2" ht="12.75">
      <c r="A475" s="13"/>
      <c r="B475" s="13"/>
    </row>
    <row r="476" spans="1:2" ht="12.75">
      <c r="A476" s="13"/>
      <c r="B476" s="13"/>
    </row>
    <row r="477" spans="1:2" ht="12.75">
      <c r="A477" s="13"/>
      <c r="B477" s="13"/>
    </row>
    <row r="478" spans="1:2" ht="12.75">
      <c r="A478" s="13"/>
      <c r="B478" s="13"/>
    </row>
    <row r="479" spans="1:2" ht="12.75">
      <c r="A479" s="13"/>
      <c r="B479" s="13"/>
    </row>
    <row r="480" spans="1:2" ht="12.75">
      <c r="A480" s="13"/>
      <c r="B480" s="13"/>
    </row>
    <row r="481" spans="1:2" ht="12.75">
      <c r="A481" s="13"/>
      <c r="B481" s="13"/>
    </row>
    <row r="482" spans="1:2" ht="12.75">
      <c r="A482" s="13"/>
      <c r="B482" s="13"/>
    </row>
    <row r="483" spans="1:2" ht="12.75">
      <c r="A483" s="13"/>
      <c r="B483" s="13"/>
    </row>
    <row r="484" spans="1:2" ht="12.75">
      <c r="A484" s="13"/>
      <c r="B484" s="13"/>
    </row>
    <row r="485" spans="1:2" ht="12.75">
      <c r="A485" s="13"/>
      <c r="B485" s="13"/>
    </row>
    <row r="486" spans="1:2" ht="12.75">
      <c r="A486" s="13"/>
      <c r="B486" s="13"/>
    </row>
    <row r="487" spans="1:2" ht="12.75">
      <c r="A487" s="13"/>
      <c r="B487" s="13"/>
    </row>
    <row r="488" spans="1:2" ht="12.75">
      <c r="A488" s="13"/>
      <c r="B488" s="13"/>
    </row>
    <row r="489" spans="1:2" ht="12.75">
      <c r="A489" s="13"/>
      <c r="B489" s="13"/>
    </row>
    <row r="490" spans="1:2" ht="12.75">
      <c r="A490" s="13"/>
      <c r="B490" s="13"/>
    </row>
    <row r="491" spans="1:2" ht="12.75">
      <c r="A491" s="13"/>
      <c r="B491" s="13"/>
    </row>
    <row r="492" spans="1:2" ht="12.75">
      <c r="A492" s="13"/>
      <c r="B492" s="13"/>
    </row>
    <row r="493" spans="1:2" ht="12.75">
      <c r="A493" s="13"/>
      <c r="B493" s="13"/>
    </row>
    <row r="494" spans="1:2" ht="12.75">
      <c r="A494" s="13"/>
      <c r="B494" s="13"/>
    </row>
    <row r="495" spans="1:2" ht="12.75">
      <c r="A495" s="13"/>
      <c r="B495" s="13"/>
    </row>
    <row r="496" spans="1:2" ht="12.75">
      <c r="A496" s="13"/>
      <c r="B496" s="13"/>
    </row>
    <row r="497" spans="1:2" ht="12.75">
      <c r="A497" s="13"/>
      <c r="B497" s="13"/>
    </row>
    <row r="498" spans="1:2" ht="12.75">
      <c r="A498" s="13"/>
      <c r="B498" s="13"/>
    </row>
    <row r="499" spans="1:2" ht="12.75">
      <c r="A499" s="13"/>
      <c r="B499" s="13"/>
    </row>
    <row r="500" spans="1:2" ht="12.75">
      <c r="A500" s="13"/>
      <c r="B500" s="13"/>
    </row>
    <row r="501" spans="1:2" ht="12.75">
      <c r="A501" s="13"/>
      <c r="B501" s="13"/>
    </row>
    <row r="502" spans="1:2" ht="12.75">
      <c r="A502" s="13"/>
      <c r="B502" s="13"/>
    </row>
    <row r="503" spans="1:2" ht="12.75">
      <c r="A503" s="13"/>
      <c r="B503" s="13"/>
    </row>
    <row r="504" spans="1:2" ht="12.75">
      <c r="A504" s="13"/>
      <c r="B504" s="13"/>
    </row>
    <row r="505" spans="1:2" ht="12.75">
      <c r="A505" s="13"/>
      <c r="B505" s="13"/>
    </row>
    <row r="506" spans="1:2" ht="12.75">
      <c r="A506" s="13"/>
      <c r="B506" s="13"/>
    </row>
    <row r="507" spans="1:2" ht="12.75">
      <c r="A507" s="13"/>
      <c r="B507" s="13"/>
    </row>
    <row r="508" spans="1:2" ht="12.75">
      <c r="A508" s="13"/>
      <c r="B508" s="13"/>
    </row>
    <row r="509" spans="1:2" ht="12.75">
      <c r="A509" s="13"/>
      <c r="B509" s="13"/>
    </row>
    <row r="510" spans="1:2" ht="12.75">
      <c r="A510" s="13"/>
      <c r="B510" s="13"/>
    </row>
    <row r="511" spans="1:2" ht="12.75">
      <c r="A511" s="13"/>
      <c r="B511" s="13"/>
    </row>
    <row r="512" spans="1:2" ht="12.75">
      <c r="A512" s="13"/>
      <c r="B512" s="13"/>
    </row>
    <row r="513" spans="1:2" ht="12.75">
      <c r="A513" s="13"/>
      <c r="B513" s="13"/>
    </row>
    <row r="514" spans="1:2" ht="12.75">
      <c r="A514" s="13"/>
      <c r="B514" s="13"/>
    </row>
    <row r="515" spans="1:2" ht="12.75">
      <c r="A515" s="13"/>
      <c r="B515" s="13"/>
    </row>
    <row r="516" spans="1:2" ht="12.75">
      <c r="A516" s="13"/>
      <c r="B516" s="13"/>
    </row>
    <row r="517" spans="1:2" ht="12.75">
      <c r="A517" s="13"/>
      <c r="B517" s="13"/>
    </row>
    <row r="518" spans="1:2" ht="12.75">
      <c r="A518" s="13"/>
      <c r="B518" s="13"/>
    </row>
    <row r="519" spans="1:2" ht="12.75">
      <c r="A519" s="13"/>
      <c r="B519" s="13"/>
    </row>
    <row r="520" spans="1:2" ht="12.75">
      <c r="A520" s="13"/>
      <c r="B520" s="13"/>
    </row>
    <row r="521" spans="1:2" ht="12.75">
      <c r="A521" s="13"/>
      <c r="B521" s="13"/>
    </row>
    <row r="522" spans="1:2" ht="12.75">
      <c r="A522" s="13"/>
      <c r="B522" s="13"/>
    </row>
    <row r="523" spans="1:2" ht="12.75">
      <c r="A523" s="13"/>
      <c r="B523" s="13"/>
    </row>
    <row r="524" spans="1:2" ht="12.75">
      <c r="A524" s="13"/>
      <c r="B524" s="13"/>
    </row>
    <row r="525" spans="1:2" ht="12.75">
      <c r="A525" s="13"/>
      <c r="B525" s="13"/>
    </row>
    <row r="526" spans="1:2" ht="12.75">
      <c r="A526" s="13"/>
      <c r="B526" s="13"/>
    </row>
    <row r="527" spans="1:2" ht="12.75">
      <c r="A527" s="13"/>
      <c r="B527" s="13"/>
    </row>
    <row r="528" spans="1:2" ht="12.75">
      <c r="A528" s="13"/>
      <c r="B528" s="13"/>
    </row>
    <row r="529" spans="1:2" ht="12.75">
      <c r="A529" s="13"/>
      <c r="B529" s="13"/>
    </row>
    <row r="530" spans="1:2" ht="12.75">
      <c r="A530" s="13"/>
      <c r="B530" s="13"/>
    </row>
    <row r="531" spans="1:2" ht="12.75">
      <c r="A531" s="13"/>
      <c r="B531" s="13"/>
    </row>
    <row r="532" spans="1:2" ht="12.75">
      <c r="A532" s="13"/>
      <c r="B532" s="13"/>
    </row>
    <row r="533" spans="1:2" ht="12.75">
      <c r="A533" s="13"/>
      <c r="B533" s="13"/>
    </row>
    <row r="534" spans="1:2" ht="12.75">
      <c r="A534" s="13"/>
      <c r="B534" s="13"/>
    </row>
    <row r="535" spans="1:2" ht="12.75">
      <c r="A535" s="13"/>
      <c r="B535" s="13"/>
    </row>
    <row r="536" spans="1:2" ht="12.75">
      <c r="A536" s="13"/>
      <c r="B536" s="13"/>
    </row>
    <row r="537" spans="1:2" ht="12.75">
      <c r="A537" s="13"/>
      <c r="B537" s="13"/>
    </row>
    <row r="538" spans="1:2" ht="12.75">
      <c r="A538" s="13"/>
      <c r="B538" s="13"/>
    </row>
    <row r="539" spans="1:2" ht="12.75">
      <c r="A539" s="13"/>
      <c r="B539" s="13"/>
    </row>
    <row r="540" spans="1:2" ht="12.75">
      <c r="A540" s="13"/>
      <c r="B540" s="13"/>
    </row>
    <row r="541" spans="1:2" ht="12.75">
      <c r="A541" s="13"/>
      <c r="B541" s="13"/>
    </row>
    <row r="542" spans="1:2" ht="12.75">
      <c r="A542" s="13"/>
      <c r="B542" s="13"/>
    </row>
    <row r="543" spans="1:2" ht="12.75">
      <c r="A543" s="13"/>
      <c r="B543" s="13"/>
    </row>
    <row r="544" spans="1:2" ht="12.75">
      <c r="A544" s="13"/>
      <c r="B544" s="13"/>
    </row>
    <row r="545" spans="1:2" ht="12.75">
      <c r="A545" s="13"/>
      <c r="B545" s="13"/>
    </row>
    <row r="546" spans="1:2" ht="12.75">
      <c r="A546" s="13"/>
      <c r="B546" s="13"/>
    </row>
    <row r="547" spans="1:2" ht="12.75">
      <c r="A547" s="13"/>
      <c r="B547" s="13"/>
    </row>
    <row r="548" spans="1:2" ht="12.75">
      <c r="A548" s="13"/>
      <c r="B548" s="13"/>
    </row>
    <row r="549" spans="1:2" ht="12.75">
      <c r="A549" s="13"/>
      <c r="B549" s="13"/>
    </row>
    <row r="550" spans="1:2" ht="12.75">
      <c r="A550" s="13"/>
      <c r="B550" s="13"/>
    </row>
    <row r="551" spans="1:2" ht="12.75">
      <c r="A551" s="13"/>
      <c r="B551" s="13"/>
    </row>
    <row r="552" spans="1:2" ht="12.75">
      <c r="A552" s="13"/>
      <c r="B552" s="13"/>
    </row>
    <row r="553" spans="1:2" ht="12.75">
      <c r="A553" s="13"/>
      <c r="B553" s="13"/>
    </row>
    <row r="554" spans="1:2" ht="12.75">
      <c r="A554" s="13"/>
      <c r="B554" s="13"/>
    </row>
    <row r="555" spans="1:2" ht="12.75">
      <c r="A555" s="13"/>
      <c r="B555" s="13"/>
    </row>
    <row r="556" spans="1:2" ht="12.75">
      <c r="A556" s="13"/>
      <c r="B556" s="13"/>
    </row>
    <row r="557" spans="1:2" ht="12.75">
      <c r="A557" s="13"/>
      <c r="B557" s="13"/>
    </row>
    <row r="558" spans="1:2" ht="12.75">
      <c r="A558" s="13"/>
      <c r="B558" s="13"/>
    </row>
    <row r="559" spans="1:2" ht="12.75">
      <c r="A559" s="13"/>
      <c r="B559" s="13"/>
    </row>
    <row r="560" spans="1:2" ht="12.75">
      <c r="A560" s="13"/>
      <c r="B560" s="13"/>
    </row>
    <row r="561" spans="1:2" ht="12.75">
      <c r="A561" s="13"/>
      <c r="B561" s="13"/>
    </row>
    <row r="562" spans="1:2" ht="12.75">
      <c r="A562" s="13"/>
      <c r="B562" s="13"/>
    </row>
    <row r="563" spans="1:2" ht="12.75">
      <c r="A563" s="13"/>
      <c r="B563" s="13"/>
    </row>
    <row r="564" spans="1:2" ht="12.75">
      <c r="A564" s="13"/>
      <c r="B564" s="13"/>
    </row>
    <row r="565" spans="1:2" ht="12.75">
      <c r="A565" s="13"/>
      <c r="B565" s="13"/>
    </row>
    <row r="566" spans="1:2" ht="12.75">
      <c r="A566" s="13"/>
      <c r="B566" s="13"/>
    </row>
    <row r="567" spans="1:2" ht="12.75">
      <c r="A567" s="13"/>
      <c r="B567" s="13"/>
    </row>
    <row r="568" spans="1:2" ht="12.75">
      <c r="A568" s="13"/>
      <c r="B568" s="13"/>
    </row>
    <row r="569" spans="1:2" ht="12.75">
      <c r="A569" s="13"/>
      <c r="B569" s="13"/>
    </row>
    <row r="570" spans="1:2" ht="12.75">
      <c r="A570" s="13"/>
      <c r="B570" s="13"/>
    </row>
    <row r="571" spans="1:2" ht="12.75">
      <c r="A571" s="13"/>
      <c r="B571" s="13"/>
    </row>
    <row r="572" spans="1:2" ht="12.75">
      <c r="A572" s="13"/>
      <c r="B572" s="13"/>
    </row>
    <row r="573" spans="1:2" ht="12.75">
      <c r="A573" s="13"/>
      <c r="B573" s="13"/>
    </row>
    <row r="574" spans="1:2" ht="12.75">
      <c r="A574" s="13"/>
      <c r="B574" s="13"/>
    </row>
    <row r="575" spans="1:2" ht="12.75">
      <c r="A575" s="13"/>
      <c r="B575" s="13"/>
    </row>
    <row r="576" spans="1:2" ht="12.75">
      <c r="A576" s="13"/>
      <c r="B576" s="13"/>
    </row>
    <row r="577" spans="1:2" ht="12.75">
      <c r="A577" s="13"/>
      <c r="B577" s="13"/>
    </row>
    <row r="578" spans="1:2" ht="12.75">
      <c r="A578" s="13"/>
      <c r="B578" s="13"/>
    </row>
    <row r="579" spans="1:2" ht="12.75">
      <c r="A579" s="13"/>
      <c r="B579" s="13"/>
    </row>
    <row r="580" spans="1:2" ht="12.75">
      <c r="A580" s="13"/>
      <c r="B580" s="13"/>
    </row>
    <row r="581" spans="1:2" ht="12.75">
      <c r="A581" s="13"/>
      <c r="B581" s="13"/>
    </row>
    <row r="582" spans="1:2" ht="12.75">
      <c r="A582" s="13"/>
      <c r="B582" s="13"/>
    </row>
    <row r="583" spans="1:2" ht="12.75">
      <c r="A583" s="13"/>
      <c r="B583" s="13"/>
    </row>
    <row r="584" spans="1:2" ht="12.75">
      <c r="A584" s="13"/>
      <c r="B584" s="13"/>
    </row>
    <row r="585" spans="1:2" ht="12.75">
      <c r="A585" s="13"/>
      <c r="B585" s="13"/>
    </row>
    <row r="586" spans="1:2" ht="12.75">
      <c r="A586" s="13"/>
      <c r="B586" s="13"/>
    </row>
    <row r="587" spans="1:2" ht="12.75">
      <c r="A587" s="13"/>
      <c r="B587" s="13"/>
    </row>
    <row r="588" spans="1:2" ht="12.75">
      <c r="A588" s="13"/>
      <c r="B588" s="13"/>
    </row>
    <row r="589" spans="1:2" ht="12.75">
      <c r="A589" s="13"/>
      <c r="B589" s="13"/>
    </row>
    <row r="590" spans="1:2" ht="12.75">
      <c r="A590" s="13"/>
      <c r="B590" s="13"/>
    </row>
    <row r="591" spans="1:2" ht="12.75">
      <c r="A591" s="13"/>
      <c r="B591" s="13"/>
    </row>
    <row r="592" spans="1:2" ht="12.75">
      <c r="A592" s="13"/>
      <c r="B592" s="13"/>
    </row>
    <row r="593" spans="1:2" ht="12.75">
      <c r="A593" s="13"/>
      <c r="B593" s="13"/>
    </row>
    <row r="594" spans="1:2" ht="12.75">
      <c r="A594" s="13"/>
      <c r="B594" s="13"/>
    </row>
    <row r="595" spans="1:2" ht="12.75">
      <c r="A595" s="13"/>
      <c r="B595" s="13"/>
    </row>
    <row r="596" spans="1:2" ht="12.75">
      <c r="A596" s="13"/>
      <c r="B596" s="13"/>
    </row>
    <row r="597" spans="1:2" ht="12.75">
      <c r="A597" s="13"/>
      <c r="B597" s="13"/>
    </row>
    <row r="598" spans="1:2" ht="12.75">
      <c r="A598" s="13"/>
      <c r="B598" s="13"/>
    </row>
    <row r="599" spans="1:2" ht="12.75">
      <c r="A599" s="13"/>
      <c r="B599" s="13"/>
    </row>
    <row r="600" spans="1:2" ht="12.75">
      <c r="A600" s="13"/>
      <c r="B600" s="13"/>
    </row>
    <row r="601" spans="1:2" ht="12.75">
      <c r="A601" s="13"/>
      <c r="B601" s="13"/>
    </row>
    <row r="602" spans="1:2" ht="12.75">
      <c r="A602" s="13"/>
      <c r="B602" s="13"/>
    </row>
    <row r="603" spans="1:2" ht="12.75">
      <c r="A603" s="13"/>
      <c r="B603" s="13"/>
    </row>
    <row r="604" spans="1:2" ht="12.75">
      <c r="A604" s="13"/>
      <c r="B604" s="13"/>
    </row>
    <row r="605" spans="1:2" ht="12.75">
      <c r="A605" s="13"/>
      <c r="B605" s="13"/>
    </row>
    <row r="606" spans="1:2" ht="12.75">
      <c r="A606" s="13"/>
      <c r="B606" s="13"/>
    </row>
    <row r="607" spans="1:2" ht="12.75">
      <c r="A607" s="13"/>
      <c r="B607" s="13"/>
    </row>
    <row r="608" spans="1:2" ht="12.75">
      <c r="A608" s="13"/>
      <c r="B608" s="13"/>
    </row>
    <row r="609" spans="1:2" ht="12.75">
      <c r="A609" s="13"/>
      <c r="B609" s="13"/>
    </row>
    <row r="610" spans="1:2" ht="12.75">
      <c r="A610" s="13"/>
      <c r="B610" s="13"/>
    </row>
    <row r="611" spans="1:2" ht="12.75">
      <c r="A611" s="13"/>
      <c r="B611" s="13"/>
    </row>
    <row r="612" spans="1:2" ht="12.75">
      <c r="A612" s="13"/>
      <c r="B612" s="13"/>
    </row>
    <row r="613" spans="1:2" ht="12.75">
      <c r="A613" s="13"/>
      <c r="B613" s="13"/>
    </row>
    <row r="614" spans="1:2" ht="12.75">
      <c r="A614" s="13"/>
      <c r="B614" s="13"/>
    </row>
    <row r="615" spans="1:2" ht="12.75">
      <c r="A615" s="13"/>
      <c r="B615" s="13"/>
    </row>
    <row r="616" spans="1:2" ht="12.75">
      <c r="A616" s="13"/>
      <c r="B616" s="13"/>
    </row>
    <row r="617" spans="1:2" ht="12.75">
      <c r="A617" s="13"/>
      <c r="B617" s="13"/>
    </row>
    <row r="618" spans="1:2" ht="12.75">
      <c r="A618" s="13"/>
      <c r="B618" s="13"/>
    </row>
    <row r="619" spans="1:2" ht="12.75">
      <c r="A619" s="13"/>
      <c r="B619" s="13"/>
    </row>
    <row r="620" spans="1:2" ht="12.75">
      <c r="A620" s="13"/>
      <c r="B620" s="13"/>
    </row>
    <row r="621" spans="1:2" ht="12.75">
      <c r="A621" s="13"/>
      <c r="B621" s="13"/>
    </row>
    <row r="622" spans="1:2" ht="12.75">
      <c r="A622" s="13"/>
      <c r="B622" s="13"/>
    </row>
    <row r="623" spans="1:2" ht="12.75">
      <c r="A623" s="13"/>
      <c r="B623" s="13"/>
    </row>
    <row r="624" spans="1:2" ht="12.75">
      <c r="A624" s="13"/>
      <c r="B624" s="13"/>
    </row>
    <row r="625" spans="1:2" ht="12.75">
      <c r="A625" s="13"/>
      <c r="B625" s="13"/>
    </row>
    <row r="626" spans="1:2" ht="12.75">
      <c r="A626" s="13"/>
      <c r="B626" s="13"/>
    </row>
    <row r="627" spans="1:2" ht="12.75">
      <c r="A627" s="13"/>
      <c r="B627" s="13"/>
    </row>
    <row r="628" spans="1:2" ht="12.75">
      <c r="A628" s="13"/>
      <c r="B628" s="13"/>
    </row>
    <row r="629" spans="1:2" ht="12.75">
      <c r="A629" s="13"/>
      <c r="B629" s="13"/>
    </row>
    <row r="630" spans="1:2" ht="12.75">
      <c r="A630" s="13"/>
      <c r="B630" s="13"/>
    </row>
    <row r="631" spans="1:2" ht="12.75">
      <c r="A631" s="13"/>
      <c r="B631" s="13"/>
    </row>
    <row r="632" spans="1:2" ht="12.75">
      <c r="A632" s="13"/>
      <c r="B632" s="13"/>
    </row>
    <row r="633" spans="1:2" ht="12.75">
      <c r="A633" s="13"/>
      <c r="B633" s="13"/>
    </row>
    <row r="634" spans="1:2" ht="12.75">
      <c r="A634" s="13"/>
      <c r="B634" s="13"/>
    </row>
    <row r="635" spans="1:2" ht="12.75">
      <c r="A635" s="13"/>
      <c r="B635" s="13"/>
    </row>
    <row r="636" spans="1:2" ht="12.75">
      <c r="A636" s="13"/>
      <c r="B636" s="13"/>
    </row>
    <row r="637" spans="1:2" ht="12.75">
      <c r="A637" s="13"/>
      <c r="B637" s="13"/>
    </row>
    <row r="638" spans="1:2" ht="12.75">
      <c r="A638" s="13"/>
      <c r="B638" s="13"/>
    </row>
    <row r="639" spans="1:2" ht="12.75">
      <c r="A639" s="13"/>
      <c r="B639" s="13"/>
    </row>
    <row r="640" spans="1:2" ht="12.75">
      <c r="A640" s="13"/>
      <c r="B640" s="13"/>
    </row>
    <row r="641" spans="1:2" ht="12.75">
      <c r="A641" s="13"/>
      <c r="B641" s="13"/>
    </row>
    <row r="642" spans="1:2" ht="12.75">
      <c r="A642" s="13"/>
      <c r="B642" s="13"/>
    </row>
    <row r="643" spans="1:2" ht="12.75">
      <c r="A643" s="13"/>
      <c r="B643" s="13"/>
    </row>
    <row r="644" spans="1:2" ht="12.75">
      <c r="A644" s="13"/>
      <c r="B644" s="13"/>
    </row>
    <row r="645" spans="1:2" ht="12.75">
      <c r="A645" s="13"/>
      <c r="B645" s="13"/>
    </row>
    <row r="646" spans="1:2" ht="12.75">
      <c r="A646" s="13"/>
      <c r="B646" s="13"/>
    </row>
    <row r="647" spans="1:2" ht="12.75">
      <c r="A647" s="13"/>
      <c r="B647" s="13"/>
    </row>
    <row r="648" spans="1:2" ht="12.75">
      <c r="A648" s="13"/>
      <c r="B648" s="13"/>
    </row>
    <row r="649" spans="1:2" ht="12.75">
      <c r="A649" s="13"/>
      <c r="B649" s="13"/>
    </row>
    <row r="650" spans="1:2" ht="12.75">
      <c r="A650" s="13"/>
      <c r="B650" s="13"/>
    </row>
    <row r="651" spans="1:2" ht="12.75">
      <c r="A651" s="13"/>
      <c r="B651" s="13"/>
    </row>
    <row r="652" spans="1:2" ht="12.75">
      <c r="A652" s="13"/>
      <c r="B652" s="13"/>
    </row>
    <row r="653" spans="1:2" ht="12.75">
      <c r="A653" s="13"/>
      <c r="B653" s="13"/>
    </row>
    <row r="654" spans="1:2" ht="12.75">
      <c r="A654" s="13"/>
      <c r="B654" s="13"/>
    </row>
    <row r="655" spans="1:2" ht="12.75">
      <c r="A655" s="13"/>
      <c r="B655" s="13"/>
    </row>
    <row r="656" spans="1:2" ht="12.75">
      <c r="A656" s="13"/>
      <c r="B656" s="13"/>
    </row>
    <row r="657" spans="1:2" ht="12.75">
      <c r="A657" s="13"/>
      <c r="B657" s="13"/>
    </row>
    <row r="658" spans="1:2" ht="12.75">
      <c r="A658" s="13"/>
      <c r="B658" s="13"/>
    </row>
    <row r="659" spans="1:2" ht="12.75">
      <c r="A659" s="13"/>
      <c r="B659" s="13"/>
    </row>
    <row r="660" spans="1:2" ht="12.75">
      <c r="A660" s="13"/>
      <c r="B660" s="13"/>
    </row>
    <row r="661" spans="1:2" ht="12.75">
      <c r="A661" s="13"/>
      <c r="B661" s="13"/>
    </row>
    <row r="662" spans="1:2" ht="12.75">
      <c r="A662" s="13"/>
      <c r="B662" s="13"/>
    </row>
    <row r="663" spans="1:2" ht="12.75">
      <c r="A663" s="13"/>
      <c r="B663" s="13"/>
    </row>
    <row r="664" spans="1:2" ht="12.75">
      <c r="A664" s="13"/>
      <c r="B664" s="13"/>
    </row>
    <row r="665" spans="1:2" ht="12.75">
      <c r="A665" s="13"/>
      <c r="B665" s="13"/>
    </row>
    <row r="666" spans="1:2" ht="12.75">
      <c r="A666" s="13"/>
      <c r="B666" s="13"/>
    </row>
    <row r="667" spans="1:2" ht="12.75">
      <c r="A667" s="13"/>
      <c r="B667" s="13"/>
    </row>
    <row r="668" spans="1:2" ht="12.75">
      <c r="A668" s="13"/>
      <c r="B668" s="13"/>
    </row>
    <row r="669" spans="1:2" ht="12.75">
      <c r="A669" s="13"/>
      <c r="B669" s="13"/>
    </row>
    <row r="670" spans="1:2" ht="12.75">
      <c r="A670" s="13"/>
      <c r="B670" s="13"/>
    </row>
    <row r="671" spans="1:2" ht="12.75">
      <c r="A671" s="13"/>
      <c r="B671" s="13"/>
    </row>
    <row r="672" spans="1:2" ht="12.75">
      <c r="A672" s="13"/>
      <c r="B672" s="13"/>
    </row>
    <row r="673" spans="1:2" ht="12.75">
      <c r="A673" s="13"/>
      <c r="B673" s="13"/>
    </row>
    <row r="674" spans="1:2" ht="12.75">
      <c r="A674" s="13"/>
      <c r="B674" s="13"/>
    </row>
    <row r="675" spans="1:2" ht="12.75">
      <c r="A675" s="13"/>
      <c r="B675" s="13"/>
    </row>
    <row r="676" spans="1:2" ht="12.75">
      <c r="A676" s="13"/>
      <c r="B676" s="13"/>
    </row>
    <row r="677" spans="1:2" ht="12.75">
      <c r="A677" s="13"/>
      <c r="B677" s="13"/>
    </row>
    <row r="678" spans="1:2" ht="12.75">
      <c r="A678" s="13"/>
      <c r="B678" s="13"/>
    </row>
    <row r="679" spans="1:2" ht="12.75">
      <c r="A679" s="13"/>
      <c r="B679" s="13"/>
    </row>
    <row r="680" spans="1:2" ht="12.75">
      <c r="A680" s="13"/>
      <c r="B680" s="13"/>
    </row>
    <row r="681" spans="1:2" ht="12.75">
      <c r="A681" s="13"/>
      <c r="B681" s="13"/>
    </row>
    <row r="682" spans="1:2" ht="12.75">
      <c r="A682" s="13"/>
      <c r="B682" s="13"/>
    </row>
    <row r="683" spans="1:2" ht="12.75">
      <c r="A683" s="13"/>
      <c r="B683" s="13"/>
    </row>
    <row r="684" spans="1:2" ht="12.75">
      <c r="A684" s="13"/>
      <c r="B684" s="13"/>
    </row>
    <row r="685" spans="1:2" ht="12.75">
      <c r="A685" s="13"/>
      <c r="B685" s="13"/>
    </row>
    <row r="686" spans="1:2" ht="12.75">
      <c r="A686" s="13"/>
      <c r="B686" s="13"/>
    </row>
    <row r="687" spans="1:2" ht="12.75">
      <c r="A687" s="13"/>
      <c r="B687" s="13"/>
    </row>
    <row r="688" spans="1:2" ht="12.75">
      <c r="A688" s="13"/>
      <c r="B688" s="13"/>
    </row>
    <row r="689" spans="1:2" ht="12.75">
      <c r="A689" s="13"/>
      <c r="B689" s="13"/>
    </row>
    <row r="690" spans="1:2" ht="12.75">
      <c r="A690" s="13"/>
      <c r="B690" s="13"/>
    </row>
    <row r="691" spans="1:2" ht="12.75">
      <c r="A691" s="13"/>
      <c r="B691" s="13"/>
    </row>
    <row r="692" spans="1:2" ht="12.75">
      <c r="A692" s="13"/>
      <c r="B692" s="13"/>
    </row>
    <row r="693" spans="1:2" ht="12.75">
      <c r="A693" s="13"/>
      <c r="B693" s="13"/>
    </row>
    <row r="694" spans="1:2" ht="12.75">
      <c r="A694" s="13"/>
      <c r="B694" s="13"/>
    </row>
    <row r="695" spans="1:2" ht="12.75">
      <c r="A695" s="13"/>
      <c r="B695" s="13"/>
    </row>
    <row r="696" spans="1:2" ht="12.75">
      <c r="A696" s="13"/>
      <c r="B696" s="13"/>
    </row>
    <row r="697" spans="1:2" ht="12.75">
      <c r="A697" s="13"/>
      <c r="B697" s="13"/>
    </row>
    <row r="698" spans="1:2" ht="12.75">
      <c r="A698" s="13"/>
      <c r="B698" s="13"/>
    </row>
    <row r="699" spans="1:2" ht="12.75">
      <c r="A699" s="13"/>
      <c r="B699" s="13"/>
    </row>
    <row r="700" spans="1:2" ht="12.75">
      <c r="A700" s="13"/>
      <c r="B700" s="13"/>
    </row>
    <row r="701" spans="1:2" ht="12.75">
      <c r="A701" s="13"/>
      <c r="B701" s="13"/>
    </row>
    <row r="702" spans="1:2" ht="12.75">
      <c r="A702" s="13"/>
      <c r="B702" s="13"/>
    </row>
    <row r="703" spans="1:2" ht="12.75">
      <c r="A703" s="13"/>
      <c r="B703" s="13"/>
    </row>
    <row r="704" spans="1:2" ht="12.75">
      <c r="A704" s="13"/>
      <c r="B704" s="13"/>
    </row>
    <row r="705" spans="1:2" ht="12.75">
      <c r="A705" s="13"/>
      <c r="B705" s="13"/>
    </row>
    <row r="706" spans="1:2" ht="12.75">
      <c r="A706" s="13"/>
      <c r="B706" s="13"/>
    </row>
    <row r="707" spans="1:2" ht="12.75">
      <c r="A707" s="13"/>
      <c r="B707" s="13"/>
    </row>
    <row r="708" spans="1:2" ht="12.75">
      <c r="A708" s="13"/>
      <c r="B708" s="13"/>
    </row>
    <row r="709" spans="1:2" ht="12.75">
      <c r="A709" s="13"/>
      <c r="B709" s="13"/>
    </row>
    <row r="710" spans="1:2" ht="12.75">
      <c r="A710" s="13"/>
      <c r="B710" s="13"/>
    </row>
    <row r="711" spans="1:2" ht="12.75">
      <c r="A711" s="13"/>
      <c r="B711" s="13"/>
    </row>
    <row r="712" spans="1:2" ht="12.75">
      <c r="A712" s="13"/>
      <c r="B712" s="13"/>
    </row>
    <row r="713" spans="1:2" ht="12.75">
      <c r="A713" s="13"/>
      <c r="B713" s="13"/>
    </row>
    <row r="714" spans="1:2" ht="12.75">
      <c r="A714" s="13"/>
      <c r="B714" s="13"/>
    </row>
    <row r="715" spans="1:2" ht="12.75">
      <c r="A715" s="13"/>
      <c r="B715" s="13"/>
    </row>
    <row r="716" spans="1:2" ht="12.75">
      <c r="A716" s="13"/>
      <c r="B716" s="13"/>
    </row>
    <row r="717" spans="1:2" ht="12.75">
      <c r="A717" s="13"/>
      <c r="B717" s="13"/>
    </row>
    <row r="718" spans="1:2" ht="12.75">
      <c r="A718" s="13"/>
      <c r="B718" s="13"/>
    </row>
    <row r="719" spans="1:2" ht="12.75">
      <c r="A719" s="13"/>
      <c r="B719" s="13"/>
    </row>
    <row r="720" spans="1:2" ht="12.75">
      <c r="A720" s="13"/>
      <c r="B720" s="13"/>
    </row>
    <row r="721" spans="1:2" ht="12.75">
      <c r="A721" s="13"/>
      <c r="B721" s="13"/>
    </row>
    <row r="722" spans="1:2" ht="12.75">
      <c r="A722" s="13"/>
      <c r="B722" s="13"/>
    </row>
    <row r="723" spans="1:2" ht="12.75">
      <c r="A723" s="13"/>
      <c r="B723" s="13"/>
    </row>
    <row r="724" spans="1:2" ht="12.75">
      <c r="A724" s="13"/>
      <c r="B724" s="13"/>
    </row>
    <row r="725" spans="1:2" ht="12.75">
      <c r="A725" s="13"/>
      <c r="B725" s="13"/>
    </row>
    <row r="726" spans="1:2" ht="12.75">
      <c r="A726" s="13"/>
      <c r="B726" s="13"/>
    </row>
    <row r="727" spans="1:2" ht="12.75">
      <c r="A727" s="13"/>
      <c r="B727" s="13"/>
    </row>
    <row r="728" spans="1:2" ht="12.75">
      <c r="A728" s="13"/>
      <c r="B728" s="13"/>
    </row>
    <row r="729" spans="1:2" ht="12.75">
      <c r="A729" s="13"/>
      <c r="B729" s="13"/>
    </row>
    <row r="730" spans="1:2" ht="12.75">
      <c r="A730" s="13"/>
      <c r="B730" s="13"/>
    </row>
    <row r="731" spans="1:2" ht="12.75">
      <c r="A731" s="13"/>
      <c r="B731" s="13"/>
    </row>
    <row r="732" spans="1:2" ht="12.75">
      <c r="A732" s="13"/>
      <c r="B732" s="13"/>
    </row>
    <row r="733" spans="1:2" ht="12.75">
      <c r="A733" s="13"/>
      <c r="B733" s="13"/>
    </row>
    <row r="734" spans="1:2" ht="12.75">
      <c r="A734" s="13"/>
      <c r="B734" s="13"/>
    </row>
    <row r="735" spans="1:2" ht="12.75">
      <c r="A735" s="13"/>
      <c r="B735" s="13"/>
    </row>
    <row r="736" spans="1:2" ht="12.75">
      <c r="A736" s="13"/>
      <c r="B736" s="13"/>
    </row>
    <row r="737" spans="1:2" ht="12.75">
      <c r="A737" s="13"/>
      <c r="B737" s="13"/>
    </row>
    <row r="738" spans="1:2" ht="12.75">
      <c r="A738" s="13"/>
      <c r="B738" s="13"/>
    </row>
    <row r="739" spans="1:2" ht="12.75">
      <c r="A739" s="13"/>
      <c r="B739" s="13"/>
    </row>
    <row r="740" spans="1:2" ht="12.75">
      <c r="A740" s="13"/>
      <c r="B740" s="13"/>
    </row>
    <row r="741" spans="1:2" ht="12.75">
      <c r="A741" s="13"/>
      <c r="B741" s="13"/>
    </row>
    <row r="742" spans="1:2" ht="12.75">
      <c r="A742" s="13"/>
      <c r="B742" s="13"/>
    </row>
    <row r="743" spans="1:2" ht="12.75">
      <c r="A743" s="13"/>
      <c r="B743" s="13"/>
    </row>
    <row r="744" spans="1:2" ht="12.75">
      <c r="A744" s="13"/>
      <c r="B744" s="13"/>
    </row>
    <row r="745" spans="1:2" ht="12.75">
      <c r="A745" s="13"/>
      <c r="B745" s="13"/>
    </row>
    <row r="746" spans="1:2" ht="12.75">
      <c r="A746" s="13"/>
      <c r="B746" s="13"/>
    </row>
    <row r="747" spans="1:2" ht="12.75">
      <c r="A747" s="13"/>
      <c r="B747" s="13"/>
    </row>
    <row r="748" spans="1:2" ht="12.75">
      <c r="A748" s="13"/>
      <c r="B748" s="13"/>
    </row>
    <row r="749" spans="1:2" ht="12.75">
      <c r="A749" s="13"/>
      <c r="B749" s="13"/>
    </row>
    <row r="750" spans="1:2" ht="12.75">
      <c r="A750" s="13"/>
      <c r="B750" s="13"/>
    </row>
    <row r="751" spans="1:2" ht="12.75">
      <c r="A751" s="13"/>
      <c r="B751" s="13"/>
    </row>
    <row r="752" spans="1:2" ht="12.75">
      <c r="A752" s="13"/>
      <c r="B752" s="13"/>
    </row>
    <row r="753" spans="1:2" ht="12.75">
      <c r="A753" s="13"/>
      <c r="B753" s="13"/>
    </row>
    <row r="754" spans="1:2" ht="12.75">
      <c r="A754" s="13"/>
      <c r="B754" s="13"/>
    </row>
    <row r="755" spans="1:2" ht="12.75">
      <c r="A755" s="13"/>
      <c r="B755" s="13"/>
    </row>
    <row r="756" spans="1:2" ht="12.75">
      <c r="A756" s="13"/>
      <c r="B756" s="13"/>
    </row>
    <row r="757" spans="1:2" ht="12.75">
      <c r="A757" s="13"/>
      <c r="B757" s="13"/>
    </row>
    <row r="758" spans="1:2" ht="12.75">
      <c r="A758" s="13"/>
      <c r="B758" s="13"/>
    </row>
    <row r="759" spans="1:2" ht="12.75">
      <c r="A759" s="13"/>
      <c r="B759" s="13"/>
    </row>
    <row r="760" spans="1:2" ht="12.75">
      <c r="A760" s="13"/>
      <c r="B760" s="13"/>
    </row>
    <row r="761" spans="1:2" ht="12.75">
      <c r="A761" s="13"/>
      <c r="B761" s="13"/>
    </row>
    <row r="762" spans="1:2" ht="12.75">
      <c r="A762" s="13"/>
      <c r="B762" s="13"/>
    </row>
    <row r="763" spans="1:2" ht="12.75">
      <c r="A763" s="13"/>
      <c r="B763" s="13"/>
    </row>
    <row r="764" spans="1:2" ht="12.75">
      <c r="A764" s="13"/>
      <c r="B764" s="13"/>
    </row>
    <row r="765" spans="1:2" ht="12.75">
      <c r="A765" s="13"/>
      <c r="B765" s="13"/>
    </row>
    <row r="766" spans="1:2" ht="12.75">
      <c r="A766" s="13"/>
      <c r="B766" s="13"/>
    </row>
    <row r="767" spans="1:2" ht="12.75">
      <c r="A767" s="13"/>
      <c r="B767" s="13"/>
    </row>
    <row r="768" spans="1:2" ht="12.75">
      <c r="A768" s="13"/>
      <c r="B768" s="13"/>
    </row>
    <row r="769" spans="1:2" ht="12.75">
      <c r="A769" s="13"/>
      <c r="B769" s="13"/>
    </row>
    <row r="770" spans="1:2" ht="12.75">
      <c r="A770" s="13"/>
      <c r="B770" s="13"/>
    </row>
    <row r="771" spans="1:2" ht="12.75">
      <c r="A771" s="13"/>
      <c r="B771" s="13"/>
    </row>
    <row r="772" spans="1:2" ht="12.75">
      <c r="A772" s="13"/>
      <c r="B772" s="13"/>
    </row>
    <row r="773" spans="1:2" ht="12.75">
      <c r="A773" s="13"/>
      <c r="B773" s="13"/>
    </row>
    <row r="774" spans="1:2" ht="12.75">
      <c r="A774" s="13"/>
      <c r="B774" s="13"/>
    </row>
    <row r="775" spans="1:2" ht="12.75">
      <c r="A775" s="13"/>
      <c r="B775" s="13"/>
    </row>
    <row r="776" spans="1:2" ht="12.75">
      <c r="A776" s="13"/>
      <c r="B776" s="13"/>
    </row>
    <row r="777" spans="1:2" ht="12.75">
      <c r="A777" s="13"/>
      <c r="B777" s="13"/>
    </row>
    <row r="778" spans="1:2" ht="12.75">
      <c r="A778" s="13"/>
      <c r="B778" s="13"/>
    </row>
    <row r="779" spans="1:2" ht="12.75">
      <c r="A779" s="13"/>
      <c r="B779" s="13"/>
    </row>
    <row r="780" spans="1:2" ht="12.75">
      <c r="A780" s="13"/>
      <c r="B780" s="13"/>
    </row>
    <row r="781" spans="1:2" ht="12.75">
      <c r="A781" s="13"/>
      <c r="B781" s="13"/>
    </row>
    <row r="782" spans="1:2" ht="12.75">
      <c r="A782" s="13"/>
      <c r="B782" s="13"/>
    </row>
    <row r="783" spans="1:2" ht="12.75">
      <c r="A783" s="13"/>
      <c r="B783" s="13"/>
    </row>
    <row r="784" spans="1:2" ht="12.75">
      <c r="A784" s="13"/>
      <c r="B784" s="13"/>
    </row>
    <row r="785" spans="1:2" ht="12.75">
      <c r="A785" s="13"/>
      <c r="B785" s="13"/>
    </row>
    <row r="786" spans="1:2" ht="12.75">
      <c r="A786" s="13"/>
      <c r="B786" s="13"/>
    </row>
    <row r="787" spans="1:2" ht="12.75">
      <c r="A787" s="13"/>
      <c r="B787" s="13"/>
    </row>
    <row r="788" spans="1:2" ht="12.75">
      <c r="A788" s="13"/>
      <c r="B788" s="13"/>
    </row>
    <row r="789" spans="1:2" ht="12.75">
      <c r="A789" s="13"/>
      <c r="B789" s="13"/>
    </row>
    <row r="790" spans="1:2" ht="12.75">
      <c r="A790" s="13"/>
      <c r="B790" s="13"/>
    </row>
    <row r="791" spans="1:2" ht="12.75">
      <c r="A791" s="13"/>
      <c r="B791" s="13"/>
    </row>
    <row r="792" spans="1:2" ht="12.75">
      <c r="A792" s="13"/>
      <c r="B792" s="13"/>
    </row>
    <row r="793" spans="1:2" ht="12.75">
      <c r="A793" s="13"/>
      <c r="B793" s="13"/>
    </row>
    <row r="794" spans="1:2" ht="12.75">
      <c r="A794" s="13"/>
      <c r="B794" s="13"/>
    </row>
    <row r="795" spans="1:2" ht="12.75">
      <c r="A795" s="13"/>
      <c r="B795" s="13"/>
    </row>
    <row r="796" spans="1:2" ht="12.75">
      <c r="A796" s="13"/>
      <c r="B796" s="13"/>
    </row>
    <row r="797" spans="1:2" ht="12.75">
      <c r="A797" s="13"/>
      <c r="B797" s="13"/>
    </row>
    <row r="798" spans="1:2" ht="12.75">
      <c r="A798" s="13"/>
      <c r="B798" s="13"/>
    </row>
    <row r="799" spans="1:2" ht="12.75">
      <c r="A799" s="13"/>
      <c r="B799" s="13"/>
    </row>
    <row r="800" spans="1:2" ht="12.75">
      <c r="A800" s="13"/>
      <c r="B800" s="13"/>
    </row>
    <row r="801" spans="1:2" ht="12.75">
      <c r="A801" s="13"/>
      <c r="B801" s="13"/>
    </row>
    <row r="802" spans="1:2" ht="12.75">
      <c r="A802" s="13"/>
      <c r="B802" s="13"/>
    </row>
    <row r="803" spans="1:2" ht="12.75">
      <c r="A803" s="13"/>
      <c r="B803" s="13"/>
    </row>
    <row r="804" spans="1:2" ht="12.75">
      <c r="A804" s="13"/>
      <c r="B804" s="13"/>
    </row>
    <row r="805" spans="1:2" ht="12.75">
      <c r="A805" s="13"/>
      <c r="B805" s="13"/>
    </row>
    <row r="806" spans="1:2" ht="12.75">
      <c r="A806" s="13"/>
      <c r="B806" s="13"/>
    </row>
    <row r="807" spans="1:2" ht="12.75">
      <c r="A807" s="13"/>
      <c r="B807" s="13"/>
    </row>
    <row r="808" spans="1:2" ht="12.75">
      <c r="A808" s="13"/>
      <c r="B808" s="13"/>
    </row>
    <row r="809" spans="1:2" ht="12.75">
      <c r="A809" s="13"/>
      <c r="B809" s="13"/>
    </row>
    <row r="810" spans="1:2" ht="12.75">
      <c r="A810" s="13"/>
      <c r="B810" s="13"/>
    </row>
    <row r="811" spans="1:2" ht="12.75">
      <c r="A811" s="13"/>
      <c r="B811" s="13"/>
    </row>
    <row r="812" spans="1:2" ht="12.75">
      <c r="A812" s="13"/>
      <c r="B812" s="13"/>
    </row>
    <row r="813" spans="1:2" ht="12.75">
      <c r="A813" s="13"/>
      <c r="B813" s="13"/>
    </row>
    <row r="814" spans="1:2" ht="12.75">
      <c r="A814" s="13"/>
      <c r="B814" s="13"/>
    </row>
    <row r="815" spans="1:2" ht="12.75">
      <c r="A815" s="13"/>
      <c r="B815" s="13"/>
    </row>
    <row r="816" spans="1:2" ht="12.75">
      <c r="A816" s="13"/>
      <c r="B816" s="13"/>
    </row>
    <row r="817" spans="1:2" ht="12.75">
      <c r="A817" s="13"/>
      <c r="B817" s="13"/>
    </row>
    <row r="818" spans="1:2" ht="12.75">
      <c r="A818" s="13"/>
      <c r="B818" s="13"/>
    </row>
    <row r="819" spans="1:2" ht="12.75">
      <c r="A819" s="13"/>
      <c r="B819" s="13"/>
    </row>
    <row r="820" spans="1:2" ht="12.75">
      <c r="A820" s="13"/>
      <c r="B820" s="13"/>
    </row>
    <row r="821" spans="1:2" ht="12.75">
      <c r="A821" s="13"/>
      <c r="B821" s="13"/>
    </row>
    <row r="822" spans="1:2" ht="12.75">
      <c r="A822" s="13"/>
      <c r="B822" s="13"/>
    </row>
    <row r="823" spans="1:2" ht="12.75">
      <c r="A823" s="13"/>
      <c r="B823" s="13"/>
    </row>
    <row r="824" spans="1:2" ht="12.75">
      <c r="A824" s="13"/>
      <c r="B824" s="13"/>
    </row>
    <row r="825" spans="1:2" ht="12.75">
      <c r="A825" s="13"/>
      <c r="B825" s="13"/>
    </row>
    <row r="826" spans="1:2" ht="12.75">
      <c r="A826" s="13"/>
      <c r="B826" s="13"/>
    </row>
    <row r="827" spans="1:2" ht="12.75">
      <c r="A827" s="13"/>
      <c r="B827" s="13"/>
    </row>
    <row r="828" spans="1:2" ht="12.75">
      <c r="A828" s="13"/>
      <c r="B828" s="13"/>
    </row>
    <row r="829" spans="1:2" ht="12.75">
      <c r="A829" s="13"/>
      <c r="B829" s="13"/>
    </row>
    <row r="830" spans="1:2" ht="12.75">
      <c r="A830" s="13"/>
      <c r="B830" s="13"/>
    </row>
    <row r="831" spans="1:2" ht="12.75">
      <c r="A831" s="13"/>
      <c r="B831" s="13"/>
    </row>
    <row r="832" spans="1:2" ht="12.75">
      <c r="A832" s="13"/>
      <c r="B832" s="13"/>
    </row>
    <row r="833" spans="1:2" ht="12.75">
      <c r="A833" s="13"/>
      <c r="B833" s="13"/>
    </row>
    <row r="834" spans="1:2" ht="12.75">
      <c r="A834" s="13"/>
      <c r="B834" s="13"/>
    </row>
    <row r="835" spans="1:2" ht="12.75">
      <c r="A835" s="13"/>
      <c r="B835" s="13"/>
    </row>
    <row r="836" spans="1:2" ht="12.75">
      <c r="A836" s="13"/>
      <c r="B836" s="13"/>
    </row>
    <row r="837" spans="1:2" ht="12.75">
      <c r="A837" s="13"/>
      <c r="B837" s="13"/>
    </row>
    <row r="838" spans="1:2" ht="12.75">
      <c r="A838" s="13"/>
      <c r="B838" s="13"/>
    </row>
    <row r="839" spans="1:2" ht="12.75">
      <c r="A839" s="13"/>
      <c r="B839" s="13"/>
    </row>
    <row r="840" spans="1:2" ht="12.75">
      <c r="A840" s="13"/>
      <c r="B840" s="13"/>
    </row>
    <row r="841" spans="1:2" ht="12.75">
      <c r="A841" s="13"/>
      <c r="B841" s="13"/>
    </row>
    <row r="842" spans="1:2" ht="12.75">
      <c r="A842" s="13"/>
      <c r="B842" s="13"/>
    </row>
    <row r="843" spans="1:2" ht="12.75">
      <c r="A843" s="13"/>
      <c r="B843" s="13"/>
    </row>
    <row r="844" spans="1:2" ht="12.75">
      <c r="A844" s="13"/>
      <c r="B844" s="13"/>
    </row>
    <row r="845" spans="1:2" ht="12.75">
      <c r="A845" s="13"/>
      <c r="B845" s="13"/>
    </row>
    <row r="846" spans="1:2" ht="12.75">
      <c r="A846" s="13"/>
      <c r="B846" s="13"/>
    </row>
    <row r="847" spans="1:2" ht="12.75">
      <c r="A847" s="13"/>
      <c r="B847" s="13"/>
    </row>
    <row r="848" spans="1:2" ht="12.75">
      <c r="A848" s="13"/>
      <c r="B848" s="13"/>
    </row>
    <row r="849" spans="1:2" ht="12.75">
      <c r="A849" s="13"/>
      <c r="B849" s="13"/>
    </row>
    <row r="850" spans="1:2" ht="12.75">
      <c r="A850" s="13"/>
      <c r="B850" s="13"/>
    </row>
    <row r="851" spans="1:2" ht="12.75">
      <c r="A851" s="13"/>
      <c r="B851" s="13"/>
    </row>
    <row r="852" spans="1:2" ht="12.75">
      <c r="A852" s="13"/>
      <c r="B852" s="13"/>
    </row>
    <row r="853" spans="1:2" ht="12.75">
      <c r="A853" s="13"/>
      <c r="B853" s="13"/>
    </row>
    <row r="854" spans="1:2" ht="12.75">
      <c r="A854" s="13"/>
      <c r="B854" s="13"/>
    </row>
    <row r="855" spans="1:2" ht="12.75">
      <c r="A855" s="13"/>
      <c r="B855" s="13"/>
    </row>
    <row r="856" spans="1:2" ht="12.75">
      <c r="A856" s="13"/>
      <c r="B856" s="13"/>
    </row>
    <row r="857" spans="1:2" ht="12.75">
      <c r="A857" s="13"/>
      <c r="B857" s="13"/>
    </row>
    <row r="858" spans="1:2" ht="12.75">
      <c r="A858" s="13"/>
      <c r="B858" s="13"/>
    </row>
    <row r="859" spans="1:2" ht="12.75">
      <c r="A859" s="13"/>
      <c r="B859" s="13"/>
    </row>
    <row r="860" spans="1:2" ht="12.75">
      <c r="A860" s="13"/>
      <c r="B860" s="13"/>
    </row>
    <row r="861" spans="1:2" ht="12.75">
      <c r="A861" s="13"/>
      <c r="B861" s="13"/>
    </row>
    <row r="862" spans="1:2" ht="12.75">
      <c r="A862" s="13"/>
      <c r="B862" s="13"/>
    </row>
    <row r="863" spans="1:2" ht="12.75">
      <c r="A863" s="13"/>
      <c r="B863" s="13"/>
    </row>
    <row r="864" spans="1:2" ht="12.75">
      <c r="A864" s="13"/>
      <c r="B864" s="13"/>
    </row>
    <row r="865" spans="1:2" ht="12.75">
      <c r="A865" s="13"/>
      <c r="B865" s="13"/>
    </row>
    <row r="866" spans="1:2" ht="12.75">
      <c r="A866" s="13"/>
      <c r="B866" s="13"/>
    </row>
    <row r="867" spans="1:2" ht="12.75">
      <c r="A867" s="13"/>
      <c r="B867" s="13"/>
    </row>
    <row r="868" spans="1:2" ht="12.75">
      <c r="A868" s="13"/>
      <c r="B868" s="13"/>
    </row>
    <row r="869" spans="1:2" ht="12.75">
      <c r="A869" s="13"/>
      <c r="B869" s="13"/>
    </row>
    <row r="870" spans="1:2" ht="12.75">
      <c r="A870" s="13"/>
      <c r="B870" s="13"/>
    </row>
    <row r="871" spans="1:2" ht="12.75">
      <c r="A871" s="13"/>
      <c r="B871" s="13"/>
    </row>
    <row r="872" spans="1:2" ht="12.75">
      <c r="A872" s="13"/>
      <c r="B872" s="13"/>
    </row>
    <row r="873" spans="1:2" ht="12.75">
      <c r="A873" s="13"/>
      <c r="B873" s="13"/>
    </row>
    <row r="874" spans="1:2" ht="12.75">
      <c r="A874" s="13"/>
      <c r="B874" s="13"/>
    </row>
    <row r="875" spans="1:2" ht="12.75">
      <c r="A875" s="13"/>
      <c r="B875" s="13"/>
    </row>
    <row r="876" spans="1:2" ht="12.75">
      <c r="A876" s="13"/>
      <c r="B876" s="13"/>
    </row>
    <row r="877" spans="1:2" ht="12.75">
      <c r="A877" s="13"/>
      <c r="B877" s="13"/>
    </row>
    <row r="878" spans="1:2" ht="12.75">
      <c r="A878" s="13"/>
      <c r="B878" s="13"/>
    </row>
    <row r="879" spans="1:2" ht="12.75">
      <c r="A879" s="13"/>
      <c r="B879" s="13"/>
    </row>
    <row r="880" spans="1:2" ht="12.75">
      <c r="A880" s="13"/>
      <c r="B880" s="13"/>
    </row>
    <row r="881" spans="1:2" ht="12.75">
      <c r="A881" s="13"/>
      <c r="B881" s="13"/>
    </row>
    <row r="882" spans="1:2" ht="12.75">
      <c r="A882" s="13"/>
      <c r="B882" s="13"/>
    </row>
    <row r="883" spans="1:2" ht="12.75">
      <c r="A883" s="13"/>
      <c r="B883" s="13"/>
    </row>
    <row r="884" spans="1:2" ht="12.75">
      <c r="A884" s="13"/>
      <c r="B884" s="13"/>
    </row>
    <row r="885" spans="1:2" ht="12.75">
      <c r="A885" s="13"/>
      <c r="B885" s="13"/>
    </row>
    <row r="886" spans="1:2" ht="12.75">
      <c r="A886" s="13"/>
      <c r="B886" s="13"/>
    </row>
    <row r="887" spans="1:2" ht="12.75">
      <c r="A887" s="13"/>
      <c r="B887" s="13"/>
    </row>
    <row r="888" spans="1:2" ht="12.75">
      <c r="A888" s="13"/>
      <c r="B888" s="13"/>
    </row>
    <row r="889" spans="1:2" ht="12.75">
      <c r="A889" s="13"/>
      <c r="B889" s="13"/>
    </row>
    <row r="890" spans="1:2" ht="12.75">
      <c r="A890" s="13"/>
      <c r="B890" s="13"/>
    </row>
    <row r="891" spans="1:2" ht="12.75">
      <c r="A891" s="13"/>
      <c r="B891" s="13"/>
    </row>
    <row r="892" spans="1:2" ht="12.75">
      <c r="A892" s="13"/>
      <c r="B892" s="13"/>
    </row>
    <row r="893" spans="1:2" ht="12.75">
      <c r="A893" s="13"/>
      <c r="B893" s="13"/>
    </row>
    <row r="894" spans="1:2" ht="12.75">
      <c r="A894" s="13"/>
      <c r="B894" s="13"/>
    </row>
    <row r="895" spans="1:2" ht="12.75">
      <c r="A895" s="13"/>
      <c r="B895" s="13"/>
    </row>
    <row r="896" spans="1:2" ht="12.75">
      <c r="A896" s="13"/>
      <c r="B896" s="13"/>
    </row>
    <row r="897" spans="1:2" ht="12.75">
      <c r="A897" s="13"/>
      <c r="B897" s="13"/>
    </row>
    <row r="898" spans="1:2" ht="12.75">
      <c r="A898" s="13"/>
      <c r="B898" s="13"/>
    </row>
    <row r="899" spans="1:2" ht="12.75">
      <c r="A899" s="13"/>
      <c r="B899" s="13"/>
    </row>
    <row r="900" spans="1:2" ht="12.75">
      <c r="A900" s="13"/>
      <c r="B900" s="13"/>
    </row>
    <row r="901" spans="1:2" ht="12.75">
      <c r="A901" s="13"/>
      <c r="B901" s="13"/>
    </row>
    <row r="902" spans="1:2" ht="12.75">
      <c r="A902" s="13"/>
      <c r="B902" s="13"/>
    </row>
    <row r="903" spans="1:2" ht="12.75">
      <c r="A903" s="13"/>
      <c r="B903" s="13"/>
    </row>
    <row r="904" spans="1:2" ht="12.75">
      <c r="A904" s="13"/>
      <c r="B904" s="13"/>
    </row>
    <row r="905" spans="1:2" ht="12.75">
      <c r="A905" s="13"/>
      <c r="B905" s="13"/>
    </row>
    <row r="906" spans="1:2" ht="12.75">
      <c r="A906" s="13"/>
      <c r="B906" s="13"/>
    </row>
    <row r="907" spans="1:2" ht="12.75">
      <c r="A907" s="13"/>
      <c r="B907" s="13"/>
    </row>
    <row r="908" spans="1:2" ht="12.75">
      <c r="A908" s="13"/>
      <c r="B908" s="13"/>
    </row>
    <row r="909" spans="1:2" ht="12.75">
      <c r="A909" s="13"/>
      <c r="B909" s="13"/>
    </row>
    <row r="910" spans="1:2" ht="12.75">
      <c r="A910" s="13"/>
      <c r="B910" s="13"/>
    </row>
    <row r="911" spans="1:2" ht="12.75">
      <c r="A911" s="13"/>
      <c r="B911" s="13"/>
    </row>
    <row r="912" spans="1:2" ht="12.75">
      <c r="A912" s="13"/>
      <c r="B912" s="13"/>
    </row>
    <row r="913" spans="1:2" ht="12.75">
      <c r="A913" s="13"/>
      <c r="B913" s="13"/>
    </row>
    <row r="914" spans="1:2" ht="12.75">
      <c r="A914" s="13"/>
      <c r="B914" s="13"/>
    </row>
    <row r="915" spans="1:2" ht="12.75">
      <c r="A915" s="13"/>
      <c r="B915" s="13"/>
    </row>
    <row r="916" spans="1:2" ht="12.75">
      <c r="A916" s="13"/>
      <c r="B916" s="13"/>
    </row>
    <row r="917" spans="1:2" ht="12.75">
      <c r="A917" s="13"/>
      <c r="B917" s="13"/>
    </row>
    <row r="918" spans="1:2" ht="12.75">
      <c r="A918" s="13"/>
      <c r="B918" s="13"/>
    </row>
    <row r="919" spans="1:2" ht="12.75">
      <c r="A919" s="13"/>
      <c r="B919" s="13"/>
    </row>
    <row r="920" spans="1:2" ht="12.75">
      <c r="A920" s="13"/>
      <c r="B920" s="13"/>
    </row>
    <row r="921" spans="1:2" ht="12.75">
      <c r="A921" s="13"/>
      <c r="B921" s="13"/>
    </row>
    <row r="922" spans="1:2" ht="12.75">
      <c r="A922" s="13"/>
      <c r="B922" s="13"/>
    </row>
    <row r="923" spans="1:2" ht="12.75">
      <c r="A923" s="13"/>
      <c r="B923" s="13"/>
    </row>
    <row r="924" spans="1:2" ht="12.75">
      <c r="A924" s="13"/>
      <c r="B924" s="13"/>
    </row>
    <row r="925" spans="1:2" ht="12.75">
      <c r="A925" s="13"/>
      <c r="B925" s="13"/>
    </row>
    <row r="926" spans="1:2" ht="12.75">
      <c r="A926" s="13"/>
      <c r="B926" s="13"/>
    </row>
    <row r="927" spans="1:2" ht="12.75">
      <c r="A927" s="13"/>
      <c r="B927" s="13"/>
    </row>
    <row r="928" spans="1:2" ht="12.75">
      <c r="A928" s="13"/>
      <c r="B928" s="13"/>
    </row>
    <row r="929" spans="1:2" ht="12.75">
      <c r="A929" s="13"/>
      <c r="B929" s="13"/>
    </row>
    <row r="930" spans="1:2" ht="12.75">
      <c r="A930" s="13"/>
      <c r="B930" s="13"/>
    </row>
    <row r="931" spans="1:2" ht="12.75">
      <c r="A931" s="13"/>
      <c r="B931" s="13"/>
    </row>
    <row r="932" spans="1:2" ht="12.75">
      <c r="A932" s="13"/>
      <c r="B932" s="13"/>
    </row>
    <row r="933" spans="1:2" ht="12.75">
      <c r="A933" s="13"/>
      <c r="B933" s="13"/>
    </row>
    <row r="934" spans="1:2" ht="12.75">
      <c r="A934" s="13"/>
      <c r="B934" s="13"/>
    </row>
    <row r="935" spans="1:2" ht="12.75">
      <c r="A935" s="13"/>
      <c r="B935" s="13"/>
    </row>
    <row r="936" spans="1:2" ht="12.75">
      <c r="A936" s="13"/>
      <c r="B936" s="13"/>
    </row>
    <row r="937" spans="1:2" ht="12.75">
      <c r="A937" s="13"/>
      <c r="B937" s="13"/>
    </row>
    <row r="938" spans="1:2" ht="12.75">
      <c r="A938" s="13"/>
      <c r="B938" s="13"/>
    </row>
    <row r="939" spans="1:2" ht="12.75">
      <c r="A939" s="13"/>
      <c r="B939" s="13"/>
    </row>
    <row r="940" spans="1:2" ht="12.75">
      <c r="A940" s="13"/>
      <c r="B940" s="13"/>
    </row>
    <row r="941" spans="1:2" ht="12.75">
      <c r="A941" s="13"/>
      <c r="B941" s="13"/>
    </row>
    <row r="942" spans="1:2" ht="12.75">
      <c r="A942" s="13"/>
      <c r="B942" s="13"/>
    </row>
    <row r="943" spans="1:2" ht="12.75">
      <c r="A943" s="13"/>
      <c r="B943" s="13"/>
    </row>
    <row r="944" spans="1:2" ht="12.75">
      <c r="A944" s="13"/>
      <c r="B944" s="13"/>
    </row>
    <row r="945" spans="1:2" ht="12.75">
      <c r="A945" s="13"/>
      <c r="B945" s="13"/>
    </row>
    <row r="946" spans="1:2" ht="12.75">
      <c r="A946" s="13"/>
      <c r="B946" s="13"/>
    </row>
    <row r="947" spans="1:2" ht="12.75">
      <c r="A947" s="13"/>
      <c r="B947" s="13"/>
    </row>
    <row r="948" spans="1:2" ht="12.75">
      <c r="A948" s="13"/>
      <c r="B948" s="13"/>
    </row>
    <row r="949" spans="1:2" ht="12.75">
      <c r="A949" s="13"/>
      <c r="B949" s="13"/>
    </row>
    <row r="950" spans="1:2" ht="12.75">
      <c r="A950" s="13"/>
      <c r="B950" s="13"/>
    </row>
    <row r="951" spans="1:2" ht="12.75">
      <c r="A951" s="13"/>
      <c r="B951" s="13"/>
    </row>
    <row r="952" spans="1:2" ht="12.75">
      <c r="A952" s="13"/>
      <c r="B952" s="13"/>
    </row>
    <row r="953" spans="1:2" ht="12.75">
      <c r="A953" s="13"/>
      <c r="B953" s="13"/>
    </row>
    <row r="954" spans="1:2" ht="12.75">
      <c r="A954" s="13"/>
      <c r="B954" s="13"/>
    </row>
    <row r="955" spans="1:2" ht="12.75">
      <c r="A955" s="13"/>
      <c r="B955" s="13"/>
    </row>
    <row r="956" spans="1:2" ht="12.75">
      <c r="A956" s="13"/>
      <c r="B956" s="13"/>
    </row>
    <row r="957" spans="1:2" ht="12.75">
      <c r="A957" s="13"/>
      <c r="B957" s="13"/>
    </row>
    <row r="958" spans="1:2" ht="12.75">
      <c r="A958" s="13"/>
      <c r="B958" s="13"/>
    </row>
    <row r="959" spans="1:2" ht="12.75">
      <c r="A959" s="13"/>
      <c r="B959" s="13"/>
    </row>
    <row r="960" spans="1:2" ht="12.75">
      <c r="A960" s="13"/>
      <c r="B960" s="13"/>
    </row>
    <row r="961" spans="1:2" ht="12.75">
      <c r="A961" s="13"/>
      <c r="B961" s="13"/>
    </row>
    <row r="962" spans="1:2" ht="12.75">
      <c r="A962" s="13"/>
      <c r="B962" s="13"/>
    </row>
    <row r="963" spans="1:2" ht="12.75">
      <c r="A963" s="13"/>
      <c r="B963" s="13"/>
    </row>
    <row r="964" spans="1:2" ht="12.75">
      <c r="A964" s="13"/>
      <c r="B964" s="13"/>
    </row>
    <row r="965" spans="1:2" ht="12.75">
      <c r="A965" s="13"/>
      <c r="B965" s="13"/>
    </row>
    <row r="966" spans="1:2" ht="12.75">
      <c r="A966" s="13"/>
      <c r="B966" s="13"/>
    </row>
    <row r="967" spans="1:2" ht="12.75">
      <c r="A967" s="13"/>
      <c r="B967" s="13"/>
    </row>
    <row r="968" spans="1:2" ht="12.75">
      <c r="A968" s="13"/>
      <c r="B968" s="13"/>
    </row>
    <row r="969" spans="1:2" ht="12.75">
      <c r="A969" s="13"/>
      <c r="B969" s="13"/>
    </row>
    <row r="970" spans="1:2" ht="12.75">
      <c r="A970" s="13"/>
      <c r="B970" s="13"/>
    </row>
    <row r="971" spans="1:2" ht="12.75">
      <c r="A971" s="13"/>
      <c r="B971" s="13"/>
    </row>
    <row r="972" spans="1:2" ht="12.75">
      <c r="A972" s="13"/>
      <c r="B972" s="13"/>
    </row>
    <row r="973" spans="1:2" ht="12.75">
      <c r="A973" s="13"/>
      <c r="B973" s="13"/>
    </row>
    <row r="974" spans="1:2" ht="12.75">
      <c r="A974" s="13"/>
      <c r="B974" s="13"/>
    </row>
    <row r="975" spans="1:2" ht="12.75">
      <c r="A975" s="13"/>
      <c r="B975" s="13"/>
    </row>
    <row r="976" spans="1:2" ht="12.75">
      <c r="A976" s="13"/>
      <c r="B976" s="13"/>
    </row>
    <row r="977" spans="1:2" ht="12.75">
      <c r="A977" s="13"/>
      <c r="B977" s="13"/>
    </row>
    <row r="978" spans="1:2" ht="12.75">
      <c r="A978" s="13"/>
      <c r="B978" s="13"/>
    </row>
    <row r="979" spans="1:2" ht="12.75">
      <c r="A979" s="13"/>
      <c r="B979" s="13"/>
    </row>
    <row r="980" spans="1:2" ht="12.75">
      <c r="A980" s="13"/>
      <c r="B980" s="13"/>
    </row>
    <row r="981" spans="1:2" ht="12.75">
      <c r="A981" s="13"/>
      <c r="B981" s="13"/>
    </row>
    <row r="982" spans="1:2" ht="12.75">
      <c r="A982" s="13"/>
      <c r="B982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M982"/>
  <sheetViews>
    <sheetView topLeftCell="P1" workbookViewId="0">
      <selection activeCell="T13" sqref="T3:T13"/>
    </sheetView>
  </sheetViews>
  <sheetFormatPr defaultColWidth="12.5703125" defaultRowHeight="15.75" customHeight="1"/>
  <cols>
    <col min="1" max="1" width="30.28515625" customWidth="1"/>
    <col min="2" max="2" width="17.28515625" bestFit="1" customWidth="1"/>
    <col min="3" max="4" width="17.85546875" customWidth="1"/>
    <col min="5" max="6" width="19.7109375" customWidth="1"/>
    <col min="7" max="7" width="17.42578125" customWidth="1"/>
    <col min="8" max="8" width="19.28515625" customWidth="1"/>
    <col min="9" max="12" width="18.42578125" customWidth="1"/>
    <col min="13" max="14" width="18.28515625" customWidth="1"/>
    <col min="15" max="16" width="18.42578125" customWidth="1"/>
    <col min="17" max="17" width="20.42578125" customWidth="1"/>
    <col min="18" max="18" width="19" customWidth="1"/>
    <col min="19" max="19" width="22.5703125" customWidth="1"/>
    <col min="20" max="20" width="15.7109375" bestFit="1" customWidth="1"/>
    <col min="21" max="21" width="18.42578125" customWidth="1"/>
  </cols>
  <sheetData>
    <row r="1" spans="1:39" ht="30">
      <c r="A1" s="13" t="s">
        <v>0</v>
      </c>
      <c r="B1" s="2" t="s">
        <v>128</v>
      </c>
      <c r="C1" s="2" t="s">
        <v>127</v>
      </c>
      <c r="D1" s="2" t="s">
        <v>113</v>
      </c>
      <c r="E1" s="2" t="s">
        <v>104</v>
      </c>
      <c r="F1" s="2" t="s">
        <v>114</v>
      </c>
      <c r="G1" s="2" t="s">
        <v>105</v>
      </c>
      <c r="H1" s="2" t="s">
        <v>115</v>
      </c>
      <c r="I1" s="2" t="s">
        <v>106</v>
      </c>
      <c r="J1" s="2" t="s">
        <v>116</v>
      </c>
      <c r="K1" s="2" t="s">
        <v>107</v>
      </c>
      <c r="L1" s="2" t="s">
        <v>117</v>
      </c>
      <c r="M1" s="2" t="s">
        <v>108</v>
      </c>
      <c r="N1" s="2" t="s">
        <v>129</v>
      </c>
      <c r="O1" s="2" t="s">
        <v>110</v>
      </c>
      <c r="P1" s="2" t="s">
        <v>119</v>
      </c>
      <c r="Q1" s="2" t="s">
        <v>111</v>
      </c>
      <c r="R1" s="13" t="s">
        <v>1</v>
      </c>
      <c r="S1" s="13" t="s">
        <v>2</v>
      </c>
      <c r="T1" s="1"/>
      <c r="U1" s="13"/>
      <c r="V1" s="3"/>
      <c r="W1" s="3"/>
      <c r="X1" s="3"/>
      <c r="Y1" s="3"/>
      <c r="Z1" s="1"/>
      <c r="AA1" s="1"/>
      <c r="AB1" s="1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39" ht="15">
      <c r="A2" s="4">
        <v>1</v>
      </c>
      <c r="B2" s="33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f>SUM(B2:Q2)</f>
        <v>16</v>
      </c>
      <c r="S2" s="6">
        <f>R2/16</f>
        <v>1</v>
      </c>
      <c r="V2" s="7"/>
      <c r="W2" s="7"/>
      <c r="X2" s="7"/>
      <c r="Y2" s="7"/>
      <c r="Z2" s="5"/>
      <c r="AA2" s="5"/>
      <c r="AB2" s="5"/>
    </row>
    <row r="3" spans="1:39" ht="15">
      <c r="A3" s="4">
        <v>2</v>
      </c>
      <c r="B3" s="33">
        <v>0</v>
      </c>
      <c r="C3" s="5">
        <v>1</v>
      </c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f t="shared" ref="R3:R13" si="0">SUM(B3:Q3)</f>
        <v>3</v>
      </c>
      <c r="S3" s="6">
        <f t="shared" ref="S3:S13" si="1">R3/16</f>
        <v>0.1875</v>
      </c>
      <c r="T3" s="5"/>
      <c r="V3" s="7"/>
      <c r="W3" s="7"/>
      <c r="X3" s="7"/>
      <c r="Y3" s="7"/>
      <c r="Z3" s="5"/>
      <c r="AA3" s="5"/>
      <c r="AB3" s="5"/>
    </row>
    <row r="4" spans="1:39" ht="15">
      <c r="A4" s="4">
        <v>3</v>
      </c>
      <c r="B4" s="33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0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f t="shared" si="0"/>
        <v>15</v>
      </c>
      <c r="S4" s="6">
        <f t="shared" si="1"/>
        <v>0.9375</v>
      </c>
      <c r="V4" s="7"/>
      <c r="W4" s="7"/>
      <c r="X4" s="7"/>
      <c r="Y4" s="7"/>
      <c r="Z4" s="5"/>
      <c r="AA4" s="5"/>
      <c r="AB4" s="5"/>
    </row>
    <row r="5" spans="1:39" ht="15">
      <c r="A5" s="4">
        <v>4</v>
      </c>
      <c r="B5" s="33">
        <v>1</v>
      </c>
      <c r="C5" s="5">
        <v>1</v>
      </c>
      <c r="D5" s="5">
        <v>0</v>
      </c>
      <c r="E5" s="5">
        <v>1</v>
      </c>
      <c r="F5" s="5">
        <v>1</v>
      </c>
      <c r="G5" s="5">
        <v>1</v>
      </c>
      <c r="H5" s="5">
        <v>0</v>
      </c>
      <c r="I5" s="5">
        <v>1</v>
      </c>
      <c r="J5" s="5">
        <v>1</v>
      </c>
      <c r="K5" s="5">
        <v>1</v>
      </c>
      <c r="L5" s="5">
        <v>0</v>
      </c>
      <c r="M5" s="5">
        <v>1</v>
      </c>
      <c r="N5" s="5">
        <v>0</v>
      </c>
      <c r="O5" s="5">
        <v>1</v>
      </c>
      <c r="P5" s="5">
        <v>0</v>
      </c>
      <c r="Q5" s="5">
        <v>1</v>
      </c>
      <c r="R5" s="5">
        <f t="shared" si="0"/>
        <v>11</v>
      </c>
      <c r="S5" s="6">
        <f t="shared" si="1"/>
        <v>0.6875</v>
      </c>
      <c r="V5" s="7"/>
      <c r="W5" s="7"/>
      <c r="X5" s="7"/>
      <c r="Y5" s="7"/>
      <c r="Z5" s="5"/>
      <c r="AA5" s="5"/>
      <c r="AB5" s="5"/>
    </row>
    <row r="6" spans="1:39" ht="15">
      <c r="A6" s="4">
        <v>5</v>
      </c>
      <c r="B6" s="33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f t="shared" si="0"/>
        <v>8</v>
      </c>
      <c r="S6" s="6">
        <f t="shared" si="1"/>
        <v>0.5</v>
      </c>
      <c r="V6" s="7"/>
      <c r="W6" s="7"/>
      <c r="X6" s="7"/>
      <c r="Y6" s="7"/>
      <c r="Z6" s="5"/>
      <c r="AA6" s="5"/>
      <c r="AB6" s="5"/>
    </row>
    <row r="7" spans="1:39" ht="15">
      <c r="A7" s="4">
        <v>6</v>
      </c>
      <c r="B7" s="33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f t="shared" si="0"/>
        <v>0</v>
      </c>
      <c r="S7" s="6">
        <f t="shared" si="1"/>
        <v>0</v>
      </c>
      <c r="T7" s="5"/>
      <c r="V7" s="7"/>
      <c r="W7" s="7"/>
      <c r="X7" s="7"/>
      <c r="Y7" s="7"/>
      <c r="Z7" s="5"/>
      <c r="AA7" s="5"/>
      <c r="AB7" s="5"/>
    </row>
    <row r="8" spans="1:39" ht="15">
      <c r="A8" s="4">
        <v>7</v>
      </c>
      <c r="B8" s="33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0</v>
      </c>
      <c r="L8" s="5">
        <v>0</v>
      </c>
      <c r="M8" s="5">
        <v>0</v>
      </c>
      <c r="N8" s="5">
        <v>1</v>
      </c>
      <c r="O8" s="5">
        <v>1</v>
      </c>
      <c r="P8" s="5">
        <v>0</v>
      </c>
      <c r="Q8" s="5">
        <v>0</v>
      </c>
      <c r="R8" s="5">
        <f t="shared" si="0"/>
        <v>11</v>
      </c>
      <c r="S8" s="6">
        <f t="shared" si="1"/>
        <v>0.6875</v>
      </c>
      <c r="V8" s="7"/>
      <c r="W8" s="7"/>
      <c r="X8" s="7"/>
      <c r="Y8" s="7"/>
      <c r="Z8" s="5"/>
      <c r="AA8" s="5"/>
      <c r="AB8" s="5"/>
    </row>
    <row r="9" spans="1:39" ht="15">
      <c r="A9" s="4">
        <v>8</v>
      </c>
      <c r="B9" s="33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0</v>
      </c>
      <c r="K9" s="5">
        <v>1</v>
      </c>
      <c r="L9" s="5">
        <v>0</v>
      </c>
      <c r="M9" s="5">
        <v>1</v>
      </c>
      <c r="N9" s="5">
        <v>0</v>
      </c>
      <c r="O9" s="5">
        <v>1</v>
      </c>
      <c r="P9" s="5">
        <v>0</v>
      </c>
      <c r="Q9" s="5">
        <v>1</v>
      </c>
      <c r="R9" s="5">
        <f t="shared" si="0"/>
        <v>12</v>
      </c>
      <c r="S9" s="6">
        <f t="shared" si="1"/>
        <v>0.75</v>
      </c>
      <c r="V9" s="7"/>
      <c r="W9" s="7"/>
      <c r="X9" s="7"/>
      <c r="Y9" s="7"/>
      <c r="Z9" s="5"/>
      <c r="AA9" s="5"/>
      <c r="AB9" s="5"/>
    </row>
    <row r="10" spans="1:39" ht="15">
      <c r="A10" s="4">
        <v>9</v>
      </c>
      <c r="B10" s="33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f t="shared" si="0"/>
        <v>16</v>
      </c>
      <c r="S10" s="6">
        <f t="shared" si="1"/>
        <v>1</v>
      </c>
      <c r="V10" s="7"/>
      <c r="W10" s="7"/>
      <c r="X10" s="7"/>
      <c r="Y10" s="7"/>
      <c r="Z10" s="5"/>
      <c r="AA10" s="5"/>
      <c r="AB10" s="5"/>
    </row>
    <row r="11" spans="1:39" ht="15">
      <c r="A11" s="4">
        <v>10</v>
      </c>
      <c r="B11" s="33">
        <v>0</v>
      </c>
      <c r="C11" s="5">
        <v>0</v>
      </c>
      <c r="D11" s="5">
        <v>0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1</v>
      </c>
      <c r="O11" s="5">
        <v>0</v>
      </c>
      <c r="P11" s="5">
        <v>1</v>
      </c>
      <c r="Q11" s="5">
        <v>1</v>
      </c>
      <c r="R11" s="5">
        <f t="shared" si="0"/>
        <v>8</v>
      </c>
      <c r="S11" s="6">
        <f t="shared" si="1"/>
        <v>0.5</v>
      </c>
      <c r="V11" s="7"/>
      <c r="W11" s="7"/>
      <c r="X11" s="7"/>
      <c r="Y11" s="7"/>
      <c r="Z11" s="5"/>
      <c r="AA11" s="5"/>
      <c r="AB11" s="5"/>
    </row>
    <row r="12" spans="1:39" ht="15">
      <c r="A12" s="4">
        <v>11</v>
      </c>
      <c r="B12" s="33">
        <v>0</v>
      </c>
      <c r="C12" s="5">
        <v>0</v>
      </c>
      <c r="D12" s="5">
        <v>0</v>
      </c>
      <c r="E12" s="5">
        <v>0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f t="shared" si="0"/>
        <v>1</v>
      </c>
      <c r="S12" s="6">
        <f t="shared" si="1"/>
        <v>6.25E-2</v>
      </c>
      <c r="T12" s="5"/>
      <c r="V12" s="7"/>
      <c r="W12" s="7"/>
      <c r="X12" s="7"/>
      <c r="Y12" s="7"/>
      <c r="Z12" s="5"/>
      <c r="AA12" s="5"/>
      <c r="AB12" s="5"/>
    </row>
    <row r="13" spans="1:39" ht="15">
      <c r="A13" s="4">
        <v>12</v>
      </c>
      <c r="B13" s="33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0</v>
      </c>
      <c r="K13" s="5">
        <v>1</v>
      </c>
      <c r="L13" s="5">
        <v>1</v>
      </c>
      <c r="M13" s="5">
        <v>1</v>
      </c>
      <c r="N13" s="5">
        <v>0</v>
      </c>
      <c r="O13" s="5">
        <v>1</v>
      </c>
      <c r="P13" s="5">
        <v>0</v>
      </c>
      <c r="Q13" s="5">
        <v>1</v>
      </c>
      <c r="R13" s="5">
        <f t="shared" si="0"/>
        <v>13</v>
      </c>
      <c r="S13" s="6">
        <f t="shared" si="1"/>
        <v>0.8125</v>
      </c>
      <c r="V13" s="7"/>
      <c r="W13" s="7"/>
      <c r="X13" s="7"/>
      <c r="Y13" s="7"/>
      <c r="Z13" s="5"/>
      <c r="AA13" s="5"/>
      <c r="AB13" s="5"/>
    </row>
    <row r="14" spans="1:39" ht="15">
      <c r="A14" s="4" t="s">
        <v>133</v>
      </c>
      <c r="B14" s="33">
        <f>SUM(B2:B13)</f>
        <v>8</v>
      </c>
      <c r="C14" s="4">
        <f t="shared" ref="C14:R14" si="2">SUM(C2:C13)</f>
        <v>9</v>
      </c>
      <c r="D14" s="4">
        <f t="shared" si="2"/>
        <v>7</v>
      </c>
      <c r="E14" s="4">
        <f t="shared" si="2"/>
        <v>9</v>
      </c>
      <c r="F14" s="4">
        <f t="shared" si="2"/>
        <v>10</v>
      </c>
      <c r="G14" s="4">
        <f t="shared" si="2"/>
        <v>11</v>
      </c>
      <c r="H14" s="4">
        <f t="shared" si="2"/>
        <v>8</v>
      </c>
      <c r="I14" s="4">
        <f t="shared" si="2"/>
        <v>9</v>
      </c>
      <c r="J14" s="4">
        <f t="shared" si="2"/>
        <v>5</v>
      </c>
      <c r="K14" s="4">
        <f t="shared" si="2"/>
        <v>6</v>
      </c>
      <c r="L14" s="4">
        <f t="shared" si="2"/>
        <v>3</v>
      </c>
      <c r="M14" s="4">
        <f t="shared" si="2"/>
        <v>6</v>
      </c>
      <c r="N14" s="4">
        <f t="shared" si="2"/>
        <v>5</v>
      </c>
      <c r="O14" s="4">
        <f t="shared" si="2"/>
        <v>7</v>
      </c>
      <c r="P14" s="4">
        <f t="shared" si="2"/>
        <v>4</v>
      </c>
      <c r="Q14" s="4">
        <f t="shared" si="2"/>
        <v>7</v>
      </c>
      <c r="R14" s="4">
        <f t="shared" si="2"/>
        <v>114</v>
      </c>
      <c r="S14" s="6"/>
      <c r="V14" s="7"/>
      <c r="W14" s="7"/>
      <c r="X14" s="7"/>
      <c r="Y14" s="7"/>
      <c r="Z14" s="5"/>
      <c r="AA14" s="5"/>
      <c r="AB14" s="5"/>
    </row>
    <row r="15" spans="1:39" ht="15">
      <c r="A15" s="8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6"/>
      <c r="T15" s="103" t="s">
        <v>4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ht="15">
      <c r="A16" s="4" t="s">
        <v>20</v>
      </c>
      <c r="B16" s="4">
        <v>0</v>
      </c>
      <c r="C16" s="5">
        <v>0</v>
      </c>
      <c r="D16" s="5">
        <v>0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1</v>
      </c>
      <c r="N16" s="5">
        <v>0</v>
      </c>
      <c r="O16" s="5">
        <v>0</v>
      </c>
      <c r="P16" s="5">
        <v>0</v>
      </c>
      <c r="Q16" s="5">
        <v>0</v>
      </c>
      <c r="R16" s="5">
        <f>SUM(B16:Q16)</f>
        <v>2</v>
      </c>
      <c r="S16" s="6">
        <f>R16/16</f>
        <v>0.125</v>
      </c>
      <c r="T16" s="5" t="s">
        <v>33</v>
      </c>
    </row>
    <row r="17" spans="1:39" ht="15">
      <c r="A17" s="4" t="s">
        <v>21</v>
      </c>
      <c r="B17" s="4">
        <v>0</v>
      </c>
      <c r="C17" s="5">
        <v>0</v>
      </c>
      <c r="D17" s="5">
        <v>0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f t="shared" ref="R17:R22" si="3">SUM(B17:Q17)</f>
        <v>1</v>
      </c>
      <c r="S17" s="6">
        <f t="shared" ref="S17:S22" si="4">R17/16</f>
        <v>6.25E-2</v>
      </c>
      <c r="T17" s="5" t="s">
        <v>33</v>
      </c>
    </row>
    <row r="18" spans="1:39" ht="12.75">
      <c r="A18" s="11" t="s">
        <v>23</v>
      </c>
      <c r="B18" s="11">
        <v>0</v>
      </c>
      <c r="C18" s="5">
        <v>0</v>
      </c>
      <c r="D18" s="5">
        <v>0</v>
      </c>
      <c r="E18" s="5">
        <v>0</v>
      </c>
      <c r="F18" s="5">
        <v>0</v>
      </c>
      <c r="G18" s="5">
        <v>1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f t="shared" si="3"/>
        <v>1</v>
      </c>
      <c r="S18" s="6">
        <f t="shared" si="4"/>
        <v>6.25E-2</v>
      </c>
      <c r="T18" s="26" t="s">
        <v>69</v>
      </c>
    </row>
    <row r="19" spans="1:39" ht="12.75">
      <c r="A19" s="11" t="s">
        <v>24</v>
      </c>
      <c r="B19" s="11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f t="shared" si="3"/>
        <v>1</v>
      </c>
      <c r="S19" s="6">
        <f t="shared" si="4"/>
        <v>6.25E-2</v>
      </c>
      <c r="T19" s="26" t="s">
        <v>85</v>
      </c>
    </row>
    <row r="20" spans="1:39" ht="12.75">
      <c r="A20" s="11" t="s">
        <v>25</v>
      </c>
      <c r="B20" s="11">
        <v>1</v>
      </c>
      <c r="C20" s="5">
        <v>0</v>
      </c>
      <c r="D20" s="5">
        <v>0</v>
      </c>
      <c r="E20" s="5">
        <v>0</v>
      </c>
      <c r="F20" s="5">
        <v>1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f t="shared" si="3"/>
        <v>2</v>
      </c>
      <c r="S20" s="6">
        <f t="shared" si="4"/>
        <v>0.125</v>
      </c>
      <c r="T20" s="5" t="s">
        <v>69</v>
      </c>
    </row>
    <row r="21" spans="1:39" ht="12.75">
      <c r="A21" s="11" t="s">
        <v>27</v>
      </c>
      <c r="B21" s="11">
        <v>1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f t="shared" si="3"/>
        <v>1</v>
      </c>
      <c r="S21" s="6">
        <f t="shared" si="4"/>
        <v>6.25E-2</v>
      </c>
      <c r="T21" s="5" t="s">
        <v>134</v>
      </c>
    </row>
    <row r="22" spans="1:39" ht="12.75">
      <c r="A22" s="11" t="s">
        <v>70</v>
      </c>
      <c r="B22" s="11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1</v>
      </c>
      <c r="I22" s="5">
        <v>0</v>
      </c>
      <c r="J22" s="5">
        <v>1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f t="shared" si="3"/>
        <v>2</v>
      </c>
      <c r="S22" s="6">
        <f t="shared" si="4"/>
        <v>0.125</v>
      </c>
      <c r="T22" s="5" t="s">
        <v>134</v>
      </c>
    </row>
    <row r="23" spans="1:39" ht="12.75">
      <c r="A23" s="17"/>
      <c r="B23" s="17"/>
      <c r="C23" s="9"/>
      <c r="D23" s="9"/>
      <c r="E23" s="9"/>
      <c r="F23" s="9"/>
      <c r="G23" s="9"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ht="12.75">
      <c r="A24" s="13"/>
      <c r="B24" s="13">
        <f>SUM(B16:B22)</f>
        <v>2</v>
      </c>
      <c r="C24" s="13">
        <f t="shared" ref="C24:R24" si="5">SUM(C16:C22)</f>
        <v>0</v>
      </c>
      <c r="D24" s="13">
        <f t="shared" si="5"/>
        <v>0</v>
      </c>
      <c r="E24" s="13">
        <f t="shared" si="5"/>
        <v>2</v>
      </c>
      <c r="F24" s="13">
        <f t="shared" si="5"/>
        <v>1</v>
      </c>
      <c r="G24" s="13">
        <f t="shared" si="5"/>
        <v>1</v>
      </c>
      <c r="H24" s="13">
        <f t="shared" si="5"/>
        <v>1</v>
      </c>
      <c r="I24" s="13">
        <f t="shared" si="5"/>
        <v>1</v>
      </c>
      <c r="J24" s="13">
        <f t="shared" si="5"/>
        <v>1</v>
      </c>
      <c r="K24" s="13">
        <f t="shared" si="5"/>
        <v>0</v>
      </c>
      <c r="L24" s="13">
        <f t="shared" si="5"/>
        <v>0</v>
      </c>
      <c r="M24" s="13">
        <f t="shared" si="5"/>
        <v>1</v>
      </c>
      <c r="N24" s="13">
        <f t="shared" si="5"/>
        <v>0</v>
      </c>
      <c r="O24" s="13">
        <f t="shared" si="5"/>
        <v>0</v>
      </c>
      <c r="P24" s="13">
        <f t="shared" si="5"/>
        <v>0</v>
      </c>
      <c r="Q24" s="13">
        <f t="shared" si="5"/>
        <v>0</v>
      </c>
      <c r="R24" s="13">
        <f t="shared" si="5"/>
        <v>10</v>
      </c>
    </row>
    <row r="25" spans="1:39" ht="12.75">
      <c r="A25" s="13"/>
      <c r="B25" s="13"/>
    </row>
    <row r="26" spans="1:39" ht="12.75">
      <c r="A26" s="13"/>
      <c r="B26" s="13"/>
    </row>
    <row r="27" spans="1:39" ht="12.75">
      <c r="A27" s="13"/>
      <c r="B27" s="13"/>
      <c r="C27" s="13"/>
      <c r="D27" s="13"/>
    </row>
    <row r="28" spans="1:39" ht="99.75" customHeight="1">
      <c r="A28" s="13"/>
      <c r="B28" s="13"/>
      <c r="C28" s="5"/>
      <c r="D28" s="5"/>
    </row>
    <row r="29" spans="1:39" ht="102.75" customHeight="1">
      <c r="A29" s="13"/>
      <c r="B29" s="13"/>
      <c r="C29" s="5"/>
      <c r="D29" s="5"/>
    </row>
    <row r="30" spans="1:39" ht="99" customHeight="1">
      <c r="A30" s="13"/>
      <c r="B30" s="13"/>
      <c r="C30" s="5"/>
      <c r="D30" s="5"/>
    </row>
    <row r="31" spans="1:39" ht="12.75">
      <c r="A31" s="13"/>
      <c r="B31" s="13"/>
    </row>
    <row r="32" spans="1:39" ht="12.75">
      <c r="A32" s="13"/>
      <c r="B32" s="13"/>
    </row>
    <row r="33" spans="1:2" ht="12.75">
      <c r="A33" s="13"/>
      <c r="B33" s="13"/>
    </row>
    <row r="34" spans="1:2" ht="12.75">
      <c r="A34" s="13"/>
      <c r="B34" s="13"/>
    </row>
    <row r="35" spans="1:2" ht="12.75">
      <c r="A35" s="13"/>
      <c r="B35" s="13"/>
    </row>
    <row r="36" spans="1:2" ht="12.75">
      <c r="A36" s="13"/>
      <c r="B36" s="13"/>
    </row>
    <row r="37" spans="1:2" ht="12.75">
      <c r="A37" s="13"/>
      <c r="B37" s="13"/>
    </row>
    <row r="38" spans="1:2" ht="12.75">
      <c r="A38" s="13"/>
      <c r="B38" s="13"/>
    </row>
    <row r="39" spans="1:2" ht="12.75">
      <c r="A39" s="13"/>
      <c r="B39" s="13"/>
    </row>
    <row r="40" spans="1:2" ht="12.75">
      <c r="A40" s="13"/>
      <c r="B40" s="13"/>
    </row>
    <row r="41" spans="1:2" ht="12.75">
      <c r="A41" s="13"/>
      <c r="B41" s="13"/>
    </row>
    <row r="42" spans="1:2" ht="12.75">
      <c r="A42" s="13"/>
      <c r="B42" s="13"/>
    </row>
    <row r="43" spans="1:2" ht="12.75">
      <c r="A43" s="13"/>
      <c r="B43" s="13"/>
    </row>
    <row r="44" spans="1:2" ht="12.75">
      <c r="A44" s="13"/>
      <c r="B44" s="13"/>
    </row>
    <row r="45" spans="1:2" ht="12.75">
      <c r="A45" s="13"/>
      <c r="B45" s="13"/>
    </row>
    <row r="46" spans="1:2" ht="12.75">
      <c r="A46" s="13"/>
      <c r="B46" s="13"/>
    </row>
    <row r="47" spans="1:2" ht="12.75">
      <c r="A47" s="13"/>
      <c r="B47" s="13"/>
    </row>
    <row r="48" spans="1:2" ht="12.75">
      <c r="A48" s="13"/>
      <c r="B48" s="13"/>
    </row>
    <row r="49" spans="1:2" ht="12.75">
      <c r="A49" s="13"/>
      <c r="B49" s="13"/>
    </row>
    <row r="50" spans="1:2" ht="12.75">
      <c r="A50" s="13"/>
      <c r="B50" s="13"/>
    </row>
    <row r="51" spans="1:2" ht="12.75">
      <c r="A51" s="13"/>
      <c r="B51" s="13"/>
    </row>
    <row r="52" spans="1:2" ht="12.75">
      <c r="A52" s="13"/>
      <c r="B52" s="13"/>
    </row>
    <row r="53" spans="1:2" ht="12.75">
      <c r="A53" s="13"/>
      <c r="B53" s="13"/>
    </row>
    <row r="54" spans="1:2" ht="12.75">
      <c r="A54" s="13"/>
      <c r="B54" s="13"/>
    </row>
    <row r="55" spans="1:2" ht="12.75">
      <c r="A55" s="13"/>
      <c r="B55" s="13"/>
    </row>
    <row r="56" spans="1:2" ht="12.75">
      <c r="A56" s="13"/>
      <c r="B56" s="13"/>
    </row>
    <row r="57" spans="1:2" ht="12.75">
      <c r="A57" s="13"/>
      <c r="B57" s="13"/>
    </row>
    <row r="58" spans="1:2" ht="12.75">
      <c r="A58" s="13"/>
      <c r="B58" s="13"/>
    </row>
    <row r="59" spans="1:2" ht="12.75">
      <c r="A59" s="13"/>
      <c r="B59" s="13"/>
    </row>
    <row r="60" spans="1:2" ht="12.75">
      <c r="A60" s="13"/>
      <c r="B60" s="13"/>
    </row>
    <row r="61" spans="1:2" ht="12.75">
      <c r="A61" s="13"/>
      <c r="B61" s="13"/>
    </row>
    <row r="62" spans="1:2" ht="12.75">
      <c r="A62" s="13"/>
      <c r="B62" s="13"/>
    </row>
    <row r="63" spans="1:2" ht="12.75">
      <c r="A63" s="13"/>
      <c r="B63" s="13"/>
    </row>
    <row r="64" spans="1:2" ht="12.75">
      <c r="A64" s="13"/>
      <c r="B64" s="13"/>
    </row>
    <row r="65" spans="1:2" ht="12.75">
      <c r="A65" s="13"/>
      <c r="B65" s="13"/>
    </row>
    <row r="66" spans="1:2" ht="12.75">
      <c r="A66" s="13"/>
      <c r="B66" s="13"/>
    </row>
    <row r="67" spans="1:2" ht="12.75">
      <c r="A67" s="13"/>
      <c r="B67" s="13"/>
    </row>
    <row r="68" spans="1:2" ht="12.75">
      <c r="A68" s="13"/>
      <c r="B68" s="13"/>
    </row>
    <row r="69" spans="1:2" ht="12.75">
      <c r="A69" s="13"/>
      <c r="B69" s="13"/>
    </row>
    <row r="70" spans="1:2" ht="12.75">
      <c r="A70" s="13"/>
      <c r="B70" s="13"/>
    </row>
    <row r="71" spans="1:2" ht="12.75">
      <c r="A71" s="13"/>
      <c r="B71" s="13"/>
    </row>
    <row r="72" spans="1:2" ht="12.75">
      <c r="A72" s="13"/>
      <c r="B72" s="13"/>
    </row>
    <row r="73" spans="1:2" ht="12.75">
      <c r="A73" s="13"/>
      <c r="B73" s="13"/>
    </row>
    <row r="74" spans="1:2" ht="12.75">
      <c r="A74" s="13"/>
      <c r="B74" s="13"/>
    </row>
    <row r="75" spans="1:2" ht="12.75">
      <c r="A75" s="13"/>
      <c r="B75" s="13"/>
    </row>
    <row r="76" spans="1:2" ht="12.75">
      <c r="A76" s="13"/>
      <c r="B76" s="13"/>
    </row>
    <row r="77" spans="1:2" ht="12.75">
      <c r="A77" s="13"/>
      <c r="B77" s="13"/>
    </row>
    <row r="78" spans="1:2" ht="12.75">
      <c r="A78" s="13"/>
      <c r="B78" s="13"/>
    </row>
    <row r="79" spans="1:2" ht="12.75">
      <c r="A79" s="13"/>
      <c r="B79" s="13"/>
    </row>
    <row r="80" spans="1:2" ht="12.75">
      <c r="A80" s="13"/>
      <c r="B80" s="13"/>
    </row>
    <row r="81" spans="1:2" ht="12.75">
      <c r="A81" s="13"/>
      <c r="B81" s="13"/>
    </row>
    <row r="82" spans="1:2" ht="12.75">
      <c r="A82" s="13"/>
      <c r="B82" s="13"/>
    </row>
    <row r="83" spans="1:2" ht="12.75">
      <c r="A83" s="13"/>
      <c r="B83" s="13"/>
    </row>
    <row r="84" spans="1:2" ht="12.75">
      <c r="A84" s="13"/>
      <c r="B84" s="13"/>
    </row>
    <row r="85" spans="1:2" ht="12.75">
      <c r="A85" s="13"/>
      <c r="B85" s="13"/>
    </row>
    <row r="86" spans="1:2" ht="12.75">
      <c r="A86" s="13"/>
      <c r="B86" s="13"/>
    </row>
    <row r="87" spans="1:2" ht="12.75">
      <c r="A87" s="13"/>
      <c r="B87" s="13"/>
    </row>
    <row r="88" spans="1:2" ht="12.75">
      <c r="A88" s="13"/>
      <c r="B88" s="13"/>
    </row>
    <row r="89" spans="1:2" ht="12.75">
      <c r="A89" s="13"/>
      <c r="B89" s="13"/>
    </row>
    <row r="90" spans="1:2" ht="12.75">
      <c r="A90" s="13"/>
      <c r="B90" s="13"/>
    </row>
    <row r="91" spans="1:2" ht="12.75">
      <c r="A91" s="13"/>
      <c r="B91" s="13"/>
    </row>
    <row r="92" spans="1:2" ht="12.75">
      <c r="A92" s="13"/>
      <c r="B92" s="13"/>
    </row>
    <row r="93" spans="1:2" ht="12.75">
      <c r="A93" s="13"/>
      <c r="B93" s="13"/>
    </row>
    <row r="94" spans="1:2" ht="12.75">
      <c r="A94" s="13"/>
      <c r="B94" s="13"/>
    </row>
    <row r="95" spans="1:2" ht="12.75">
      <c r="A95" s="13"/>
      <c r="B95" s="13"/>
    </row>
    <row r="96" spans="1:2" ht="12.75">
      <c r="A96" s="13"/>
      <c r="B96" s="13"/>
    </row>
    <row r="97" spans="1:2" ht="12.75">
      <c r="A97" s="13"/>
      <c r="B97" s="13"/>
    </row>
    <row r="98" spans="1:2" ht="12.75">
      <c r="A98" s="13"/>
      <c r="B98" s="13"/>
    </row>
    <row r="99" spans="1:2" ht="12.75">
      <c r="A99" s="13"/>
      <c r="B99" s="13"/>
    </row>
    <row r="100" spans="1:2" ht="12.75">
      <c r="A100" s="13"/>
      <c r="B100" s="13"/>
    </row>
    <row r="101" spans="1:2" ht="12.75">
      <c r="A101" s="13"/>
      <c r="B101" s="13"/>
    </row>
    <row r="102" spans="1:2" ht="12.75">
      <c r="A102" s="13"/>
      <c r="B102" s="13"/>
    </row>
    <row r="103" spans="1:2" ht="12.75">
      <c r="A103" s="13"/>
      <c r="B103" s="13"/>
    </row>
    <row r="104" spans="1:2" ht="12.75">
      <c r="A104" s="13"/>
      <c r="B104" s="13"/>
    </row>
    <row r="105" spans="1:2" ht="12.75">
      <c r="A105" s="13"/>
      <c r="B105" s="13"/>
    </row>
    <row r="106" spans="1:2" ht="12.75">
      <c r="A106" s="13"/>
      <c r="B106" s="13"/>
    </row>
    <row r="107" spans="1:2" ht="12.75">
      <c r="A107" s="13"/>
      <c r="B107" s="13"/>
    </row>
    <row r="108" spans="1:2" ht="12.75">
      <c r="A108" s="13"/>
      <c r="B108" s="13"/>
    </row>
    <row r="109" spans="1:2" ht="12.75">
      <c r="A109" s="13"/>
      <c r="B109" s="13"/>
    </row>
    <row r="110" spans="1:2" ht="12.75">
      <c r="A110" s="13"/>
      <c r="B110" s="13"/>
    </row>
    <row r="111" spans="1:2" ht="12.75">
      <c r="A111" s="13"/>
      <c r="B111" s="13"/>
    </row>
    <row r="112" spans="1:2" ht="12.75">
      <c r="A112" s="13"/>
      <c r="B112" s="13"/>
    </row>
    <row r="113" spans="1:2" ht="12.75">
      <c r="A113" s="13"/>
      <c r="B113" s="13"/>
    </row>
    <row r="114" spans="1:2" ht="12.75">
      <c r="A114" s="13"/>
      <c r="B114" s="13"/>
    </row>
    <row r="115" spans="1:2" ht="12.75">
      <c r="A115" s="13"/>
      <c r="B115" s="13"/>
    </row>
    <row r="116" spans="1:2" ht="12.75">
      <c r="A116" s="13"/>
      <c r="B116" s="13"/>
    </row>
    <row r="117" spans="1:2" ht="12.75">
      <c r="A117" s="13"/>
      <c r="B117" s="13"/>
    </row>
    <row r="118" spans="1:2" ht="12.75">
      <c r="A118" s="13"/>
      <c r="B118" s="13"/>
    </row>
    <row r="119" spans="1:2" ht="12.75">
      <c r="A119" s="13"/>
      <c r="B119" s="13"/>
    </row>
    <row r="120" spans="1:2" ht="12.75">
      <c r="A120" s="13"/>
      <c r="B120" s="13"/>
    </row>
    <row r="121" spans="1:2" ht="12.75">
      <c r="A121" s="13"/>
      <c r="B121" s="13"/>
    </row>
    <row r="122" spans="1:2" ht="12.75">
      <c r="A122" s="13"/>
      <c r="B122" s="13"/>
    </row>
    <row r="123" spans="1:2" ht="12.75">
      <c r="A123" s="13"/>
      <c r="B123" s="13"/>
    </row>
    <row r="124" spans="1:2" ht="12.75">
      <c r="A124" s="13"/>
      <c r="B124" s="13"/>
    </row>
    <row r="125" spans="1:2" ht="12.75">
      <c r="A125" s="13"/>
      <c r="B125" s="13"/>
    </row>
    <row r="126" spans="1:2" ht="12.75">
      <c r="A126" s="13"/>
      <c r="B126" s="13"/>
    </row>
    <row r="127" spans="1:2" ht="12.75">
      <c r="A127" s="13"/>
      <c r="B127" s="13"/>
    </row>
    <row r="128" spans="1:2" ht="12.75">
      <c r="A128" s="13"/>
      <c r="B128" s="13"/>
    </row>
    <row r="129" spans="1:2" ht="12.75">
      <c r="A129" s="13"/>
      <c r="B129" s="13"/>
    </row>
    <row r="130" spans="1:2" ht="12.75">
      <c r="A130" s="13"/>
      <c r="B130" s="13"/>
    </row>
    <row r="131" spans="1:2" ht="12.75">
      <c r="A131" s="13"/>
      <c r="B131" s="13"/>
    </row>
    <row r="132" spans="1:2" ht="12.75">
      <c r="A132" s="13"/>
      <c r="B132" s="13"/>
    </row>
    <row r="133" spans="1:2" ht="12.75">
      <c r="A133" s="13"/>
      <c r="B133" s="13"/>
    </row>
    <row r="134" spans="1:2" ht="12.75">
      <c r="A134" s="13"/>
      <c r="B134" s="13"/>
    </row>
    <row r="135" spans="1:2" ht="12.75">
      <c r="A135" s="13"/>
      <c r="B135" s="13"/>
    </row>
    <row r="136" spans="1:2" ht="12.75">
      <c r="A136" s="13"/>
      <c r="B136" s="13"/>
    </row>
    <row r="137" spans="1:2" ht="12.75">
      <c r="A137" s="13"/>
      <c r="B137" s="13"/>
    </row>
    <row r="138" spans="1:2" ht="12.75">
      <c r="A138" s="13"/>
      <c r="B138" s="13"/>
    </row>
    <row r="139" spans="1:2" ht="12.75">
      <c r="A139" s="13"/>
      <c r="B139" s="13"/>
    </row>
    <row r="140" spans="1:2" ht="12.75">
      <c r="A140" s="13"/>
      <c r="B140" s="13"/>
    </row>
    <row r="141" spans="1:2" ht="12.75">
      <c r="A141" s="13"/>
      <c r="B141" s="13"/>
    </row>
    <row r="142" spans="1:2" ht="12.75">
      <c r="A142" s="13"/>
      <c r="B142" s="13"/>
    </row>
    <row r="143" spans="1:2" ht="12.75">
      <c r="A143" s="13"/>
      <c r="B143" s="13"/>
    </row>
    <row r="144" spans="1:2" ht="12.75">
      <c r="A144" s="13"/>
      <c r="B144" s="13"/>
    </row>
    <row r="145" spans="1:2" ht="12.75">
      <c r="A145" s="13"/>
      <c r="B145" s="13"/>
    </row>
    <row r="146" spans="1:2" ht="12.75">
      <c r="A146" s="13"/>
      <c r="B146" s="13"/>
    </row>
    <row r="147" spans="1:2" ht="12.75">
      <c r="A147" s="13"/>
      <c r="B147" s="13"/>
    </row>
    <row r="148" spans="1:2" ht="12.75">
      <c r="A148" s="13"/>
      <c r="B148" s="13"/>
    </row>
    <row r="149" spans="1:2" ht="12.75">
      <c r="A149" s="13"/>
      <c r="B149" s="13"/>
    </row>
    <row r="150" spans="1:2" ht="12.75">
      <c r="A150" s="13"/>
      <c r="B150" s="13"/>
    </row>
    <row r="151" spans="1:2" ht="12.75">
      <c r="A151" s="13"/>
      <c r="B151" s="13"/>
    </row>
    <row r="152" spans="1:2" ht="12.75">
      <c r="A152" s="13"/>
      <c r="B152" s="13"/>
    </row>
    <row r="153" spans="1:2" ht="12.75">
      <c r="A153" s="13"/>
      <c r="B153" s="13"/>
    </row>
    <row r="154" spans="1:2" ht="12.75">
      <c r="A154" s="13"/>
      <c r="B154" s="13"/>
    </row>
    <row r="155" spans="1:2" ht="12.75">
      <c r="A155" s="13"/>
      <c r="B155" s="13"/>
    </row>
    <row r="156" spans="1:2" ht="12.75">
      <c r="A156" s="13"/>
      <c r="B156" s="13"/>
    </row>
    <row r="157" spans="1:2" ht="12.75">
      <c r="A157" s="13"/>
      <c r="B157" s="13"/>
    </row>
    <row r="158" spans="1:2" ht="12.75">
      <c r="A158" s="13"/>
      <c r="B158" s="13"/>
    </row>
    <row r="159" spans="1:2" ht="12.75">
      <c r="A159" s="13"/>
      <c r="B159" s="13"/>
    </row>
    <row r="160" spans="1:2" ht="12.75">
      <c r="A160" s="13"/>
      <c r="B160" s="13"/>
    </row>
    <row r="161" spans="1:2" ht="12.75">
      <c r="A161" s="13"/>
      <c r="B161" s="13"/>
    </row>
    <row r="162" spans="1:2" ht="12.75">
      <c r="A162" s="13"/>
      <c r="B162" s="13"/>
    </row>
    <row r="163" spans="1:2" ht="12.75">
      <c r="A163" s="13"/>
      <c r="B163" s="13"/>
    </row>
    <row r="164" spans="1:2" ht="12.75">
      <c r="A164" s="13"/>
      <c r="B164" s="13"/>
    </row>
    <row r="165" spans="1:2" ht="12.75">
      <c r="A165" s="13"/>
      <c r="B165" s="13"/>
    </row>
    <row r="166" spans="1:2" ht="12.75">
      <c r="A166" s="13"/>
      <c r="B166" s="13"/>
    </row>
    <row r="167" spans="1:2" ht="12.75">
      <c r="A167" s="13"/>
      <c r="B167" s="13"/>
    </row>
    <row r="168" spans="1:2" ht="12.75">
      <c r="A168" s="13"/>
      <c r="B168" s="13"/>
    </row>
    <row r="169" spans="1:2" ht="12.75">
      <c r="A169" s="13"/>
      <c r="B169" s="13"/>
    </row>
    <row r="170" spans="1:2" ht="12.75">
      <c r="A170" s="13"/>
      <c r="B170" s="13"/>
    </row>
    <row r="171" spans="1:2" ht="12.75">
      <c r="A171" s="13"/>
      <c r="B171" s="13"/>
    </row>
    <row r="172" spans="1:2" ht="12.75">
      <c r="A172" s="13"/>
      <c r="B172" s="13"/>
    </row>
    <row r="173" spans="1:2" ht="12.75">
      <c r="A173" s="13"/>
      <c r="B173" s="13"/>
    </row>
    <row r="174" spans="1:2" ht="12.75">
      <c r="A174" s="13"/>
      <c r="B174" s="13"/>
    </row>
    <row r="175" spans="1:2" ht="12.75">
      <c r="A175" s="13"/>
      <c r="B175" s="13"/>
    </row>
    <row r="176" spans="1:2" ht="12.75">
      <c r="A176" s="13"/>
      <c r="B176" s="13"/>
    </row>
    <row r="177" spans="1:2" ht="12.75">
      <c r="A177" s="13"/>
      <c r="B177" s="13"/>
    </row>
    <row r="178" spans="1:2" ht="12.75">
      <c r="A178" s="13"/>
      <c r="B178" s="13"/>
    </row>
    <row r="179" spans="1:2" ht="12.75">
      <c r="A179" s="13"/>
      <c r="B179" s="13"/>
    </row>
    <row r="180" spans="1:2" ht="12.75">
      <c r="A180" s="13"/>
      <c r="B180" s="13"/>
    </row>
    <row r="181" spans="1:2" ht="12.75">
      <c r="A181" s="13"/>
      <c r="B181" s="13"/>
    </row>
    <row r="182" spans="1:2" ht="12.75">
      <c r="A182" s="13"/>
      <c r="B182" s="13"/>
    </row>
    <row r="183" spans="1:2" ht="12.75">
      <c r="A183" s="13"/>
      <c r="B183" s="13"/>
    </row>
    <row r="184" spans="1:2" ht="12.75">
      <c r="A184" s="13"/>
      <c r="B184" s="13"/>
    </row>
    <row r="185" spans="1:2" ht="12.75">
      <c r="A185" s="13"/>
      <c r="B185" s="13"/>
    </row>
    <row r="186" spans="1:2" ht="12.75">
      <c r="A186" s="13"/>
      <c r="B186" s="13"/>
    </row>
    <row r="187" spans="1:2" ht="12.75">
      <c r="A187" s="13"/>
      <c r="B187" s="13"/>
    </row>
    <row r="188" spans="1:2" ht="12.75">
      <c r="A188" s="13"/>
      <c r="B188" s="13"/>
    </row>
    <row r="189" spans="1:2" ht="12.75">
      <c r="A189" s="13"/>
      <c r="B189" s="13"/>
    </row>
    <row r="190" spans="1:2" ht="12.75">
      <c r="A190" s="13"/>
      <c r="B190" s="13"/>
    </row>
    <row r="191" spans="1:2" ht="12.75">
      <c r="A191" s="13"/>
      <c r="B191" s="13"/>
    </row>
    <row r="192" spans="1:2" ht="12.75">
      <c r="A192" s="13"/>
      <c r="B192" s="13"/>
    </row>
    <row r="193" spans="1:2" ht="12.75">
      <c r="A193" s="13"/>
      <c r="B193" s="13"/>
    </row>
    <row r="194" spans="1:2" ht="12.75">
      <c r="A194" s="13"/>
      <c r="B194" s="13"/>
    </row>
    <row r="195" spans="1:2" ht="12.75">
      <c r="A195" s="13"/>
      <c r="B195" s="13"/>
    </row>
    <row r="196" spans="1:2" ht="12.75">
      <c r="A196" s="13"/>
      <c r="B196" s="13"/>
    </row>
    <row r="197" spans="1:2" ht="12.75">
      <c r="A197" s="13"/>
      <c r="B197" s="13"/>
    </row>
    <row r="198" spans="1:2" ht="12.75">
      <c r="A198" s="13"/>
      <c r="B198" s="13"/>
    </row>
    <row r="199" spans="1:2" ht="12.75">
      <c r="A199" s="13"/>
      <c r="B199" s="13"/>
    </row>
    <row r="200" spans="1:2" ht="12.75">
      <c r="A200" s="13"/>
      <c r="B200" s="13"/>
    </row>
    <row r="201" spans="1:2" ht="12.75">
      <c r="A201" s="13"/>
      <c r="B201" s="13"/>
    </row>
    <row r="202" spans="1:2" ht="12.75">
      <c r="A202" s="13"/>
      <c r="B202" s="13"/>
    </row>
    <row r="203" spans="1:2" ht="12.75">
      <c r="A203" s="13"/>
      <c r="B203" s="13"/>
    </row>
    <row r="204" spans="1:2" ht="12.75">
      <c r="A204" s="13"/>
      <c r="B204" s="13"/>
    </row>
    <row r="205" spans="1:2" ht="12.75">
      <c r="A205" s="13"/>
      <c r="B205" s="13"/>
    </row>
    <row r="206" spans="1:2" ht="12.75">
      <c r="A206" s="13"/>
      <c r="B206" s="13"/>
    </row>
    <row r="207" spans="1:2" ht="12.75">
      <c r="A207" s="13"/>
      <c r="B207" s="13"/>
    </row>
    <row r="208" spans="1:2" ht="12.75">
      <c r="A208" s="13"/>
      <c r="B208" s="13"/>
    </row>
    <row r="209" spans="1:2" ht="12.75">
      <c r="A209" s="13"/>
      <c r="B209" s="13"/>
    </row>
    <row r="210" spans="1:2" ht="12.75">
      <c r="A210" s="13"/>
      <c r="B210" s="13"/>
    </row>
    <row r="211" spans="1:2" ht="12.75">
      <c r="A211" s="13"/>
      <c r="B211" s="13"/>
    </row>
    <row r="212" spans="1:2" ht="12.75">
      <c r="A212" s="13"/>
      <c r="B212" s="13"/>
    </row>
    <row r="213" spans="1:2" ht="12.75">
      <c r="A213" s="13"/>
      <c r="B213" s="13"/>
    </row>
    <row r="214" spans="1:2" ht="12.75">
      <c r="A214" s="13"/>
      <c r="B214" s="13"/>
    </row>
    <row r="215" spans="1:2" ht="12.75">
      <c r="A215" s="13"/>
      <c r="B215" s="13"/>
    </row>
    <row r="216" spans="1:2" ht="12.75">
      <c r="A216" s="13"/>
      <c r="B216" s="13"/>
    </row>
    <row r="217" spans="1:2" ht="12.75">
      <c r="A217" s="13"/>
      <c r="B217" s="13"/>
    </row>
    <row r="218" spans="1:2" ht="12.75">
      <c r="A218" s="13"/>
      <c r="B218" s="13"/>
    </row>
    <row r="219" spans="1:2" ht="12.75">
      <c r="A219" s="13"/>
      <c r="B219" s="13"/>
    </row>
    <row r="220" spans="1:2" ht="12.75">
      <c r="A220" s="13"/>
      <c r="B220" s="13"/>
    </row>
    <row r="221" spans="1:2" ht="12.75">
      <c r="A221" s="13"/>
      <c r="B221" s="13"/>
    </row>
    <row r="222" spans="1:2" ht="12.75">
      <c r="A222" s="13"/>
      <c r="B222" s="13"/>
    </row>
    <row r="223" spans="1:2" ht="12.75">
      <c r="A223" s="13"/>
      <c r="B223" s="13"/>
    </row>
    <row r="224" spans="1:2" ht="12.75">
      <c r="A224" s="13"/>
      <c r="B224" s="13"/>
    </row>
    <row r="225" spans="1:2" ht="12.75">
      <c r="A225" s="13"/>
      <c r="B225" s="13"/>
    </row>
    <row r="226" spans="1:2" ht="12.75">
      <c r="A226" s="13"/>
      <c r="B226" s="13"/>
    </row>
    <row r="227" spans="1:2" ht="12.75">
      <c r="A227" s="13"/>
      <c r="B227" s="13"/>
    </row>
    <row r="228" spans="1:2" ht="12.75">
      <c r="A228" s="13"/>
      <c r="B228" s="13"/>
    </row>
    <row r="229" spans="1:2" ht="12.75">
      <c r="A229" s="13"/>
      <c r="B229" s="13"/>
    </row>
    <row r="230" spans="1:2" ht="12.75">
      <c r="A230" s="13"/>
      <c r="B230" s="13"/>
    </row>
    <row r="231" spans="1:2" ht="12.75">
      <c r="A231" s="13"/>
      <c r="B231" s="13"/>
    </row>
    <row r="232" spans="1:2" ht="12.75">
      <c r="A232" s="13"/>
      <c r="B232" s="13"/>
    </row>
    <row r="233" spans="1:2" ht="12.75">
      <c r="A233" s="13"/>
      <c r="B233" s="13"/>
    </row>
    <row r="234" spans="1:2" ht="12.75">
      <c r="A234" s="13"/>
      <c r="B234" s="13"/>
    </row>
    <row r="235" spans="1:2" ht="12.75">
      <c r="A235" s="13"/>
      <c r="B235" s="13"/>
    </row>
    <row r="236" spans="1:2" ht="12.75">
      <c r="A236" s="13"/>
      <c r="B236" s="13"/>
    </row>
    <row r="237" spans="1:2" ht="12.75">
      <c r="A237" s="13"/>
      <c r="B237" s="13"/>
    </row>
    <row r="238" spans="1:2" ht="12.75">
      <c r="A238" s="13"/>
      <c r="B238" s="13"/>
    </row>
    <row r="239" spans="1:2" ht="12.75">
      <c r="A239" s="13"/>
      <c r="B239" s="13"/>
    </row>
    <row r="240" spans="1:2" ht="12.75">
      <c r="A240" s="13"/>
      <c r="B240" s="13"/>
    </row>
    <row r="241" spans="1:2" ht="12.75">
      <c r="A241" s="13"/>
      <c r="B241" s="13"/>
    </row>
    <row r="242" spans="1:2" ht="12.75">
      <c r="A242" s="13"/>
      <c r="B242" s="13"/>
    </row>
    <row r="243" spans="1:2" ht="12.75">
      <c r="A243" s="13"/>
      <c r="B243" s="13"/>
    </row>
    <row r="244" spans="1:2" ht="12.75">
      <c r="A244" s="13"/>
      <c r="B244" s="13"/>
    </row>
    <row r="245" spans="1:2" ht="12.75">
      <c r="A245" s="13"/>
      <c r="B245" s="13"/>
    </row>
    <row r="246" spans="1:2" ht="12.75">
      <c r="A246" s="13"/>
      <c r="B246" s="13"/>
    </row>
    <row r="247" spans="1:2" ht="12.75">
      <c r="A247" s="13"/>
      <c r="B247" s="13"/>
    </row>
    <row r="248" spans="1:2" ht="12.75">
      <c r="A248" s="13"/>
      <c r="B248" s="13"/>
    </row>
    <row r="249" spans="1:2" ht="12.75">
      <c r="A249" s="13"/>
      <c r="B249" s="13"/>
    </row>
    <row r="250" spans="1:2" ht="12.75">
      <c r="A250" s="13"/>
      <c r="B250" s="13"/>
    </row>
    <row r="251" spans="1:2" ht="12.75">
      <c r="A251" s="13"/>
      <c r="B251" s="13"/>
    </row>
    <row r="252" spans="1:2" ht="12.75">
      <c r="A252" s="13"/>
      <c r="B252" s="13"/>
    </row>
    <row r="253" spans="1:2" ht="12.75">
      <c r="A253" s="13"/>
      <c r="B253" s="13"/>
    </row>
    <row r="254" spans="1:2" ht="12.75">
      <c r="A254" s="13"/>
      <c r="B254" s="13"/>
    </row>
    <row r="255" spans="1:2" ht="12.75">
      <c r="A255" s="13"/>
      <c r="B255" s="13"/>
    </row>
    <row r="256" spans="1:2" ht="12.75">
      <c r="A256" s="13"/>
      <c r="B256" s="13"/>
    </row>
    <row r="257" spans="1:2" ht="12.75">
      <c r="A257" s="13"/>
      <c r="B257" s="13"/>
    </row>
    <row r="258" spans="1:2" ht="12.75">
      <c r="A258" s="13"/>
      <c r="B258" s="13"/>
    </row>
    <row r="259" spans="1:2" ht="12.75">
      <c r="A259" s="13"/>
      <c r="B259" s="13"/>
    </row>
    <row r="260" spans="1:2" ht="12.75">
      <c r="A260" s="13"/>
      <c r="B260" s="13"/>
    </row>
    <row r="261" spans="1:2" ht="12.75">
      <c r="A261" s="13"/>
      <c r="B261" s="13"/>
    </row>
    <row r="262" spans="1:2" ht="12.75">
      <c r="A262" s="13"/>
      <c r="B262" s="13"/>
    </row>
    <row r="263" spans="1:2" ht="12.75">
      <c r="A263" s="13"/>
      <c r="B263" s="13"/>
    </row>
    <row r="264" spans="1:2" ht="12.75">
      <c r="A264" s="13"/>
      <c r="B264" s="13"/>
    </row>
    <row r="265" spans="1:2" ht="12.75">
      <c r="A265" s="13"/>
      <c r="B265" s="13"/>
    </row>
    <row r="266" spans="1:2" ht="12.75">
      <c r="A266" s="13"/>
      <c r="B266" s="13"/>
    </row>
    <row r="267" spans="1:2" ht="12.75">
      <c r="A267" s="13"/>
      <c r="B267" s="13"/>
    </row>
    <row r="268" spans="1:2" ht="12.75">
      <c r="A268" s="13"/>
      <c r="B268" s="13"/>
    </row>
    <row r="269" spans="1:2" ht="12.75">
      <c r="A269" s="13"/>
      <c r="B269" s="13"/>
    </row>
    <row r="270" spans="1:2" ht="12.75">
      <c r="A270" s="13"/>
      <c r="B270" s="13"/>
    </row>
    <row r="271" spans="1:2" ht="12.75">
      <c r="A271" s="13"/>
      <c r="B271" s="13"/>
    </row>
    <row r="272" spans="1:2" ht="12.75">
      <c r="A272" s="13"/>
      <c r="B272" s="13"/>
    </row>
    <row r="273" spans="1:2" ht="12.75">
      <c r="A273" s="13"/>
      <c r="B273" s="13"/>
    </row>
    <row r="274" spans="1:2" ht="12.75">
      <c r="A274" s="13"/>
      <c r="B274" s="13"/>
    </row>
    <row r="275" spans="1:2" ht="12.75">
      <c r="A275" s="13"/>
      <c r="B275" s="13"/>
    </row>
    <row r="276" spans="1:2" ht="12.75">
      <c r="A276" s="13"/>
      <c r="B276" s="13"/>
    </row>
    <row r="277" spans="1:2" ht="12.75">
      <c r="A277" s="13"/>
      <c r="B277" s="13"/>
    </row>
    <row r="278" spans="1:2" ht="12.75">
      <c r="A278" s="13"/>
      <c r="B278" s="13"/>
    </row>
    <row r="279" spans="1:2" ht="12.75">
      <c r="A279" s="13"/>
      <c r="B279" s="13"/>
    </row>
    <row r="280" spans="1:2" ht="12.75">
      <c r="A280" s="13"/>
      <c r="B280" s="13"/>
    </row>
    <row r="281" spans="1:2" ht="12.75">
      <c r="A281" s="13"/>
      <c r="B281" s="13"/>
    </row>
    <row r="282" spans="1:2" ht="12.75">
      <c r="A282" s="13"/>
      <c r="B282" s="13"/>
    </row>
    <row r="283" spans="1:2" ht="12.75">
      <c r="A283" s="13"/>
      <c r="B283" s="13"/>
    </row>
    <row r="284" spans="1:2" ht="12.75">
      <c r="A284" s="13"/>
      <c r="B284" s="13"/>
    </row>
    <row r="285" spans="1:2" ht="12.75">
      <c r="A285" s="13"/>
      <c r="B285" s="13"/>
    </row>
    <row r="286" spans="1:2" ht="12.75">
      <c r="A286" s="13"/>
      <c r="B286" s="13"/>
    </row>
    <row r="287" spans="1:2" ht="12.75">
      <c r="A287" s="13"/>
      <c r="B287" s="13"/>
    </row>
    <row r="288" spans="1:2" ht="12.75">
      <c r="A288" s="13"/>
      <c r="B288" s="13"/>
    </row>
    <row r="289" spans="1:2" ht="12.75">
      <c r="A289" s="13"/>
      <c r="B289" s="13"/>
    </row>
    <row r="290" spans="1:2" ht="12.75">
      <c r="A290" s="13"/>
      <c r="B290" s="13"/>
    </row>
    <row r="291" spans="1:2" ht="12.75">
      <c r="A291" s="13"/>
      <c r="B291" s="13"/>
    </row>
    <row r="292" spans="1:2" ht="12.75">
      <c r="A292" s="13"/>
      <c r="B292" s="13"/>
    </row>
    <row r="293" spans="1:2" ht="12.75">
      <c r="A293" s="13"/>
      <c r="B293" s="13"/>
    </row>
    <row r="294" spans="1:2" ht="12.75">
      <c r="A294" s="13"/>
      <c r="B294" s="13"/>
    </row>
    <row r="295" spans="1:2" ht="12.75">
      <c r="A295" s="13"/>
      <c r="B295" s="13"/>
    </row>
    <row r="296" spans="1:2" ht="12.75">
      <c r="A296" s="13"/>
      <c r="B296" s="13"/>
    </row>
    <row r="297" spans="1:2" ht="12.75">
      <c r="A297" s="13"/>
      <c r="B297" s="13"/>
    </row>
    <row r="298" spans="1:2" ht="12.75">
      <c r="A298" s="13"/>
      <c r="B298" s="13"/>
    </row>
    <row r="299" spans="1:2" ht="12.75">
      <c r="A299" s="13"/>
      <c r="B299" s="13"/>
    </row>
    <row r="300" spans="1:2" ht="12.75">
      <c r="A300" s="13"/>
      <c r="B300" s="13"/>
    </row>
    <row r="301" spans="1:2" ht="12.75">
      <c r="A301" s="13"/>
      <c r="B301" s="13"/>
    </row>
    <row r="302" spans="1:2" ht="12.75">
      <c r="A302" s="13"/>
      <c r="B302" s="13"/>
    </row>
    <row r="303" spans="1:2" ht="12.75">
      <c r="A303" s="13"/>
      <c r="B303" s="13"/>
    </row>
    <row r="304" spans="1:2" ht="12.75">
      <c r="A304" s="13"/>
      <c r="B304" s="13"/>
    </row>
    <row r="305" spans="1:2" ht="12.75">
      <c r="A305" s="13"/>
      <c r="B305" s="13"/>
    </row>
    <row r="306" spans="1:2" ht="12.75">
      <c r="A306" s="13"/>
      <c r="B306" s="13"/>
    </row>
    <row r="307" spans="1:2" ht="12.75">
      <c r="A307" s="13"/>
      <c r="B307" s="13"/>
    </row>
    <row r="308" spans="1:2" ht="12.75">
      <c r="A308" s="13"/>
      <c r="B308" s="13"/>
    </row>
    <row r="309" spans="1:2" ht="12.75">
      <c r="A309" s="13"/>
      <c r="B309" s="13"/>
    </row>
    <row r="310" spans="1:2" ht="12.75">
      <c r="A310" s="13"/>
      <c r="B310" s="13"/>
    </row>
    <row r="311" spans="1:2" ht="12.75">
      <c r="A311" s="13"/>
      <c r="B311" s="13"/>
    </row>
    <row r="312" spans="1:2" ht="12.75">
      <c r="A312" s="13"/>
      <c r="B312" s="13"/>
    </row>
    <row r="313" spans="1:2" ht="12.75">
      <c r="A313" s="13"/>
      <c r="B313" s="13"/>
    </row>
    <row r="314" spans="1:2" ht="12.75">
      <c r="A314" s="13"/>
      <c r="B314" s="13"/>
    </row>
    <row r="315" spans="1:2" ht="12.75">
      <c r="A315" s="13"/>
      <c r="B315" s="13"/>
    </row>
    <row r="316" spans="1:2" ht="12.75">
      <c r="A316" s="13"/>
      <c r="B316" s="13"/>
    </row>
    <row r="317" spans="1:2" ht="12.75">
      <c r="A317" s="13"/>
      <c r="B317" s="13"/>
    </row>
    <row r="318" spans="1:2" ht="12.75">
      <c r="A318" s="13"/>
      <c r="B318" s="13"/>
    </row>
    <row r="319" spans="1:2" ht="12.75">
      <c r="A319" s="13"/>
      <c r="B319" s="13"/>
    </row>
    <row r="320" spans="1:2" ht="12.75">
      <c r="A320" s="13"/>
      <c r="B320" s="13"/>
    </row>
    <row r="321" spans="1:2" ht="12.75">
      <c r="A321" s="13"/>
      <c r="B321" s="13"/>
    </row>
    <row r="322" spans="1:2" ht="12.75">
      <c r="A322" s="13"/>
      <c r="B322" s="13"/>
    </row>
    <row r="323" spans="1:2" ht="12.75">
      <c r="A323" s="13"/>
      <c r="B323" s="13"/>
    </row>
    <row r="324" spans="1:2" ht="12.75">
      <c r="A324" s="13"/>
      <c r="B324" s="13"/>
    </row>
    <row r="325" spans="1:2" ht="12.75">
      <c r="A325" s="13"/>
      <c r="B325" s="13"/>
    </row>
    <row r="326" spans="1:2" ht="12.75">
      <c r="A326" s="13"/>
      <c r="B326" s="13"/>
    </row>
    <row r="327" spans="1:2" ht="12.75">
      <c r="A327" s="13"/>
      <c r="B327" s="13"/>
    </row>
    <row r="328" spans="1:2" ht="12.75">
      <c r="A328" s="13"/>
      <c r="B328" s="13"/>
    </row>
    <row r="329" spans="1:2" ht="12.75">
      <c r="A329" s="13"/>
      <c r="B329" s="13"/>
    </row>
    <row r="330" spans="1:2" ht="12.75">
      <c r="A330" s="13"/>
      <c r="B330" s="13"/>
    </row>
    <row r="331" spans="1:2" ht="12.75">
      <c r="A331" s="13"/>
      <c r="B331" s="13"/>
    </row>
    <row r="332" spans="1:2" ht="12.75">
      <c r="A332" s="13"/>
      <c r="B332" s="13"/>
    </row>
    <row r="333" spans="1:2" ht="12.75">
      <c r="A333" s="13"/>
      <c r="B333" s="13"/>
    </row>
    <row r="334" spans="1:2" ht="12.75">
      <c r="A334" s="13"/>
      <c r="B334" s="13"/>
    </row>
    <row r="335" spans="1:2" ht="12.75">
      <c r="A335" s="13"/>
      <c r="B335" s="13"/>
    </row>
    <row r="336" spans="1:2" ht="12.75">
      <c r="A336" s="13"/>
      <c r="B336" s="13"/>
    </row>
    <row r="337" spans="1:2" ht="12.75">
      <c r="A337" s="13"/>
      <c r="B337" s="13"/>
    </row>
    <row r="338" spans="1:2" ht="12.75">
      <c r="A338" s="13"/>
      <c r="B338" s="13"/>
    </row>
    <row r="339" spans="1:2" ht="12.75">
      <c r="A339" s="13"/>
      <c r="B339" s="13"/>
    </row>
    <row r="340" spans="1:2" ht="12.75">
      <c r="A340" s="13"/>
      <c r="B340" s="13"/>
    </row>
    <row r="341" spans="1:2" ht="12.75">
      <c r="A341" s="13"/>
      <c r="B341" s="13"/>
    </row>
    <row r="342" spans="1:2" ht="12.75">
      <c r="A342" s="13"/>
      <c r="B342" s="13"/>
    </row>
    <row r="343" spans="1:2" ht="12.75">
      <c r="A343" s="13"/>
      <c r="B343" s="13"/>
    </row>
    <row r="344" spans="1:2" ht="12.75">
      <c r="A344" s="13"/>
      <c r="B344" s="13"/>
    </row>
    <row r="345" spans="1:2" ht="12.75">
      <c r="A345" s="13"/>
      <c r="B345" s="13"/>
    </row>
    <row r="346" spans="1:2" ht="12.75">
      <c r="A346" s="13"/>
      <c r="B346" s="13"/>
    </row>
    <row r="347" spans="1:2" ht="12.75">
      <c r="A347" s="13"/>
      <c r="B347" s="13"/>
    </row>
    <row r="348" spans="1:2" ht="12.75">
      <c r="A348" s="13"/>
      <c r="B348" s="13"/>
    </row>
    <row r="349" spans="1:2" ht="12.75">
      <c r="A349" s="13"/>
      <c r="B349" s="13"/>
    </row>
    <row r="350" spans="1:2" ht="12.75">
      <c r="A350" s="13"/>
      <c r="B350" s="13"/>
    </row>
    <row r="351" spans="1:2" ht="12.75">
      <c r="A351" s="13"/>
      <c r="B351" s="13"/>
    </row>
    <row r="352" spans="1:2" ht="12.75">
      <c r="A352" s="13"/>
      <c r="B352" s="13"/>
    </row>
    <row r="353" spans="1:2" ht="12.75">
      <c r="A353" s="13"/>
      <c r="B353" s="13"/>
    </row>
    <row r="354" spans="1:2" ht="12.75">
      <c r="A354" s="13"/>
      <c r="B354" s="13"/>
    </row>
    <row r="355" spans="1:2" ht="12.75">
      <c r="A355" s="13"/>
      <c r="B355" s="13"/>
    </row>
    <row r="356" spans="1:2" ht="12.75">
      <c r="A356" s="13"/>
      <c r="B356" s="13"/>
    </row>
    <row r="357" spans="1:2" ht="12.75">
      <c r="A357" s="13"/>
      <c r="B357" s="13"/>
    </row>
    <row r="358" spans="1:2" ht="12.75">
      <c r="A358" s="13"/>
      <c r="B358" s="13"/>
    </row>
    <row r="359" spans="1:2" ht="12.75">
      <c r="A359" s="13"/>
      <c r="B359" s="13"/>
    </row>
    <row r="360" spans="1:2" ht="12.75">
      <c r="A360" s="13"/>
      <c r="B360" s="13"/>
    </row>
    <row r="361" spans="1:2" ht="12.75">
      <c r="A361" s="13"/>
      <c r="B361" s="13"/>
    </row>
    <row r="362" spans="1:2" ht="12.75">
      <c r="A362" s="13"/>
      <c r="B362" s="13"/>
    </row>
    <row r="363" spans="1:2" ht="12.75">
      <c r="A363" s="13"/>
      <c r="B363" s="13"/>
    </row>
    <row r="364" spans="1:2" ht="12.75">
      <c r="A364" s="13"/>
      <c r="B364" s="13"/>
    </row>
    <row r="365" spans="1:2" ht="12.75">
      <c r="A365" s="13"/>
      <c r="B365" s="13"/>
    </row>
    <row r="366" spans="1:2" ht="12.75">
      <c r="A366" s="13"/>
      <c r="B366" s="13"/>
    </row>
    <row r="367" spans="1:2" ht="12.75">
      <c r="A367" s="13"/>
      <c r="B367" s="13"/>
    </row>
    <row r="368" spans="1:2" ht="12.75">
      <c r="A368" s="13"/>
      <c r="B368" s="13"/>
    </row>
    <row r="369" spans="1:2" ht="12.75">
      <c r="A369" s="13"/>
      <c r="B369" s="13"/>
    </row>
    <row r="370" spans="1:2" ht="12.75">
      <c r="A370" s="13"/>
      <c r="B370" s="13"/>
    </row>
    <row r="371" spans="1:2" ht="12.75">
      <c r="A371" s="13"/>
      <c r="B371" s="13"/>
    </row>
    <row r="372" spans="1:2" ht="12.75">
      <c r="A372" s="13"/>
      <c r="B372" s="13"/>
    </row>
    <row r="373" spans="1:2" ht="12.75">
      <c r="A373" s="13"/>
      <c r="B373" s="13"/>
    </row>
    <row r="374" spans="1:2" ht="12.75">
      <c r="A374" s="13"/>
      <c r="B374" s="13"/>
    </row>
    <row r="375" spans="1:2" ht="12.75">
      <c r="A375" s="13"/>
      <c r="B375" s="13"/>
    </row>
    <row r="376" spans="1:2" ht="12.75">
      <c r="A376" s="13"/>
      <c r="B376" s="13"/>
    </row>
    <row r="377" spans="1:2" ht="12.75">
      <c r="A377" s="13"/>
      <c r="B377" s="13"/>
    </row>
    <row r="378" spans="1:2" ht="12.75">
      <c r="A378" s="13"/>
      <c r="B378" s="13"/>
    </row>
    <row r="379" spans="1:2" ht="12.75">
      <c r="A379" s="13"/>
      <c r="B379" s="13"/>
    </row>
    <row r="380" spans="1:2" ht="12.75">
      <c r="A380" s="13"/>
      <c r="B380" s="13"/>
    </row>
    <row r="381" spans="1:2" ht="12.75">
      <c r="A381" s="13"/>
      <c r="B381" s="13"/>
    </row>
    <row r="382" spans="1:2" ht="12.75">
      <c r="A382" s="13"/>
      <c r="B382" s="13"/>
    </row>
    <row r="383" spans="1:2" ht="12.75">
      <c r="A383" s="13"/>
      <c r="B383" s="13"/>
    </row>
    <row r="384" spans="1:2" ht="12.75">
      <c r="A384" s="13"/>
      <c r="B384" s="13"/>
    </row>
    <row r="385" spans="1:2" ht="12.75">
      <c r="A385" s="13"/>
      <c r="B385" s="13"/>
    </row>
    <row r="386" spans="1:2" ht="12.75">
      <c r="A386" s="13"/>
      <c r="B386" s="13"/>
    </row>
    <row r="387" spans="1:2" ht="12.75">
      <c r="A387" s="13"/>
      <c r="B387" s="13"/>
    </row>
    <row r="388" spans="1:2" ht="12.75">
      <c r="A388" s="13"/>
      <c r="B388" s="13"/>
    </row>
    <row r="389" spans="1:2" ht="12.75">
      <c r="A389" s="13"/>
      <c r="B389" s="13"/>
    </row>
    <row r="390" spans="1:2" ht="12.75">
      <c r="A390" s="13"/>
      <c r="B390" s="13"/>
    </row>
    <row r="391" spans="1:2" ht="12.75">
      <c r="A391" s="13"/>
      <c r="B391" s="13"/>
    </row>
    <row r="392" spans="1:2" ht="12.75">
      <c r="A392" s="13"/>
      <c r="B392" s="13"/>
    </row>
    <row r="393" spans="1:2" ht="12.75">
      <c r="A393" s="13"/>
      <c r="B393" s="13"/>
    </row>
    <row r="394" spans="1:2" ht="12.75">
      <c r="A394" s="13"/>
      <c r="B394" s="13"/>
    </row>
    <row r="395" spans="1:2" ht="12.75">
      <c r="A395" s="13"/>
      <c r="B395" s="13"/>
    </row>
    <row r="396" spans="1:2" ht="12.75">
      <c r="A396" s="13"/>
      <c r="B396" s="13"/>
    </row>
    <row r="397" spans="1:2" ht="12.75">
      <c r="A397" s="13"/>
      <c r="B397" s="13"/>
    </row>
    <row r="398" spans="1:2" ht="12.75">
      <c r="A398" s="13"/>
      <c r="B398" s="13"/>
    </row>
    <row r="399" spans="1:2" ht="12.75">
      <c r="A399" s="13"/>
      <c r="B399" s="13"/>
    </row>
    <row r="400" spans="1:2" ht="12.75">
      <c r="A400" s="13"/>
      <c r="B400" s="13"/>
    </row>
    <row r="401" spans="1:2" ht="12.75">
      <c r="A401" s="13"/>
      <c r="B401" s="13"/>
    </row>
    <row r="402" spans="1:2" ht="12.75">
      <c r="A402" s="13"/>
      <c r="B402" s="13"/>
    </row>
    <row r="403" spans="1:2" ht="12.75">
      <c r="A403" s="13"/>
      <c r="B403" s="13"/>
    </row>
    <row r="404" spans="1:2" ht="12.75">
      <c r="A404" s="13"/>
      <c r="B404" s="13"/>
    </row>
    <row r="405" spans="1:2" ht="12.75">
      <c r="A405" s="13"/>
      <c r="B405" s="13"/>
    </row>
    <row r="406" spans="1:2" ht="12.75">
      <c r="A406" s="13"/>
      <c r="B406" s="13"/>
    </row>
    <row r="407" spans="1:2" ht="12.75">
      <c r="A407" s="13"/>
      <c r="B407" s="13"/>
    </row>
    <row r="408" spans="1:2" ht="12.75">
      <c r="A408" s="13"/>
      <c r="B408" s="13"/>
    </row>
    <row r="409" spans="1:2" ht="12.75">
      <c r="A409" s="13"/>
      <c r="B409" s="13"/>
    </row>
    <row r="410" spans="1:2" ht="12.75">
      <c r="A410" s="13"/>
      <c r="B410" s="13"/>
    </row>
    <row r="411" spans="1:2" ht="12.75">
      <c r="A411" s="13"/>
      <c r="B411" s="13"/>
    </row>
    <row r="412" spans="1:2" ht="12.75">
      <c r="A412" s="13"/>
      <c r="B412" s="13"/>
    </row>
    <row r="413" spans="1:2" ht="12.75">
      <c r="A413" s="13"/>
      <c r="B413" s="13"/>
    </row>
    <row r="414" spans="1:2" ht="12.75">
      <c r="A414" s="13"/>
      <c r="B414" s="13"/>
    </row>
    <row r="415" spans="1:2" ht="12.75">
      <c r="A415" s="13"/>
      <c r="B415" s="13"/>
    </row>
    <row r="416" spans="1:2" ht="12.75">
      <c r="A416" s="13"/>
      <c r="B416" s="13"/>
    </row>
    <row r="417" spans="1:2" ht="12.75">
      <c r="A417" s="13"/>
      <c r="B417" s="13"/>
    </row>
    <row r="418" spans="1:2" ht="12.75">
      <c r="A418" s="13"/>
      <c r="B418" s="13"/>
    </row>
    <row r="419" spans="1:2" ht="12.75">
      <c r="A419" s="13"/>
      <c r="B419" s="13"/>
    </row>
    <row r="420" spans="1:2" ht="12.75">
      <c r="A420" s="13"/>
      <c r="B420" s="13"/>
    </row>
    <row r="421" spans="1:2" ht="12.75">
      <c r="A421" s="13"/>
      <c r="B421" s="13"/>
    </row>
    <row r="422" spans="1:2" ht="12.75">
      <c r="A422" s="13"/>
      <c r="B422" s="13"/>
    </row>
    <row r="423" spans="1:2" ht="12.75">
      <c r="A423" s="13"/>
      <c r="B423" s="13"/>
    </row>
    <row r="424" spans="1:2" ht="12.75">
      <c r="A424" s="13"/>
      <c r="B424" s="13"/>
    </row>
    <row r="425" spans="1:2" ht="12.75">
      <c r="A425" s="13"/>
      <c r="B425" s="13"/>
    </row>
    <row r="426" spans="1:2" ht="12.75">
      <c r="A426" s="13"/>
      <c r="B426" s="13"/>
    </row>
    <row r="427" spans="1:2" ht="12.75">
      <c r="A427" s="13"/>
      <c r="B427" s="13"/>
    </row>
    <row r="428" spans="1:2" ht="12.75">
      <c r="A428" s="13"/>
      <c r="B428" s="13"/>
    </row>
    <row r="429" spans="1:2" ht="12.75">
      <c r="A429" s="13"/>
      <c r="B429" s="13"/>
    </row>
    <row r="430" spans="1:2" ht="12.75">
      <c r="A430" s="13"/>
      <c r="B430" s="13"/>
    </row>
    <row r="431" spans="1:2" ht="12.75">
      <c r="A431" s="13"/>
      <c r="B431" s="13"/>
    </row>
    <row r="432" spans="1:2" ht="12.75">
      <c r="A432" s="13"/>
      <c r="B432" s="13"/>
    </row>
    <row r="433" spans="1:2" ht="12.75">
      <c r="A433" s="13"/>
      <c r="B433" s="13"/>
    </row>
    <row r="434" spans="1:2" ht="12.75">
      <c r="A434" s="13"/>
      <c r="B434" s="13"/>
    </row>
    <row r="435" spans="1:2" ht="12.75">
      <c r="A435" s="13"/>
      <c r="B435" s="13"/>
    </row>
    <row r="436" spans="1:2" ht="12.75">
      <c r="A436" s="13"/>
      <c r="B436" s="13"/>
    </row>
    <row r="437" spans="1:2" ht="12.75">
      <c r="A437" s="13"/>
      <c r="B437" s="13"/>
    </row>
    <row r="438" spans="1:2" ht="12.75">
      <c r="A438" s="13"/>
      <c r="B438" s="13"/>
    </row>
    <row r="439" spans="1:2" ht="12.75">
      <c r="A439" s="13"/>
      <c r="B439" s="13"/>
    </row>
    <row r="440" spans="1:2" ht="12.75">
      <c r="A440" s="13"/>
      <c r="B440" s="13"/>
    </row>
    <row r="441" spans="1:2" ht="12.75">
      <c r="A441" s="13"/>
      <c r="B441" s="13"/>
    </row>
    <row r="442" spans="1:2" ht="12.75">
      <c r="A442" s="13"/>
      <c r="B442" s="13"/>
    </row>
    <row r="443" spans="1:2" ht="12.75">
      <c r="A443" s="13"/>
      <c r="B443" s="13"/>
    </row>
    <row r="444" spans="1:2" ht="12.75">
      <c r="A444" s="13"/>
      <c r="B444" s="13"/>
    </row>
    <row r="445" spans="1:2" ht="12.75">
      <c r="A445" s="13"/>
      <c r="B445" s="13"/>
    </row>
    <row r="446" spans="1:2" ht="12.75">
      <c r="A446" s="13"/>
      <c r="B446" s="13"/>
    </row>
    <row r="447" spans="1:2" ht="12.75">
      <c r="A447" s="13"/>
      <c r="B447" s="13"/>
    </row>
    <row r="448" spans="1:2" ht="12.75">
      <c r="A448" s="13"/>
      <c r="B448" s="13"/>
    </row>
    <row r="449" spans="1:2" ht="12.75">
      <c r="A449" s="13"/>
      <c r="B449" s="13"/>
    </row>
    <row r="450" spans="1:2" ht="12.75">
      <c r="A450" s="13"/>
      <c r="B450" s="13"/>
    </row>
    <row r="451" spans="1:2" ht="12.75">
      <c r="A451" s="13"/>
      <c r="B451" s="13"/>
    </row>
    <row r="452" spans="1:2" ht="12.75">
      <c r="A452" s="13"/>
      <c r="B452" s="13"/>
    </row>
    <row r="453" spans="1:2" ht="12.75">
      <c r="A453" s="13"/>
      <c r="B453" s="13"/>
    </row>
    <row r="454" spans="1:2" ht="12.75">
      <c r="A454" s="13"/>
      <c r="B454" s="13"/>
    </row>
    <row r="455" spans="1:2" ht="12.75">
      <c r="A455" s="13"/>
      <c r="B455" s="13"/>
    </row>
    <row r="456" spans="1:2" ht="12.75">
      <c r="A456" s="13"/>
      <c r="B456" s="13"/>
    </row>
    <row r="457" spans="1:2" ht="12.75">
      <c r="A457" s="13"/>
      <c r="B457" s="13"/>
    </row>
    <row r="458" spans="1:2" ht="12.75">
      <c r="A458" s="13"/>
      <c r="B458" s="13"/>
    </row>
    <row r="459" spans="1:2" ht="12.75">
      <c r="A459" s="13"/>
      <c r="B459" s="13"/>
    </row>
    <row r="460" spans="1:2" ht="12.75">
      <c r="A460" s="13"/>
      <c r="B460" s="13"/>
    </row>
    <row r="461" spans="1:2" ht="12.75">
      <c r="A461" s="13"/>
      <c r="B461" s="13"/>
    </row>
    <row r="462" spans="1:2" ht="12.75">
      <c r="A462" s="13"/>
      <c r="B462" s="13"/>
    </row>
    <row r="463" spans="1:2" ht="12.75">
      <c r="A463" s="13"/>
      <c r="B463" s="13"/>
    </row>
    <row r="464" spans="1:2" ht="12.75">
      <c r="A464" s="13"/>
      <c r="B464" s="13"/>
    </row>
    <row r="465" spans="1:2" ht="12.75">
      <c r="A465" s="13"/>
      <c r="B465" s="13"/>
    </row>
    <row r="466" spans="1:2" ht="12.75">
      <c r="A466" s="13"/>
      <c r="B466" s="13"/>
    </row>
    <row r="467" spans="1:2" ht="12.75">
      <c r="A467" s="13"/>
      <c r="B467" s="13"/>
    </row>
    <row r="468" spans="1:2" ht="12.75">
      <c r="A468" s="13"/>
      <c r="B468" s="13"/>
    </row>
    <row r="469" spans="1:2" ht="12.75">
      <c r="A469" s="13"/>
      <c r="B469" s="13"/>
    </row>
    <row r="470" spans="1:2" ht="12.75">
      <c r="A470" s="13"/>
      <c r="B470" s="13"/>
    </row>
    <row r="471" spans="1:2" ht="12.75">
      <c r="A471" s="13"/>
      <c r="B471" s="13"/>
    </row>
    <row r="472" spans="1:2" ht="12.75">
      <c r="A472" s="13"/>
      <c r="B472" s="13"/>
    </row>
    <row r="473" spans="1:2" ht="12.75">
      <c r="A473" s="13"/>
      <c r="B473" s="13"/>
    </row>
    <row r="474" spans="1:2" ht="12.75">
      <c r="A474" s="13"/>
      <c r="B474" s="13"/>
    </row>
    <row r="475" spans="1:2" ht="12.75">
      <c r="A475" s="13"/>
      <c r="B475" s="13"/>
    </row>
    <row r="476" spans="1:2" ht="12.75">
      <c r="A476" s="13"/>
      <c r="B476" s="13"/>
    </row>
    <row r="477" spans="1:2" ht="12.75">
      <c r="A477" s="13"/>
      <c r="B477" s="13"/>
    </row>
    <row r="478" spans="1:2" ht="12.75">
      <c r="A478" s="13"/>
      <c r="B478" s="13"/>
    </row>
    <row r="479" spans="1:2" ht="12.75">
      <c r="A479" s="13"/>
      <c r="B479" s="13"/>
    </row>
    <row r="480" spans="1:2" ht="12.75">
      <c r="A480" s="13"/>
      <c r="B480" s="13"/>
    </row>
    <row r="481" spans="1:2" ht="12.75">
      <c r="A481" s="13"/>
      <c r="B481" s="13"/>
    </row>
    <row r="482" spans="1:2" ht="12.75">
      <c r="A482" s="13"/>
      <c r="B482" s="13"/>
    </row>
    <row r="483" spans="1:2" ht="12.75">
      <c r="A483" s="13"/>
      <c r="B483" s="13"/>
    </row>
    <row r="484" spans="1:2" ht="12.75">
      <c r="A484" s="13"/>
      <c r="B484" s="13"/>
    </row>
    <row r="485" spans="1:2" ht="12.75">
      <c r="A485" s="13"/>
      <c r="B485" s="13"/>
    </row>
    <row r="486" spans="1:2" ht="12.75">
      <c r="A486" s="13"/>
      <c r="B486" s="13"/>
    </row>
    <row r="487" spans="1:2" ht="12.75">
      <c r="A487" s="13"/>
      <c r="B487" s="13"/>
    </row>
    <row r="488" spans="1:2" ht="12.75">
      <c r="A488" s="13"/>
      <c r="B488" s="13"/>
    </row>
    <row r="489" spans="1:2" ht="12.75">
      <c r="A489" s="13"/>
      <c r="B489" s="13"/>
    </row>
    <row r="490" spans="1:2" ht="12.75">
      <c r="A490" s="13"/>
      <c r="B490" s="13"/>
    </row>
    <row r="491" spans="1:2" ht="12.75">
      <c r="A491" s="13"/>
      <c r="B491" s="13"/>
    </row>
    <row r="492" spans="1:2" ht="12.75">
      <c r="A492" s="13"/>
      <c r="B492" s="13"/>
    </row>
    <row r="493" spans="1:2" ht="12.75">
      <c r="A493" s="13"/>
      <c r="B493" s="13"/>
    </row>
    <row r="494" spans="1:2" ht="12.75">
      <c r="A494" s="13"/>
      <c r="B494" s="13"/>
    </row>
    <row r="495" spans="1:2" ht="12.75">
      <c r="A495" s="13"/>
      <c r="B495" s="13"/>
    </row>
    <row r="496" spans="1:2" ht="12.75">
      <c r="A496" s="13"/>
      <c r="B496" s="13"/>
    </row>
    <row r="497" spans="1:2" ht="12.75">
      <c r="A497" s="13"/>
      <c r="B497" s="13"/>
    </row>
    <row r="498" spans="1:2" ht="12.75">
      <c r="A498" s="13"/>
      <c r="B498" s="13"/>
    </row>
    <row r="499" spans="1:2" ht="12.75">
      <c r="A499" s="13"/>
      <c r="B499" s="13"/>
    </row>
    <row r="500" spans="1:2" ht="12.75">
      <c r="A500" s="13"/>
      <c r="B500" s="13"/>
    </row>
    <row r="501" spans="1:2" ht="12.75">
      <c r="A501" s="13"/>
      <c r="B501" s="13"/>
    </row>
    <row r="502" spans="1:2" ht="12.75">
      <c r="A502" s="13"/>
      <c r="B502" s="13"/>
    </row>
    <row r="503" spans="1:2" ht="12.75">
      <c r="A503" s="13"/>
      <c r="B503" s="13"/>
    </row>
    <row r="504" spans="1:2" ht="12.75">
      <c r="A504" s="13"/>
      <c r="B504" s="13"/>
    </row>
    <row r="505" spans="1:2" ht="12.75">
      <c r="A505" s="13"/>
      <c r="B505" s="13"/>
    </row>
    <row r="506" spans="1:2" ht="12.75">
      <c r="A506" s="13"/>
      <c r="B506" s="13"/>
    </row>
    <row r="507" spans="1:2" ht="12.75">
      <c r="A507" s="13"/>
      <c r="B507" s="13"/>
    </row>
    <row r="508" spans="1:2" ht="12.75">
      <c r="A508" s="13"/>
      <c r="B508" s="13"/>
    </row>
    <row r="509" spans="1:2" ht="12.75">
      <c r="A509" s="13"/>
      <c r="B509" s="13"/>
    </row>
    <row r="510" spans="1:2" ht="12.75">
      <c r="A510" s="13"/>
      <c r="B510" s="13"/>
    </row>
    <row r="511" spans="1:2" ht="12.75">
      <c r="A511" s="13"/>
      <c r="B511" s="13"/>
    </row>
    <row r="512" spans="1:2" ht="12.75">
      <c r="A512" s="13"/>
      <c r="B512" s="13"/>
    </row>
    <row r="513" spans="1:2" ht="12.75">
      <c r="A513" s="13"/>
      <c r="B513" s="13"/>
    </row>
    <row r="514" spans="1:2" ht="12.75">
      <c r="A514" s="13"/>
      <c r="B514" s="13"/>
    </row>
    <row r="515" spans="1:2" ht="12.75">
      <c r="A515" s="13"/>
      <c r="B515" s="13"/>
    </row>
    <row r="516" spans="1:2" ht="12.75">
      <c r="A516" s="13"/>
      <c r="B516" s="13"/>
    </row>
    <row r="517" spans="1:2" ht="12.75">
      <c r="A517" s="13"/>
      <c r="B517" s="13"/>
    </row>
    <row r="518" spans="1:2" ht="12.75">
      <c r="A518" s="13"/>
      <c r="B518" s="13"/>
    </row>
    <row r="519" spans="1:2" ht="12.75">
      <c r="A519" s="13"/>
      <c r="B519" s="13"/>
    </row>
    <row r="520" spans="1:2" ht="12.75">
      <c r="A520" s="13"/>
      <c r="B520" s="13"/>
    </row>
    <row r="521" spans="1:2" ht="12.75">
      <c r="A521" s="13"/>
      <c r="B521" s="13"/>
    </row>
    <row r="522" spans="1:2" ht="12.75">
      <c r="A522" s="13"/>
      <c r="B522" s="13"/>
    </row>
    <row r="523" spans="1:2" ht="12.75">
      <c r="A523" s="13"/>
      <c r="B523" s="13"/>
    </row>
    <row r="524" spans="1:2" ht="12.75">
      <c r="A524" s="13"/>
      <c r="B524" s="13"/>
    </row>
    <row r="525" spans="1:2" ht="12.75">
      <c r="A525" s="13"/>
      <c r="B525" s="13"/>
    </row>
    <row r="526" spans="1:2" ht="12.75">
      <c r="A526" s="13"/>
      <c r="B526" s="13"/>
    </row>
    <row r="527" spans="1:2" ht="12.75">
      <c r="A527" s="13"/>
      <c r="B527" s="13"/>
    </row>
    <row r="528" spans="1:2" ht="12.75">
      <c r="A528" s="13"/>
      <c r="B528" s="13"/>
    </row>
    <row r="529" spans="1:2" ht="12.75">
      <c r="A529" s="13"/>
      <c r="B529" s="13"/>
    </row>
    <row r="530" spans="1:2" ht="12.75">
      <c r="A530" s="13"/>
      <c r="B530" s="13"/>
    </row>
    <row r="531" spans="1:2" ht="12.75">
      <c r="A531" s="13"/>
      <c r="B531" s="13"/>
    </row>
    <row r="532" spans="1:2" ht="12.75">
      <c r="A532" s="13"/>
      <c r="B532" s="13"/>
    </row>
    <row r="533" spans="1:2" ht="12.75">
      <c r="A533" s="13"/>
      <c r="B533" s="13"/>
    </row>
    <row r="534" spans="1:2" ht="12.75">
      <c r="A534" s="13"/>
      <c r="B534" s="13"/>
    </row>
    <row r="535" spans="1:2" ht="12.75">
      <c r="A535" s="13"/>
      <c r="B535" s="13"/>
    </row>
    <row r="536" spans="1:2" ht="12.75">
      <c r="A536" s="13"/>
      <c r="B536" s="13"/>
    </row>
    <row r="537" spans="1:2" ht="12.75">
      <c r="A537" s="13"/>
      <c r="B537" s="13"/>
    </row>
    <row r="538" spans="1:2" ht="12.75">
      <c r="A538" s="13"/>
      <c r="B538" s="13"/>
    </row>
    <row r="539" spans="1:2" ht="12.75">
      <c r="A539" s="13"/>
      <c r="B539" s="13"/>
    </row>
    <row r="540" spans="1:2" ht="12.75">
      <c r="A540" s="13"/>
      <c r="B540" s="13"/>
    </row>
    <row r="541" spans="1:2" ht="12.75">
      <c r="A541" s="13"/>
      <c r="B541" s="13"/>
    </row>
    <row r="542" spans="1:2" ht="12.75">
      <c r="A542" s="13"/>
      <c r="B542" s="13"/>
    </row>
    <row r="543" spans="1:2" ht="12.75">
      <c r="A543" s="13"/>
      <c r="B543" s="13"/>
    </row>
    <row r="544" spans="1:2" ht="12.75">
      <c r="A544" s="13"/>
      <c r="B544" s="13"/>
    </row>
    <row r="545" spans="1:2" ht="12.75">
      <c r="A545" s="13"/>
      <c r="B545" s="13"/>
    </row>
    <row r="546" spans="1:2" ht="12.75">
      <c r="A546" s="13"/>
      <c r="B546" s="13"/>
    </row>
    <row r="547" spans="1:2" ht="12.75">
      <c r="A547" s="13"/>
      <c r="B547" s="13"/>
    </row>
    <row r="548" spans="1:2" ht="12.75">
      <c r="A548" s="13"/>
      <c r="B548" s="13"/>
    </row>
    <row r="549" spans="1:2" ht="12.75">
      <c r="A549" s="13"/>
      <c r="B549" s="13"/>
    </row>
    <row r="550" spans="1:2" ht="12.75">
      <c r="A550" s="13"/>
      <c r="B550" s="13"/>
    </row>
    <row r="551" spans="1:2" ht="12.75">
      <c r="A551" s="13"/>
      <c r="B551" s="13"/>
    </row>
    <row r="552" spans="1:2" ht="12.75">
      <c r="A552" s="13"/>
      <c r="B552" s="13"/>
    </row>
    <row r="553" spans="1:2" ht="12.75">
      <c r="A553" s="13"/>
      <c r="B553" s="13"/>
    </row>
    <row r="554" spans="1:2" ht="12.75">
      <c r="A554" s="13"/>
      <c r="B554" s="13"/>
    </row>
    <row r="555" spans="1:2" ht="12.75">
      <c r="A555" s="13"/>
      <c r="B555" s="13"/>
    </row>
    <row r="556" spans="1:2" ht="12.75">
      <c r="A556" s="13"/>
      <c r="B556" s="13"/>
    </row>
    <row r="557" spans="1:2" ht="12.75">
      <c r="A557" s="13"/>
      <c r="B557" s="13"/>
    </row>
    <row r="558" spans="1:2" ht="12.75">
      <c r="A558" s="13"/>
      <c r="B558" s="13"/>
    </row>
    <row r="559" spans="1:2" ht="12.75">
      <c r="A559" s="13"/>
      <c r="B559" s="13"/>
    </row>
    <row r="560" spans="1:2" ht="12.75">
      <c r="A560" s="13"/>
      <c r="B560" s="13"/>
    </row>
    <row r="561" spans="1:2" ht="12.75">
      <c r="A561" s="13"/>
      <c r="B561" s="13"/>
    </row>
    <row r="562" spans="1:2" ht="12.75">
      <c r="A562" s="13"/>
      <c r="B562" s="13"/>
    </row>
    <row r="563" spans="1:2" ht="12.75">
      <c r="A563" s="13"/>
      <c r="B563" s="13"/>
    </row>
    <row r="564" spans="1:2" ht="12.75">
      <c r="A564" s="13"/>
      <c r="B564" s="13"/>
    </row>
    <row r="565" spans="1:2" ht="12.75">
      <c r="A565" s="13"/>
      <c r="B565" s="13"/>
    </row>
    <row r="566" spans="1:2" ht="12.75">
      <c r="A566" s="13"/>
      <c r="B566" s="13"/>
    </row>
    <row r="567" spans="1:2" ht="12.75">
      <c r="A567" s="13"/>
      <c r="B567" s="13"/>
    </row>
    <row r="568" spans="1:2" ht="12.75">
      <c r="A568" s="13"/>
      <c r="B568" s="13"/>
    </row>
    <row r="569" spans="1:2" ht="12.75">
      <c r="A569" s="13"/>
      <c r="B569" s="13"/>
    </row>
    <row r="570" spans="1:2" ht="12.75">
      <c r="A570" s="13"/>
      <c r="B570" s="13"/>
    </row>
    <row r="571" spans="1:2" ht="12.75">
      <c r="A571" s="13"/>
      <c r="B571" s="13"/>
    </row>
    <row r="572" spans="1:2" ht="12.75">
      <c r="A572" s="13"/>
      <c r="B572" s="13"/>
    </row>
    <row r="573" spans="1:2" ht="12.75">
      <c r="A573" s="13"/>
      <c r="B573" s="13"/>
    </row>
    <row r="574" spans="1:2" ht="12.75">
      <c r="A574" s="13"/>
      <c r="B574" s="13"/>
    </row>
    <row r="575" spans="1:2" ht="12.75">
      <c r="A575" s="13"/>
      <c r="B575" s="13"/>
    </row>
    <row r="576" spans="1:2" ht="12.75">
      <c r="A576" s="13"/>
      <c r="B576" s="13"/>
    </row>
    <row r="577" spans="1:2" ht="12.75">
      <c r="A577" s="13"/>
      <c r="B577" s="13"/>
    </row>
    <row r="578" spans="1:2" ht="12.75">
      <c r="A578" s="13"/>
      <c r="B578" s="13"/>
    </row>
    <row r="579" spans="1:2" ht="12.75">
      <c r="A579" s="13"/>
      <c r="B579" s="13"/>
    </row>
    <row r="580" spans="1:2" ht="12.75">
      <c r="A580" s="13"/>
      <c r="B580" s="13"/>
    </row>
    <row r="581" spans="1:2" ht="12.75">
      <c r="A581" s="13"/>
      <c r="B581" s="13"/>
    </row>
    <row r="582" spans="1:2" ht="12.75">
      <c r="A582" s="13"/>
      <c r="B582" s="13"/>
    </row>
    <row r="583" spans="1:2" ht="12.75">
      <c r="A583" s="13"/>
      <c r="B583" s="13"/>
    </row>
    <row r="584" spans="1:2" ht="12.75">
      <c r="A584" s="13"/>
      <c r="B584" s="13"/>
    </row>
    <row r="585" spans="1:2" ht="12.75">
      <c r="A585" s="13"/>
      <c r="B585" s="13"/>
    </row>
    <row r="586" spans="1:2" ht="12.75">
      <c r="A586" s="13"/>
      <c r="B586" s="13"/>
    </row>
    <row r="587" spans="1:2" ht="12.75">
      <c r="A587" s="13"/>
      <c r="B587" s="13"/>
    </row>
    <row r="588" spans="1:2" ht="12.75">
      <c r="A588" s="13"/>
      <c r="B588" s="13"/>
    </row>
    <row r="589" spans="1:2" ht="12.75">
      <c r="A589" s="13"/>
      <c r="B589" s="13"/>
    </row>
    <row r="590" spans="1:2" ht="12.75">
      <c r="A590" s="13"/>
      <c r="B590" s="13"/>
    </row>
    <row r="591" spans="1:2" ht="12.75">
      <c r="A591" s="13"/>
      <c r="B591" s="13"/>
    </row>
    <row r="592" spans="1:2" ht="12.75">
      <c r="A592" s="13"/>
      <c r="B592" s="13"/>
    </row>
    <row r="593" spans="1:2" ht="12.75">
      <c r="A593" s="13"/>
      <c r="B593" s="13"/>
    </row>
    <row r="594" spans="1:2" ht="12.75">
      <c r="A594" s="13"/>
      <c r="B594" s="13"/>
    </row>
    <row r="595" spans="1:2" ht="12.75">
      <c r="A595" s="13"/>
      <c r="B595" s="13"/>
    </row>
    <row r="596" spans="1:2" ht="12.75">
      <c r="A596" s="13"/>
      <c r="B596" s="13"/>
    </row>
    <row r="597" spans="1:2" ht="12.75">
      <c r="A597" s="13"/>
      <c r="B597" s="13"/>
    </row>
    <row r="598" spans="1:2" ht="12.75">
      <c r="A598" s="13"/>
      <c r="B598" s="13"/>
    </row>
    <row r="599" spans="1:2" ht="12.75">
      <c r="A599" s="13"/>
      <c r="B599" s="13"/>
    </row>
    <row r="600" spans="1:2" ht="12.75">
      <c r="A600" s="13"/>
      <c r="B600" s="13"/>
    </row>
    <row r="601" spans="1:2" ht="12.75">
      <c r="A601" s="13"/>
      <c r="B601" s="13"/>
    </row>
    <row r="602" spans="1:2" ht="12.75">
      <c r="A602" s="13"/>
      <c r="B602" s="13"/>
    </row>
    <row r="603" spans="1:2" ht="12.75">
      <c r="A603" s="13"/>
      <c r="B603" s="13"/>
    </row>
    <row r="604" spans="1:2" ht="12.75">
      <c r="A604" s="13"/>
      <c r="B604" s="13"/>
    </row>
    <row r="605" spans="1:2" ht="12.75">
      <c r="A605" s="13"/>
      <c r="B605" s="13"/>
    </row>
    <row r="606" spans="1:2" ht="12.75">
      <c r="A606" s="13"/>
      <c r="B606" s="13"/>
    </row>
    <row r="607" spans="1:2" ht="12.75">
      <c r="A607" s="13"/>
      <c r="B607" s="13"/>
    </row>
    <row r="608" spans="1:2" ht="12.75">
      <c r="A608" s="13"/>
      <c r="B608" s="13"/>
    </row>
    <row r="609" spans="1:2" ht="12.75">
      <c r="A609" s="13"/>
      <c r="B609" s="13"/>
    </row>
    <row r="610" spans="1:2" ht="12.75">
      <c r="A610" s="13"/>
      <c r="B610" s="13"/>
    </row>
    <row r="611" spans="1:2" ht="12.75">
      <c r="A611" s="13"/>
      <c r="B611" s="13"/>
    </row>
    <row r="612" spans="1:2" ht="12.75">
      <c r="A612" s="13"/>
      <c r="B612" s="13"/>
    </row>
    <row r="613" spans="1:2" ht="12.75">
      <c r="A613" s="13"/>
      <c r="B613" s="13"/>
    </row>
    <row r="614" spans="1:2" ht="12.75">
      <c r="A614" s="13"/>
      <c r="B614" s="13"/>
    </row>
    <row r="615" spans="1:2" ht="12.75">
      <c r="A615" s="13"/>
      <c r="B615" s="13"/>
    </row>
    <row r="616" spans="1:2" ht="12.75">
      <c r="A616" s="13"/>
      <c r="B616" s="13"/>
    </row>
    <row r="617" spans="1:2" ht="12.75">
      <c r="A617" s="13"/>
      <c r="B617" s="13"/>
    </row>
    <row r="618" spans="1:2" ht="12.75">
      <c r="A618" s="13"/>
      <c r="B618" s="13"/>
    </row>
    <row r="619" spans="1:2" ht="12.75">
      <c r="A619" s="13"/>
      <c r="B619" s="13"/>
    </row>
    <row r="620" spans="1:2" ht="12.75">
      <c r="A620" s="13"/>
      <c r="B620" s="13"/>
    </row>
    <row r="621" spans="1:2" ht="12.75">
      <c r="A621" s="13"/>
      <c r="B621" s="13"/>
    </row>
    <row r="622" spans="1:2" ht="12.75">
      <c r="A622" s="13"/>
      <c r="B622" s="13"/>
    </row>
    <row r="623" spans="1:2" ht="12.75">
      <c r="A623" s="13"/>
      <c r="B623" s="13"/>
    </row>
    <row r="624" spans="1:2" ht="12.75">
      <c r="A624" s="13"/>
      <c r="B624" s="13"/>
    </row>
    <row r="625" spans="1:2" ht="12.75">
      <c r="A625" s="13"/>
      <c r="B625" s="13"/>
    </row>
    <row r="626" spans="1:2" ht="12.75">
      <c r="A626" s="13"/>
      <c r="B626" s="13"/>
    </row>
    <row r="627" spans="1:2" ht="12.75">
      <c r="A627" s="13"/>
      <c r="B627" s="13"/>
    </row>
    <row r="628" spans="1:2" ht="12.75">
      <c r="A628" s="13"/>
      <c r="B628" s="13"/>
    </row>
    <row r="629" spans="1:2" ht="12.75">
      <c r="A629" s="13"/>
      <c r="B629" s="13"/>
    </row>
    <row r="630" spans="1:2" ht="12.75">
      <c r="A630" s="13"/>
      <c r="B630" s="13"/>
    </row>
    <row r="631" spans="1:2" ht="12.75">
      <c r="A631" s="13"/>
      <c r="B631" s="13"/>
    </row>
    <row r="632" spans="1:2" ht="12.75">
      <c r="A632" s="13"/>
      <c r="B632" s="13"/>
    </row>
    <row r="633" spans="1:2" ht="12.75">
      <c r="A633" s="13"/>
      <c r="B633" s="13"/>
    </row>
    <row r="634" spans="1:2" ht="12.75">
      <c r="A634" s="13"/>
      <c r="B634" s="13"/>
    </row>
    <row r="635" spans="1:2" ht="12.75">
      <c r="A635" s="13"/>
      <c r="B635" s="13"/>
    </row>
    <row r="636" spans="1:2" ht="12.75">
      <c r="A636" s="13"/>
      <c r="B636" s="13"/>
    </row>
    <row r="637" spans="1:2" ht="12.75">
      <c r="A637" s="13"/>
      <c r="B637" s="13"/>
    </row>
    <row r="638" spans="1:2" ht="12.75">
      <c r="A638" s="13"/>
      <c r="B638" s="13"/>
    </row>
    <row r="639" spans="1:2" ht="12.75">
      <c r="A639" s="13"/>
      <c r="B639" s="13"/>
    </row>
    <row r="640" spans="1:2" ht="12.75">
      <c r="A640" s="13"/>
      <c r="B640" s="13"/>
    </row>
    <row r="641" spans="1:2" ht="12.75">
      <c r="A641" s="13"/>
      <c r="B641" s="13"/>
    </row>
    <row r="642" spans="1:2" ht="12.75">
      <c r="A642" s="13"/>
      <c r="B642" s="13"/>
    </row>
    <row r="643" spans="1:2" ht="12.75">
      <c r="A643" s="13"/>
      <c r="B643" s="13"/>
    </row>
    <row r="644" spans="1:2" ht="12.75">
      <c r="A644" s="13"/>
      <c r="B644" s="13"/>
    </row>
    <row r="645" spans="1:2" ht="12.75">
      <c r="A645" s="13"/>
      <c r="B645" s="13"/>
    </row>
    <row r="646" spans="1:2" ht="12.75">
      <c r="A646" s="13"/>
      <c r="B646" s="13"/>
    </row>
    <row r="647" spans="1:2" ht="12.75">
      <c r="A647" s="13"/>
      <c r="B647" s="13"/>
    </row>
    <row r="648" spans="1:2" ht="12.75">
      <c r="A648" s="13"/>
      <c r="B648" s="13"/>
    </row>
    <row r="649" spans="1:2" ht="12.75">
      <c r="A649" s="13"/>
      <c r="B649" s="13"/>
    </row>
    <row r="650" spans="1:2" ht="12.75">
      <c r="A650" s="13"/>
      <c r="B650" s="13"/>
    </row>
    <row r="651" spans="1:2" ht="12.75">
      <c r="A651" s="13"/>
      <c r="B651" s="13"/>
    </row>
    <row r="652" spans="1:2" ht="12.75">
      <c r="A652" s="13"/>
      <c r="B652" s="13"/>
    </row>
    <row r="653" spans="1:2" ht="12.75">
      <c r="A653" s="13"/>
      <c r="B653" s="13"/>
    </row>
    <row r="654" spans="1:2" ht="12.75">
      <c r="A654" s="13"/>
      <c r="B654" s="13"/>
    </row>
    <row r="655" spans="1:2" ht="12.75">
      <c r="A655" s="13"/>
      <c r="B655" s="13"/>
    </row>
    <row r="656" spans="1:2" ht="12.75">
      <c r="A656" s="13"/>
      <c r="B656" s="13"/>
    </row>
    <row r="657" spans="1:2" ht="12.75">
      <c r="A657" s="13"/>
      <c r="B657" s="13"/>
    </row>
    <row r="658" spans="1:2" ht="12.75">
      <c r="A658" s="13"/>
      <c r="B658" s="13"/>
    </row>
    <row r="659" spans="1:2" ht="12.75">
      <c r="A659" s="13"/>
      <c r="B659" s="13"/>
    </row>
    <row r="660" spans="1:2" ht="12.75">
      <c r="A660" s="13"/>
      <c r="B660" s="13"/>
    </row>
    <row r="661" spans="1:2" ht="12.75">
      <c r="A661" s="13"/>
      <c r="B661" s="13"/>
    </row>
    <row r="662" spans="1:2" ht="12.75">
      <c r="A662" s="13"/>
      <c r="B662" s="13"/>
    </row>
    <row r="663" spans="1:2" ht="12.75">
      <c r="A663" s="13"/>
      <c r="B663" s="13"/>
    </row>
    <row r="664" spans="1:2" ht="12.75">
      <c r="A664" s="13"/>
      <c r="B664" s="13"/>
    </row>
    <row r="665" spans="1:2" ht="12.75">
      <c r="A665" s="13"/>
      <c r="B665" s="13"/>
    </row>
    <row r="666" spans="1:2" ht="12.75">
      <c r="A666" s="13"/>
      <c r="B666" s="13"/>
    </row>
    <row r="667" spans="1:2" ht="12.75">
      <c r="A667" s="13"/>
      <c r="B667" s="13"/>
    </row>
    <row r="668" spans="1:2" ht="12.75">
      <c r="A668" s="13"/>
      <c r="B668" s="13"/>
    </row>
    <row r="669" spans="1:2" ht="12.75">
      <c r="A669" s="13"/>
      <c r="B669" s="13"/>
    </row>
    <row r="670" spans="1:2" ht="12.75">
      <c r="A670" s="13"/>
      <c r="B670" s="13"/>
    </row>
    <row r="671" spans="1:2" ht="12.75">
      <c r="A671" s="13"/>
      <c r="B671" s="13"/>
    </row>
    <row r="672" spans="1:2" ht="12.75">
      <c r="A672" s="13"/>
      <c r="B672" s="13"/>
    </row>
    <row r="673" spans="1:2" ht="12.75">
      <c r="A673" s="13"/>
      <c r="B673" s="13"/>
    </row>
    <row r="674" spans="1:2" ht="12.75">
      <c r="A674" s="13"/>
      <c r="B674" s="13"/>
    </row>
    <row r="675" spans="1:2" ht="12.75">
      <c r="A675" s="13"/>
      <c r="B675" s="13"/>
    </row>
    <row r="676" spans="1:2" ht="12.75">
      <c r="A676" s="13"/>
      <c r="B676" s="13"/>
    </row>
    <row r="677" spans="1:2" ht="12.75">
      <c r="A677" s="13"/>
      <c r="B677" s="13"/>
    </row>
    <row r="678" spans="1:2" ht="12.75">
      <c r="A678" s="13"/>
      <c r="B678" s="13"/>
    </row>
    <row r="679" spans="1:2" ht="12.75">
      <c r="A679" s="13"/>
      <c r="B679" s="13"/>
    </row>
    <row r="680" spans="1:2" ht="12.75">
      <c r="A680" s="13"/>
      <c r="B680" s="13"/>
    </row>
    <row r="681" spans="1:2" ht="12.75">
      <c r="A681" s="13"/>
      <c r="B681" s="13"/>
    </row>
    <row r="682" spans="1:2" ht="12.75">
      <c r="A682" s="13"/>
      <c r="B682" s="13"/>
    </row>
    <row r="683" spans="1:2" ht="12.75">
      <c r="A683" s="13"/>
      <c r="B683" s="13"/>
    </row>
    <row r="684" spans="1:2" ht="12.75">
      <c r="A684" s="13"/>
      <c r="B684" s="13"/>
    </row>
    <row r="685" spans="1:2" ht="12.75">
      <c r="A685" s="13"/>
      <c r="B685" s="13"/>
    </row>
    <row r="686" spans="1:2" ht="12.75">
      <c r="A686" s="13"/>
      <c r="B686" s="13"/>
    </row>
    <row r="687" spans="1:2" ht="12.75">
      <c r="A687" s="13"/>
      <c r="B687" s="13"/>
    </row>
    <row r="688" spans="1:2" ht="12.75">
      <c r="A688" s="13"/>
      <c r="B688" s="13"/>
    </row>
    <row r="689" spans="1:2" ht="12.75">
      <c r="A689" s="13"/>
      <c r="B689" s="13"/>
    </row>
    <row r="690" spans="1:2" ht="12.75">
      <c r="A690" s="13"/>
      <c r="B690" s="13"/>
    </row>
    <row r="691" spans="1:2" ht="12.75">
      <c r="A691" s="13"/>
      <c r="B691" s="13"/>
    </row>
    <row r="692" spans="1:2" ht="12.75">
      <c r="A692" s="13"/>
      <c r="B692" s="13"/>
    </row>
    <row r="693" spans="1:2" ht="12.75">
      <c r="A693" s="13"/>
      <c r="B693" s="13"/>
    </row>
    <row r="694" spans="1:2" ht="12.75">
      <c r="A694" s="13"/>
      <c r="B694" s="13"/>
    </row>
    <row r="695" spans="1:2" ht="12.75">
      <c r="A695" s="13"/>
      <c r="B695" s="13"/>
    </row>
    <row r="696" spans="1:2" ht="12.75">
      <c r="A696" s="13"/>
      <c r="B696" s="13"/>
    </row>
    <row r="697" spans="1:2" ht="12.75">
      <c r="A697" s="13"/>
      <c r="B697" s="13"/>
    </row>
    <row r="698" spans="1:2" ht="12.75">
      <c r="A698" s="13"/>
      <c r="B698" s="13"/>
    </row>
    <row r="699" spans="1:2" ht="12.75">
      <c r="A699" s="13"/>
      <c r="B699" s="13"/>
    </row>
    <row r="700" spans="1:2" ht="12.75">
      <c r="A700" s="13"/>
      <c r="B700" s="13"/>
    </row>
    <row r="701" spans="1:2" ht="12.75">
      <c r="A701" s="13"/>
      <c r="B701" s="13"/>
    </row>
    <row r="702" spans="1:2" ht="12.75">
      <c r="A702" s="13"/>
      <c r="B702" s="13"/>
    </row>
    <row r="703" spans="1:2" ht="12.75">
      <c r="A703" s="13"/>
      <c r="B703" s="13"/>
    </row>
    <row r="704" spans="1:2" ht="12.75">
      <c r="A704" s="13"/>
      <c r="B704" s="13"/>
    </row>
    <row r="705" spans="1:2" ht="12.75">
      <c r="A705" s="13"/>
      <c r="B705" s="13"/>
    </row>
    <row r="706" spans="1:2" ht="12.75">
      <c r="A706" s="13"/>
      <c r="B706" s="13"/>
    </row>
    <row r="707" spans="1:2" ht="12.75">
      <c r="A707" s="13"/>
      <c r="B707" s="13"/>
    </row>
    <row r="708" spans="1:2" ht="12.75">
      <c r="A708" s="13"/>
      <c r="B708" s="13"/>
    </row>
    <row r="709" spans="1:2" ht="12.75">
      <c r="A709" s="13"/>
      <c r="B709" s="13"/>
    </row>
    <row r="710" spans="1:2" ht="12.75">
      <c r="A710" s="13"/>
      <c r="B710" s="13"/>
    </row>
    <row r="711" spans="1:2" ht="12.75">
      <c r="A711" s="13"/>
      <c r="B711" s="13"/>
    </row>
    <row r="712" spans="1:2" ht="12.75">
      <c r="A712" s="13"/>
      <c r="B712" s="13"/>
    </row>
    <row r="713" spans="1:2" ht="12.75">
      <c r="A713" s="13"/>
      <c r="B713" s="13"/>
    </row>
    <row r="714" spans="1:2" ht="12.75">
      <c r="A714" s="13"/>
      <c r="B714" s="13"/>
    </row>
    <row r="715" spans="1:2" ht="12.75">
      <c r="A715" s="13"/>
      <c r="B715" s="13"/>
    </row>
    <row r="716" spans="1:2" ht="12.75">
      <c r="A716" s="13"/>
      <c r="B716" s="13"/>
    </row>
    <row r="717" spans="1:2" ht="12.75">
      <c r="A717" s="13"/>
      <c r="B717" s="13"/>
    </row>
    <row r="718" spans="1:2" ht="12.75">
      <c r="A718" s="13"/>
      <c r="B718" s="13"/>
    </row>
    <row r="719" spans="1:2" ht="12.75">
      <c r="A719" s="13"/>
      <c r="B719" s="13"/>
    </row>
    <row r="720" spans="1:2" ht="12.75">
      <c r="A720" s="13"/>
      <c r="B720" s="13"/>
    </row>
    <row r="721" spans="1:2" ht="12.75">
      <c r="A721" s="13"/>
      <c r="B721" s="13"/>
    </row>
    <row r="722" spans="1:2" ht="12.75">
      <c r="A722" s="13"/>
      <c r="B722" s="13"/>
    </row>
    <row r="723" spans="1:2" ht="12.75">
      <c r="A723" s="13"/>
      <c r="B723" s="13"/>
    </row>
    <row r="724" spans="1:2" ht="12.75">
      <c r="A724" s="13"/>
      <c r="B724" s="13"/>
    </row>
    <row r="725" spans="1:2" ht="12.75">
      <c r="A725" s="13"/>
      <c r="B725" s="13"/>
    </row>
    <row r="726" spans="1:2" ht="12.75">
      <c r="A726" s="13"/>
      <c r="B726" s="13"/>
    </row>
    <row r="727" spans="1:2" ht="12.75">
      <c r="A727" s="13"/>
      <c r="B727" s="13"/>
    </row>
    <row r="728" spans="1:2" ht="12.75">
      <c r="A728" s="13"/>
      <c r="B728" s="13"/>
    </row>
    <row r="729" spans="1:2" ht="12.75">
      <c r="A729" s="13"/>
      <c r="B729" s="13"/>
    </row>
    <row r="730" spans="1:2" ht="12.75">
      <c r="A730" s="13"/>
      <c r="B730" s="13"/>
    </row>
    <row r="731" spans="1:2" ht="12.75">
      <c r="A731" s="13"/>
      <c r="B731" s="13"/>
    </row>
    <row r="732" spans="1:2" ht="12.75">
      <c r="A732" s="13"/>
      <c r="B732" s="13"/>
    </row>
    <row r="733" spans="1:2" ht="12.75">
      <c r="A733" s="13"/>
      <c r="B733" s="13"/>
    </row>
    <row r="734" spans="1:2" ht="12.75">
      <c r="A734" s="13"/>
      <c r="B734" s="13"/>
    </row>
    <row r="735" spans="1:2" ht="12.75">
      <c r="A735" s="13"/>
      <c r="B735" s="13"/>
    </row>
    <row r="736" spans="1:2" ht="12.75">
      <c r="A736" s="13"/>
      <c r="B736" s="13"/>
    </row>
    <row r="737" spans="1:2" ht="12.75">
      <c r="A737" s="13"/>
      <c r="B737" s="13"/>
    </row>
    <row r="738" spans="1:2" ht="12.75">
      <c r="A738" s="13"/>
      <c r="B738" s="13"/>
    </row>
    <row r="739" spans="1:2" ht="12.75">
      <c r="A739" s="13"/>
      <c r="B739" s="13"/>
    </row>
    <row r="740" spans="1:2" ht="12.75">
      <c r="A740" s="13"/>
      <c r="B740" s="13"/>
    </row>
    <row r="741" spans="1:2" ht="12.75">
      <c r="A741" s="13"/>
      <c r="B741" s="13"/>
    </row>
    <row r="742" spans="1:2" ht="12.75">
      <c r="A742" s="13"/>
      <c r="B742" s="13"/>
    </row>
    <row r="743" spans="1:2" ht="12.75">
      <c r="A743" s="13"/>
      <c r="B743" s="13"/>
    </row>
    <row r="744" spans="1:2" ht="12.75">
      <c r="A744" s="13"/>
      <c r="B744" s="13"/>
    </row>
    <row r="745" spans="1:2" ht="12.75">
      <c r="A745" s="13"/>
      <c r="B745" s="13"/>
    </row>
    <row r="746" spans="1:2" ht="12.75">
      <c r="A746" s="13"/>
      <c r="B746" s="13"/>
    </row>
    <row r="747" spans="1:2" ht="12.75">
      <c r="A747" s="13"/>
      <c r="B747" s="13"/>
    </row>
    <row r="748" spans="1:2" ht="12.75">
      <c r="A748" s="13"/>
      <c r="B748" s="13"/>
    </row>
    <row r="749" spans="1:2" ht="12.75">
      <c r="A749" s="13"/>
      <c r="B749" s="13"/>
    </row>
    <row r="750" spans="1:2" ht="12.75">
      <c r="A750" s="13"/>
      <c r="B750" s="13"/>
    </row>
    <row r="751" spans="1:2" ht="12.75">
      <c r="A751" s="13"/>
      <c r="B751" s="13"/>
    </row>
    <row r="752" spans="1:2" ht="12.75">
      <c r="A752" s="13"/>
      <c r="B752" s="13"/>
    </row>
    <row r="753" spans="1:2" ht="12.75">
      <c r="A753" s="13"/>
      <c r="B753" s="13"/>
    </row>
    <row r="754" spans="1:2" ht="12.75">
      <c r="A754" s="13"/>
      <c r="B754" s="13"/>
    </row>
    <row r="755" spans="1:2" ht="12.75">
      <c r="A755" s="13"/>
      <c r="B755" s="13"/>
    </row>
    <row r="756" spans="1:2" ht="12.75">
      <c r="A756" s="13"/>
      <c r="B756" s="13"/>
    </row>
    <row r="757" spans="1:2" ht="12.75">
      <c r="A757" s="13"/>
      <c r="B757" s="13"/>
    </row>
    <row r="758" spans="1:2" ht="12.75">
      <c r="A758" s="13"/>
      <c r="B758" s="13"/>
    </row>
    <row r="759" spans="1:2" ht="12.75">
      <c r="A759" s="13"/>
      <c r="B759" s="13"/>
    </row>
    <row r="760" spans="1:2" ht="12.75">
      <c r="A760" s="13"/>
      <c r="B760" s="13"/>
    </row>
    <row r="761" spans="1:2" ht="12.75">
      <c r="A761" s="13"/>
      <c r="B761" s="13"/>
    </row>
    <row r="762" spans="1:2" ht="12.75">
      <c r="A762" s="13"/>
      <c r="B762" s="13"/>
    </row>
    <row r="763" spans="1:2" ht="12.75">
      <c r="A763" s="13"/>
      <c r="B763" s="13"/>
    </row>
    <row r="764" spans="1:2" ht="12.75">
      <c r="A764" s="13"/>
      <c r="B764" s="13"/>
    </row>
    <row r="765" spans="1:2" ht="12.75">
      <c r="A765" s="13"/>
      <c r="B765" s="13"/>
    </row>
    <row r="766" spans="1:2" ht="12.75">
      <c r="A766" s="13"/>
      <c r="B766" s="13"/>
    </row>
    <row r="767" spans="1:2" ht="12.75">
      <c r="A767" s="13"/>
      <c r="B767" s="13"/>
    </row>
    <row r="768" spans="1:2" ht="12.75">
      <c r="A768" s="13"/>
      <c r="B768" s="13"/>
    </row>
    <row r="769" spans="1:2" ht="12.75">
      <c r="A769" s="13"/>
      <c r="B769" s="13"/>
    </row>
    <row r="770" spans="1:2" ht="12.75">
      <c r="A770" s="13"/>
      <c r="B770" s="13"/>
    </row>
    <row r="771" spans="1:2" ht="12.75">
      <c r="A771" s="13"/>
      <c r="B771" s="13"/>
    </row>
    <row r="772" spans="1:2" ht="12.75">
      <c r="A772" s="13"/>
      <c r="B772" s="13"/>
    </row>
    <row r="773" spans="1:2" ht="12.75">
      <c r="A773" s="13"/>
      <c r="B773" s="13"/>
    </row>
    <row r="774" spans="1:2" ht="12.75">
      <c r="A774" s="13"/>
      <c r="B774" s="13"/>
    </row>
    <row r="775" spans="1:2" ht="12.75">
      <c r="A775" s="13"/>
      <c r="B775" s="13"/>
    </row>
    <row r="776" spans="1:2" ht="12.75">
      <c r="A776" s="13"/>
      <c r="B776" s="13"/>
    </row>
    <row r="777" spans="1:2" ht="12.75">
      <c r="A777" s="13"/>
      <c r="B777" s="13"/>
    </row>
    <row r="778" spans="1:2" ht="12.75">
      <c r="A778" s="13"/>
      <c r="B778" s="13"/>
    </row>
    <row r="779" spans="1:2" ht="12.75">
      <c r="A779" s="13"/>
      <c r="B779" s="13"/>
    </row>
    <row r="780" spans="1:2" ht="12.75">
      <c r="A780" s="13"/>
      <c r="B780" s="13"/>
    </row>
    <row r="781" spans="1:2" ht="12.75">
      <c r="A781" s="13"/>
      <c r="B781" s="13"/>
    </row>
    <row r="782" spans="1:2" ht="12.75">
      <c r="A782" s="13"/>
      <c r="B782" s="13"/>
    </row>
    <row r="783" spans="1:2" ht="12.75">
      <c r="A783" s="13"/>
      <c r="B783" s="13"/>
    </row>
    <row r="784" spans="1:2" ht="12.75">
      <c r="A784" s="13"/>
      <c r="B784" s="13"/>
    </row>
    <row r="785" spans="1:2" ht="12.75">
      <c r="A785" s="13"/>
      <c r="B785" s="13"/>
    </row>
    <row r="786" spans="1:2" ht="12.75">
      <c r="A786" s="13"/>
      <c r="B786" s="13"/>
    </row>
    <row r="787" spans="1:2" ht="12.75">
      <c r="A787" s="13"/>
      <c r="B787" s="13"/>
    </row>
    <row r="788" spans="1:2" ht="12.75">
      <c r="A788" s="13"/>
      <c r="B788" s="13"/>
    </row>
    <row r="789" spans="1:2" ht="12.75">
      <c r="A789" s="13"/>
      <c r="B789" s="13"/>
    </row>
    <row r="790" spans="1:2" ht="12.75">
      <c r="A790" s="13"/>
      <c r="B790" s="13"/>
    </row>
    <row r="791" spans="1:2" ht="12.75">
      <c r="A791" s="13"/>
      <c r="B791" s="13"/>
    </row>
    <row r="792" spans="1:2" ht="12.75">
      <c r="A792" s="13"/>
      <c r="B792" s="13"/>
    </row>
    <row r="793" spans="1:2" ht="12.75">
      <c r="A793" s="13"/>
      <c r="B793" s="13"/>
    </row>
    <row r="794" spans="1:2" ht="12.75">
      <c r="A794" s="13"/>
      <c r="B794" s="13"/>
    </row>
    <row r="795" spans="1:2" ht="12.75">
      <c r="A795" s="13"/>
      <c r="B795" s="13"/>
    </row>
    <row r="796" spans="1:2" ht="12.75">
      <c r="A796" s="13"/>
      <c r="B796" s="13"/>
    </row>
    <row r="797" spans="1:2" ht="12.75">
      <c r="A797" s="13"/>
      <c r="B797" s="13"/>
    </row>
    <row r="798" spans="1:2" ht="12.75">
      <c r="A798" s="13"/>
      <c r="B798" s="13"/>
    </row>
    <row r="799" spans="1:2" ht="12.75">
      <c r="A799" s="13"/>
      <c r="B799" s="13"/>
    </row>
    <row r="800" spans="1:2" ht="12.75">
      <c r="A800" s="13"/>
      <c r="B800" s="13"/>
    </row>
    <row r="801" spans="1:2" ht="12.75">
      <c r="A801" s="13"/>
      <c r="B801" s="13"/>
    </row>
    <row r="802" spans="1:2" ht="12.75">
      <c r="A802" s="13"/>
      <c r="B802" s="13"/>
    </row>
    <row r="803" spans="1:2" ht="12.75">
      <c r="A803" s="13"/>
      <c r="B803" s="13"/>
    </row>
    <row r="804" spans="1:2" ht="12.75">
      <c r="A804" s="13"/>
      <c r="B804" s="13"/>
    </row>
    <row r="805" spans="1:2" ht="12.75">
      <c r="A805" s="13"/>
      <c r="B805" s="13"/>
    </row>
    <row r="806" spans="1:2" ht="12.75">
      <c r="A806" s="13"/>
      <c r="B806" s="13"/>
    </row>
    <row r="807" spans="1:2" ht="12.75">
      <c r="A807" s="13"/>
      <c r="B807" s="13"/>
    </row>
    <row r="808" spans="1:2" ht="12.75">
      <c r="A808" s="13"/>
      <c r="B808" s="13"/>
    </row>
    <row r="809" spans="1:2" ht="12.75">
      <c r="A809" s="13"/>
      <c r="B809" s="13"/>
    </row>
    <row r="810" spans="1:2" ht="12.75">
      <c r="A810" s="13"/>
      <c r="B810" s="13"/>
    </row>
    <row r="811" spans="1:2" ht="12.75">
      <c r="A811" s="13"/>
      <c r="B811" s="13"/>
    </row>
    <row r="812" spans="1:2" ht="12.75">
      <c r="A812" s="13"/>
      <c r="B812" s="13"/>
    </row>
    <row r="813" spans="1:2" ht="12.75">
      <c r="A813" s="13"/>
      <c r="B813" s="13"/>
    </row>
    <row r="814" spans="1:2" ht="12.75">
      <c r="A814" s="13"/>
      <c r="B814" s="13"/>
    </row>
    <row r="815" spans="1:2" ht="12.75">
      <c r="A815" s="13"/>
      <c r="B815" s="13"/>
    </row>
    <row r="816" spans="1:2" ht="12.75">
      <c r="A816" s="13"/>
      <c r="B816" s="13"/>
    </row>
    <row r="817" spans="1:2" ht="12.75">
      <c r="A817" s="13"/>
      <c r="B817" s="13"/>
    </row>
    <row r="818" spans="1:2" ht="12.75">
      <c r="A818" s="13"/>
      <c r="B818" s="13"/>
    </row>
    <row r="819" spans="1:2" ht="12.75">
      <c r="A819" s="13"/>
      <c r="B819" s="13"/>
    </row>
    <row r="820" spans="1:2" ht="12.75">
      <c r="A820" s="13"/>
      <c r="B820" s="13"/>
    </row>
    <row r="821" spans="1:2" ht="12.75">
      <c r="A821" s="13"/>
      <c r="B821" s="13"/>
    </row>
    <row r="822" spans="1:2" ht="12.75">
      <c r="A822" s="13"/>
      <c r="B822" s="13"/>
    </row>
    <row r="823" spans="1:2" ht="12.75">
      <c r="A823" s="13"/>
      <c r="B823" s="13"/>
    </row>
    <row r="824" spans="1:2" ht="12.75">
      <c r="A824" s="13"/>
      <c r="B824" s="13"/>
    </row>
    <row r="825" spans="1:2" ht="12.75">
      <c r="A825" s="13"/>
      <c r="B825" s="13"/>
    </row>
    <row r="826" spans="1:2" ht="12.75">
      <c r="A826" s="13"/>
      <c r="B826" s="13"/>
    </row>
    <row r="827" spans="1:2" ht="12.75">
      <c r="A827" s="13"/>
      <c r="B827" s="13"/>
    </row>
    <row r="828" spans="1:2" ht="12.75">
      <c r="A828" s="13"/>
      <c r="B828" s="13"/>
    </row>
    <row r="829" spans="1:2" ht="12.75">
      <c r="A829" s="13"/>
      <c r="B829" s="13"/>
    </row>
    <row r="830" spans="1:2" ht="12.75">
      <c r="A830" s="13"/>
      <c r="B830" s="13"/>
    </row>
    <row r="831" spans="1:2" ht="12.75">
      <c r="A831" s="13"/>
      <c r="B831" s="13"/>
    </row>
    <row r="832" spans="1:2" ht="12.75">
      <c r="A832" s="13"/>
      <c r="B832" s="13"/>
    </row>
    <row r="833" spans="1:2" ht="12.75">
      <c r="A833" s="13"/>
      <c r="B833" s="13"/>
    </row>
    <row r="834" spans="1:2" ht="12.75">
      <c r="A834" s="13"/>
      <c r="B834" s="13"/>
    </row>
    <row r="835" spans="1:2" ht="12.75">
      <c r="A835" s="13"/>
      <c r="B835" s="13"/>
    </row>
    <row r="836" spans="1:2" ht="12.75">
      <c r="A836" s="13"/>
      <c r="B836" s="13"/>
    </row>
    <row r="837" spans="1:2" ht="12.75">
      <c r="A837" s="13"/>
      <c r="B837" s="13"/>
    </row>
    <row r="838" spans="1:2" ht="12.75">
      <c r="A838" s="13"/>
      <c r="B838" s="13"/>
    </row>
    <row r="839" spans="1:2" ht="12.75">
      <c r="A839" s="13"/>
      <c r="B839" s="13"/>
    </row>
    <row r="840" spans="1:2" ht="12.75">
      <c r="A840" s="13"/>
      <c r="B840" s="13"/>
    </row>
    <row r="841" spans="1:2" ht="12.75">
      <c r="A841" s="13"/>
      <c r="B841" s="13"/>
    </row>
    <row r="842" spans="1:2" ht="12.75">
      <c r="A842" s="13"/>
      <c r="B842" s="13"/>
    </row>
    <row r="843" spans="1:2" ht="12.75">
      <c r="A843" s="13"/>
      <c r="B843" s="13"/>
    </row>
    <row r="844" spans="1:2" ht="12.75">
      <c r="A844" s="13"/>
      <c r="B844" s="13"/>
    </row>
    <row r="845" spans="1:2" ht="12.75">
      <c r="A845" s="13"/>
      <c r="B845" s="13"/>
    </row>
    <row r="846" spans="1:2" ht="12.75">
      <c r="A846" s="13"/>
      <c r="B846" s="13"/>
    </row>
    <row r="847" spans="1:2" ht="12.75">
      <c r="A847" s="13"/>
      <c r="B847" s="13"/>
    </row>
    <row r="848" spans="1:2" ht="12.75">
      <c r="A848" s="13"/>
      <c r="B848" s="13"/>
    </row>
    <row r="849" spans="1:2" ht="12.75">
      <c r="A849" s="13"/>
      <c r="B849" s="13"/>
    </row>
    <row r="850" spans="1:2" ht="12.75">
      <c r="A850" s="13"/>
      <c r="B850" s="13"/>
    </row>
    <row r="851" spans="1:2" ht="12.75">
      <c r="A851" s="13"/>
      <c r="B851" s="13"/>
    </row>
    <row r="852" spans="1:2" ht="12.75">
      <c r="A852" s="13"/>
      <c r="B852" s="13"/>
    </row>
    <row r="853" spans="1:2" ht="12.75">
      <c r="A853" s="13"/>
      <c r="B853" s="13"/>
    </row>
    <row r="854" spans="1:2" ht="12.75">
      <c r="A854" s="13"/>
      <c r="B854" s="13"/>
    </row>
    <row r="855" spans="1:2" ht="12.75">
      <c r="A855" s="13"/>
      <c r="B855" s="13"/>
    </row>
    <row r="856" spans="1:2" ht="12.75">
      <c r="A856" s="13"/>
      <c r="B856" s="13"/>
    </row>
    <row r="857" spans="1:2" ht="12.75">
      <c r="A857" s="13"/>
      <c r="B857" s="13"/>
    </row>
    <row r="858" spans="1:2" ht="12.75">
      <c r="A858" s="13"/>
      <c r="B858" s="13"/>
    </row>
    <row r="859" spans="1:2" ht="12.75">
      <c r="A859" s="13"/>
      <c r="B859" s="13"/>
    </row>
    <row r="860" spans="1:2" ht="12.75">
      <c r="A860" s="13"/>
      <c r="B860" s="13"/>
    </row>
    <row r="861" spans="1:2" ht="12.75">
      <c r="A861" s="13"/>
      <c r="B861" s="13"/>
    </row>
    <row r="862" spans="1:2" ht="12.75">
      <c r="A862" s="13"/>
      <c r="B862" s="13"/>
    </row>
    <row r="863" spans="1:2" ht="12.75">
      <c r="A863" s="13"/>
      <c r="B863" s="13"/>
    </row>
    <row r="864" spans="1:2" ht="12.75">
      <c r="A864" s="13"/>
      <c r="B864" s="13"/>
    </row>
    <row r="865" spans="1:2" ht="12.75">
      <c r="A865" s="13"/>
      <c r="B865" s="13"/>
    </row>
    <row r="866" spans="1:2" ht="12.75">
      <c r="A866" s="13"/>
      <c r="B866" s="13"/>
    </row>
    <row r="867" spans="1:2" ht="12.75">
      <c r="A867" s="13"/>
      <c r="B867" s="13"/>
    </row>
    <row r="868" spans="1:2" ht="12.75">
      <c r="A868" s="13"/>
      <c r="B868" s="13"/>
    </row>
    <row r="869" spans="1:2" ht="12.75">
      <c r="A869" s="13"/>
      <c r="B869" s="13"/>
    </row>
    <row r="870" spans="1:2" ht="12.75">
      <c r="A870" s="13"/>
      <c r="B870" s="13"/>
    </row>
    <row r="871" spans="1:2" ht="12.75">
      <c r="A871" s="13"/>
      <c r="B871" s="13"/>
    </row>
    <row r="872" spans="1:2" ht="12.75">
      <c r="A872" s="13"/>
      <c r="B872" s="13"/>
    </row>
    <row r="873" spans="1:2" ht="12.75">
      <c r="A873" s="13"/>
      <c r="B873" s="13"/>
    </row>
    <row r="874" spans="1:2" ht="12.75">
      <c r="A874" s="13"/>
      <c r="B874" s="13"/>
    </row>
    <row r="875" spans="1:2" ht="12.75">
      <c r="A875" s="13"/>
      <c r="B875" s="13"/>
    </row>
    <row r="876" spans="1:2" ht="12.75">
      <c r="A876" s="13"/>
      <c r="B876" s="13"/>
    </row>
    <row r="877" spans="1:2" ht="12.75">
      <c r="A877" s="13"/>
      <c r="B877" s="13"/>
    </row>
    <row r="878" spans="1:2" ht="12.75">
      <c r="A878" s="13"/>
      <c r="B878" s="13"/>
    </row>
    <row r="879" spans="1:2" ht="12.75">
      <c r="A879" s="13"/>
      <c r="B879" s="13"/>
    </row>
    <row r="880" spans="1:2" ht="12.75">
      <c r="A880" s="13"/>
      <c r="B880" s="13"/>
    </row>
    <row r="881" spans="1:2" ht="12.75">
      <c r="A881" s="13"/>
      <c r="B881" s="13"/>
    </row>
    <row r="882" spans="1:2" ht="12.75">
      <c r="A882" s="13"/>
      <c r="B882" s="13"/>
    </row>
    <row r="883" spans="1:2" ht="12.75">
      <c r="A883" s="13"/>
      <c r="B883" s="13"/>
    </row>
    <row r="884" spans="1:2" ht="12.75">
      <c r="A884" s="13"/>
      <c r="B884" s="13"/>
    </row>
    <row r="885" spans="1:2" ht="12.75">
      <c r="A885" s="13"/>
      <c r="B885" s="13"/>
    </row>
    <row r="886" spans="1:2" ht="12.75">
      <c r="A886" s="13"/>
      <c r="B886" s="13"/>
    </row>
    <row r="887" spans="1:2" ht="12.75">
      <c r="A887" s="13"/>
      <c r="B887" s="13"/>
    </row>
    <row r="888" spans="1:2" ht="12.75">
      <c r="A888" s="13"/>
      <c r="B888" s="13"/>
    </row>
    <row r="889" spans="1:2" ht="12.75">
      <c r="A889" s="13"/>
      <c r="B889" s="13"/>
    </row>
    <row r="890" spans="1:2" ht="12.75">
      <c r="A890" s="13"/>
      <c r="B890" s="13"/>
    </row>
    <row r="891" spans="1:2" ht="12.75">
      <c r="A891" s="13"/>
      <c r="B891" s="13"/>
    </row>
    <row r="892" spans="1:2" ht="12.75">
      <c r="A892" s="13"/>
      <c r="B892" s="13"/>
    </row>
    <row r="893" spans="1:2" ht="12.75">
      <c r="A893" s="13"/>
      <c r="B893" s="13"/>
    </row>
    <row r="894" spans="1:2" ht="12.75">
      <c r="A894" s="13"/>
      <c r="B894" s="13"/>
    </row>
    <row r="895" spans="1:2" ht="12.75">
      <c r="A895" s="13"/>
      <c r="B895" s="13"/>
    </row>
    <row r="896" spans="1:2" ht="12.75">
      <c r="A896" s="13"/>
      <c r="B896" s="13"/>
    </row>
    <row r="897" spans="1:2" ht="12.75">
      <c r="A897" s="13"/>
      <c r="B897" s="13"/>
    </row>
    <row r="898" spans="1:2" ht="12.75">
      <c r="A898" s="13"/>
      <c r="B898" s="13"/>
    </row>
    <row r="899" spans="1:2" ht="12.75">
      <c r="A899" s="13"/>
      <c r="B899" s="13"/>
    </row>
    <row r="900" spans="1:2" ht="12.75">
      <c r="A900" s="13"/>
      <c r="B900" s="13"/>
    </row>
    <row r="901" spans="1:2" ht="12.75">
      <c r="A901" s="13"/>
      <c r="B901" s="13"/>
    </row>
    <row r="902" spans="1:2" ht="12.75">
      <c r="A902" s="13"/>
      <c r="B902" s="13"/>
    </row>
    <row r="903" spans="1:2" ht="12.75">
      <c r="A903" s="13"/>
      <c r="B903" s="13"/>
    </row>
    <row r="904" spans="1:2" ht="12.75">
      <c r="A904" s="13"/>
      <c r="B904" s="13"/>
    </row>
    <row r="905" spans="1:2" ht="12.75">
      <c r="A905" s="13"/>
      <c r="B905" s="13"/>
    </row>
    <row r="906" spans="1:2" ht="12.75">
      <c r="A906" s="13"/>
      <c r="B906" s="13"/>
    </row>
    <row r="907" spans="1:2" ht="12.75">
      <c r="A907" s="13"/>
      <c r="B907" s="13"/>
    </row>
    <row r="908" spans="1:2" ht="12.75">
      <c r="A908" s="13"/>
      <c r="B908" s="13"/>
    </row>
    <row r="909" spans="1:2" ht="12.75">
      <c r="A909" s="13"/>
      <c r="B909" s="13"/>
    </row>
    <row r="910" spans="1:2" ht="12.75">
      <c r="A910" s="13"/>
      <c r="B910" s="13"/>
    </row>
    <row r="911" spans="1:2" ht="12.75">
      <c r="A911" s="13"/>
      <c r="B911" s="13"/>
    </row>
    <row r="912" spans="1:2" ht="12.75">
      <c r="A912" s="13"/>
      <c r="B912" s="13"/>
    </row>
    <row r="913" spans="1:2" ht="12.75">
      <c r="A913" s="13"/>
      <c r="B913" s="13"/>
    </row>
    <row r="914" spans="1:2" ht="12.75">
      <c r="A914" s="13"/>
      <c r="B914" s="13"/>
    </row>
    <row r="915" spans="1:2" ht="12.75">
      <c r="A915" s="13"/>
      <c r="B915" s="13"/>
    </row>
    <row r="916" spans="1:2" ht="12.75">
      <c r="A916" s="13"/>
      <c r="B916" s="13"/>
    </row>
    <row r="917" spans="1:2" ht="12.75">
      <c r="A917" s="13"/>
      <c r="B917" s="13"/>
    </row>
    <row r="918" spans="1:2" ht="12.75">
      <c r="A918" s="13"/>
      <c r="B918" s="13"/>
    </row>
    <row r="919" spans="1:2" ht="12.75">
      <c r="A919" s="13"/>
      <c r="B919" s="13"/>
    </row>
    <row r="920" spans="1:2" ht="12.75">
      <c r="A920" s="13"/>
      <c r="B920" s="13"/>
    </row>
    <row r="921" spans="1:2" ht="12.75">
      <c r="A921" s="13"/>
      <c r="B921" s="13"/>
    </row>
    <row r="922" spans="1:2" ht="12.75">
      <c r="A922" s="13"/>
      <c r="B922" s="13"/>
    </row>
    <row r="923" spans="1:2" ht="12.75">
      <c r="A923" s="13"/>
      <c r="B923" s="13"/>
    </row>
    <row r="924" spans="1:2" ht="12.75">
      <c r="A924" s="13"/>
      <c r="B924" s="13"/>
    </row>
    <row r="925" spans="1:2" ht="12.75">
      <c r="A925" s="13"/>
      <c r="B925" s="13"/>
    </row>
    <row r="926" spans="1:2" ht="12.75">
      <c r="A926" s="13"/>
      <c r="B926" s="13"/>
    </row>
    <row r="927" spans="1:2" ht="12.75">
      <c r="A927" s="13"/>
      <c r="B927" s="13"/>
    </row>
    <row r="928" spans="1:2" ht="12.75">
      <c r="A928" s="13"/>
      <c r="B928" s="13"/>
    </row>
    <row r="929" spans="1:2" ht="12.75">
      <c r="A929" s="13"/>
      <c r="B929" s="13"/>
    </row>
    <row r="930" spans="1:2" ht="12.75">
      <c r="A930" s="13"/>
      <c r="B930" s="13"/>
    </row>
    <row r="931" spans="1:2" ht="12.75">
      <c r="A931" s="13"/>
      <c r="B931" s="13"/>
    </row>
    <row r="932" spans="1:2" ht="12.75">
      <c r="A932" s="13"/>
      <c r="B932" s="13"/>
    </row>
    <row r="933" spans="1:2" ht="12.75">
      <c r="A933" s="13"/>
      <c r="B933" s="13"/>
    </row>
    <row r="934" spans="1:2" ht="12.75">
      <c r="A934" s="13"/>
      <c r="B934" s="13"/>
    </row>
    <row r="935" spans="1:2" ht="12.75">
      <c r="A935" s="13"/>
      <c r="B935" s="13"/>
    </row>
    <row r="936" spans="1:2" ht="12.75">
      <c r="A936" s="13"/>
      <c r="B936" s="13"/>
    </row>
    <row r="937" spans="1:2" ht="12.75">
      <c r="A937" s="13"/>
      <c r="B937" s="13"/>
    </row>
    <row r="938" spans="1:2" ht="12.75">
      <c r="A938" s="13"/>
      <c r="B938" s="13"/>
    </row>
    <row r="939" spans="1:2" ht="12.75">
      <c r="A939" s="13"/>
      <c r="B939" s="13"/>
    </row>
    <row r="940" spans="1:2" ht="12.75">
      <c r="A940" s="13"/>
      <c r="B940" s="13"/>
    </row>
    <row r="941" spans="1:2" ht="12.75">
      <c r="A941" s="13"/>
      <c r="B941" s="13"/>
    </row>
    <row r="942" spans="1:2" ht="12.75">
      <c r="A942" s="13"/>
      <c r="B942" s="13"/>
    </row>
    <row r="943" spans="1:2" ht="12.75">
      <c r="A943" s="13"/>
      <c r="B943" s="13"/>
    </row>
    <row r="944" spans="1:2" ht="12.75">
      <c r="A944" s="13"/>
      <c r="B944" s="13"/>
    </row>
    <row r="945" spans="1:2" ht="12.75">
      <c r="A945" s="13"/>
      <c r="B945" s="13"/>
    </row>
    <row r="946" spans="1:2" ht="12.75">
      <c r="A946" s="13"/>
      <c r="B946" s="13"/>
    </row>
    <row r="947" spans="1:2" ht="12.75">
      <c r="A947" s="13"/>
      <c r="B947" s="13"/>
    </row>
    <row r="948" spans="1:2" ht="12.75">
      <c r="A948" s="13"/>
      <c r="B948" s="13"/>
    </row>
    <row r="949" spans="1:2" ht="12.75">
      <c r="A949" s="13"/>
      <c r="B949" s="13"/>
    </row>
    <row r="950" spans="1:2" ht="12.75">
      <c r="A950" s="13"/>
      <c r="B950" s="13"/>
    </row>
    <row r="951" spans="1:2" ht="12.75">
      <c r="A951" s="13"/>
      <c r="B951" s="13"/>
    </row>
    <row r="952" spans="1:2" ht="12.75">
      <c r="A952" s="13"/>
      <c r="B952" s="13"/>
    </row>
    <row r="953" spans="1:2" ht="12.75">
      <c r="A953" s="13"/>
      <c r="B953" s="13"/>
    </row>
    <row r="954" spans="1:2" ht="12.75">
      <c r="A954" s="13"/>
      <c r="B954" s="13"/>
    </row>
    <row r="955" spans="1:2" ht="12.75">
      <c r="A955" s="13"/>
      <c r="B955" s="13"/>
    </row>
    <row r="956" spans="1:2" ht="12.75">
      <c r="A956" s="13"/>
      <c r="B956" s="13"/>
    </row>
    <row r="957" spans="1:2" ht="12.75">
      <c r="A957" s="13"/>
      <c r="B957" s="13"/>
    </row>
    <row r="958" spans="1:2" ht="12.75">
      <c r="A958" s="13"/>
      <c r="B958" s="13"/>
    </row>
    <row r="959" spans="1:2" ht="12.75">
      <c r="A959" s="13"/>
      <c r="B959" s="13"/>
    </row>
    <row r="960" spans="1:2" ht="12.75">
      <c r="A960" s="13"/>
      <c r="B960" s="13"/>
    </row>
    <row r="961" spans="1:2" ht="12.75">
      <c r="A961" s="13"/>
      <c r="B961" s="13"/>
    </row>
    <row r="962" spans="1:2" ht="12.75">
      <c r="A962" s="13"/>
      <c r="B962" s="13"/>
    </row>
    <row r="963" spans="1:2" ht="12.75">
      <c r="A963" s="13"/>
      <c r="B963" s="13"/>
    </row>
    <row r="964" spans="1:2" ht="12.75">
      <c r="A964" s="13"/>
      <c r="B964" s="13"/>
    </row>
    <row r="965" spans="1:2" ht="12.75">
      <c r="A965" s="13"/>
      <c r="B965" s="13"/>
    </row>
    <row r="966" spans="1:2" ht="12.75">
      <c r="A966" s="13"/>
      <c r="B966" s="13"/>
    </row>
    <row r="967" spans="1:2" ht="12.75">
      <c r="A967" s="13"/>
      <c r="B967" s="13"/>
    </row>
    <row r="968" spans="1:2" ht="12.75">
      <c r="A968" s="13"/>
      <c r="B968" s="13"/>
    </row>
    <row r="969" spans="1:2" ht="12.75">
      <c r="A969" s="13"/>
      <c r="B969" s="13"/>
    </row>
    <row r="970" spans="1:2" ht="12.75">
      <c r="A970" s="13"/>
      <c r="B970" s="13"/>
    </row>
    <row r="971" spans="1:2" ht="12.75">
      <c r="A971" s="13"/>
      <c r="B971" s="13"/>
    </row>
    <row r="972" spans="1:2" ht="12.75">
      <c r="A972" s="13"/>
      <c r="B972" s="13"/>
    </row>
    <row r="973" spans="1:2" ht="12.75">
      <c r="A973" s="13"/>
      <c r="B973" s="13"/>
    </row>
    <row r="974" spans="1:2" ht="12.75">
      <c r="A974" s="13"/>
      <c r="B974" s="13"/>
    </row>
    <row r="975" spans="1:2" ht="12.75">
      <c r="A975" s="13"/>
      <c r="B975" s="13"/>
    </row>
    <row r="976" spans="1:2" ht="12.75">
      <c r="A976" s="13"/>
      <c r="B976" s="13"/>
    </row>
    <row r="977" spans="1:2" ht="12.75">
      <c r="A977" s="13"/>
      <c r="B977" s="13"/>
    </row>
    <row r="978" spans="1:2" ht="12.75">
      <c r="A978" s="13"/>
      <c r="B978" s="13"/>
    </row>
    <row r="979" spans="1:2" ht="12.75">
      <c r="A979" s="13"/>
      <c r="B979" s="13"/>
    </row>
    <row r="980" spans="1:2" ht="12.75">
      <c r="A980" s="13"/>
      <c r="B980" s="13"/>
    </row>
    <row r="981" spans="1:2" ht="12.75">
      <c r="A981" s="13"/>
      <c r="B981" s="13"/>
    </row>
    <row r="982" spans="1:2" ht="12.75">
      <c r="A982" s="13"/>
      <c r="B98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95"/>
  <sheetViews>
    <sheetView tabSelected="1" workbookViewId="0">
      <pane ySplit="9" topLeftCell="A10" activePane="bottomLeft" state="frozen"/>
      <selection pane="bottomLeft" activeCell="C17" sqref="C17"/>
    </sheetView>
  </sheetViews>
  <sheetFormatPr defaultColWidth="12.5703125" defaultRowHeight="15.75" customHeight="1"/>
  <cols>
    <col min="1" max="1" width="22.42578125" bestFit="1" customWidth="1"/>
    <col min="2" max="2" width="15.5703125" customWidth="1"/>
    <col min="3" max="3" width="24" customWidth="1"/>
    <col min="4" max="4" width="20" customWidth="1"/>
    <col min="5" max="5" width="15.85546875" customWidth="1"/>
    <col min="8" max="8" width="15.7109375" bestFit="1" customWidth="1"/>
  </cols>
  <sheetData>
    <row r="1" spans="1:13" ht="13.5" thickBot="1">
      <c r="A1" s="111" t="s">
        <v>46</v>
      </c>
      <c r="B1" s="57" t="s">
        <v>35</v>
      </c>
      <c r="C1" s="58" t="s">
        <v>36</v>
      </c>
    </row>
    <row r="2" spans="1:13" ht="12.75">
      <c r="A2" s="109" t="s">
        <v>79</v>
      </c>
      <c r="B2" s="110">
        <f>SUM(D10:D13)</f>
        <v>14</v>
      </c>
      <c r="C2" s="152">
        <f t="shared" ref="C2:C7" si="0">B2/$B$8</f>
        <v>4.8109965635738834E-2</v>
      </c>
      <c r="G2">
        <v>4.8109965635738834E-2</v>
      </c>
      <c r="H2" s="155">
        <f>G2*100</f>
        <v>4.8109965635738838</v>
      </c>
    </row>
    <row r="3" spans="1:13" ht="12.75">
      <c r="A3" s="106" t="s">
        <v>22</v>
      </c>
      <c r="B3" s="105">
        <f>SUM(D14:D26)</f>
        <v>42</v>
      </c>
      <c r="C3" s="153">
        <f t="shared" si="0"/>
        <v>0.14432989690721648</v>
      </c>
      <c r="G3">
        <v>0.14432989690721648</v>
      </c>
      <c r="H3" s="155">
        <f t="shared" ref="H3:H7" si="1">G3*100</f>
        <v>14.432989690721648</v>
      </c>
    </row>
    <row r="4" spans="1:13" ht="12.75">
      <c r="A4" s="106" t="s">
        <v>69</v>
      </c>
      <c r="B4" s="105">
        <f>SUM(D27:D43)</f>
        <v>54</v>
      </c>
      <c r="C4" s="153">
        <f t="shared" si="0"/>
        <v>0.18556701030927836</v>
      </c>
      <c r="E4">
        <f>14.4+18.6+1.7+41.2+4.8+19.2</f>
        <v>99.9</v>
      </c>
      <c r="G4">
        <v>0.18556701030927836</v>
      </c>
      <c r="H4" s="155">
        <f t="shared" si="1"/>
        <v>18.556701030927837</v>
      </c>
    </row>
    <row r="5" spans="1:13" ht="12.75">
      <c r="A5" s="106" t="s">
        <v>87</v>
      </c>
      <c r="B5" s="105">
        <f>SUM(D44:D47)</f>
        <v>5</v>
      </c>
      <c r="C5" s="153">
        <f t="shared" si="0"/>
        <v>1.7182130584192441E-2</v>
      </c>
      <c r="G5">
        <v>1.7182130584192441E-2</v>
      </c>
      <c r="H5" s="155">
        <f t="shared" si="1"/>
        <v>1.7182130584192441</v>
      </c>
    </row>
    <row r="6" spans="1:13" ht="12.75">
      <c r="A6" s="106" t="s">
        <v>26</v>
      </c>
      <c r="B6" s="105">
        <f>SUM(D48:D78)</f>
        <v>120</v>
      </c>
      <c r="C6" s="153">
        <f t="shared" si="0"/>
        <v>0.41237113402061853</v>
      </c>
      <c r="G6">
        <v>0.41237113402061853</v>
      </c>
      <c r="H6" s="155">
        <f t="shared" si="1"/>
        <v>41.237113402061851</v>
      </c>
    </row>
    <row r="7" spans="1:13" ht="13.5" thickBot="1">
      <c r="A7" s="107" t="s">
        <v>135</v>
      </c>
      <c r="B7" s="108">
        <f>SUM(D79:D95)</f>
        <v>56</v>
      </c>
      <c r="C7" s="154">
        <f t="shared" si="0"/>
        <v>0.19243986254295534</v>
      </c>
      <c r="G7">
        <v>0.19243986254295534</v>
      </c>
      <c r="H7" s="155">
        <f t="shared" si="1"/>
        <v>19.243986254295535</v>
      </c>
    </row>
    <row r="8" spans="1:13" ht="15.75" customHeight="1">
      <c r="B8" s="5">
        <f>SUM(B2:B7)</f>
        <v>291</v>
      </c>
      <c r="C8" s="14"/>
      <c r="H8" s="155">
        <f>SUM(H2:H7)</f>
        <v>100</v>
      </c>
    </row>
    <row r="9" spans="1:13" ht="12.75">
      <c r="A9" s="18" t="s">
        <v>34</v>
      </c>
      <c r="B9" s="18" t="s">
        <v>44</v>
      </c>
      <c r="C9" s="18" t="s">
        <v>46</v>
      </c>
      <c r="D9" s="18" t="s">
        <v>45</v>
      </c>
      <c r="E9" s="18"/>
    </row>
    <row r="10" spans="1:13" ht="12.75">
      <c r="A10" s="5" t="s">
        <v>139</v>
      </c>
      <c r="B10" s="27" t="s">
        <v>71</v>
      </c>
      <c r="C10" s="5" t="s">
        <v>79</v>
      </c>
      <c r="D10" s="5">
        <v>6</v>
      </c>
      <c r="I10" s="5"/>
      <c r="J10" s="11"/>
      <c r="K10" s="5"/>
      <c r="L10" s="5"/>
      <c r="M10" s="5"/>
    </row>
    <row r="11" spans="1:13" ht="12.75">
      <c r="A11" s="5" t="s">
        <v>139</v>
      </c>
      <c r="B11" s="11" t="s">
        <v>122</v>
      </c>
      <c r="C11" s="5" t="s">
        <v>79</v>
      </c>
      <c r="D11" s="5">
        <v>3</v>
      </c>
      <c r="I11" s="5"/>
      <c r="J11" s="11"/>
      <c r="K11" s="5"/>
      <c r="L11" s="5"/>
      <c r="M11" s="5"/>
    </row>
    <row r="12" spans="1:13" ht="12.75">
      <c r="A12" s="5" t="s">
        <v>140</v>
      </c>
      <c r="B12" s="11" t="s">
        <v>21</v>
      </c>
      <c r="C12" s="5" t="s">
        <v>79</v>
      </c>
      <c r="D12" s="5">
        <v>4</v>
      </c>
      <c r="I12" s="5"/>
      <c r="J12" s="11"/>
      <c r="K12" s="5"/>
      <c r="L12" s="5"/>
      <c r="M12" s="5"/>
    </row>
    <row r="13" spans="1:13" ht="12.75">
      <c r="A13" s="5" t="s">
        <v>136</v>
      </c>
      <c r="B13" s="27" t="s">
        <v>77</v>
      </c>
      <c r="C13" s="5" t="s">
        <v>79</v>
      </c>
      <c r="D13" s="5">
        <v>1</v>
      </c>
      <c r="I13" s="5"/>
      <c r="J13" s="11"/>
      <c r="K13" s="5"/>
      <c r="L13" s="5"/>
      <c r="M13" s="5"/>
    </row>
    <row r="14" spans="1:13" ht="12.75">
      <c r="A14" s="5" t="s">
        <v>136</v>
      </c>
      <c r="B14" s="27" t="s">
        <v>25</v>
      </c>
      <c r="C14" s="26" t="s">
        <v>22</v>
      </c>
      <c r="D14" s="5">
        <v>2</v>
      </c>
      <c r="I14" s="5"/>
      <c r="J14" s="11"/>
      <c r="K14" s="5"/>
      <c r="L14" s="5"/>
      <c r="M14" s="5"/>
    </row>
    <row r="15" spans="1:13" ht="15.75" customHeight="1">
      <c r="A15" s="5" t="s">
        <v>136</v>
      </c>
      <c r="B15" s="27" t="s">
        <v>27</v>
      </c>
      <c r="C15" s="26" t="s">
        <v>22</v>
      </c>
      <c r="D15" s="5">
        <v>1</v>
      </c>
      <c r="I15" s="5"/>
      <c r="J15" s="4"/>
      <c r="K15" s="5"/>
      <c r="L15" s="5"/>
      <c r="M15" s="5"/>
    </row>
    <row r="16" spans="1:13" ht="15.75" customHeight="1">
      <c r="A16" s="5" t="s">
        <v>136</v>
      </c>
      <c r="B16" s="27" t="s">
        <v>70</v>
      </c>
      <c r="C16" s="26" t="s">
        <v>22</v>
      </c>
      <c r="D16" s="5">
        <v>4</v>
      </c>
      <c r="I16" s="5"/>
      <c r="J16" s="4"/>
      <c r="K16" s="5"/>
      <c r="L16" s="5"/>
      <c r="M16" s="5"/>
    </row>
    <row r="17" spans="1:13" ht="15.75" customHeight="1">
      <c r="A17" s="5" t="s">
        <v>136</v>
      </c>
      <c r="B17" s="27" t="s">
        <v>74</v>
      </c>
      <c r="C17" s="26" t="s">
        <v>22</v>
      </c>
      <c r="D17" s="5">
        <v>6</v>
      </c>
      <c r="I17" s="5"/>
      <c r="J17" s="4"/>
      <c r="K17" s="5"/>
      <c r="L17" s="5"/>
      <c r="M17" s="5"/>
    </row>
    <row r="18" spans="1:13" ht="15.75" customHeight="1">
      <c r="A18" s="5" t="s">
        <v>136</v>
      </c>
      <c r="B18" s="27" t="s">
        <v>75</v>
      </c>
      <c r="C18" s="26" t="s">
        <v>22</v>
      </c>
      <c r="D18" s="5">
        <v>5</v>
      </c>
      <c r="I18" s="5"/>
      <c r="J18" s="4"/>
      <c r="K18" s="5"/>
      <c r="L18" s="5"/>
      <c r="M18" s="5"/>
    </row>
    <row r="19" spans="1:13" ht="15.75" customHeight="1">
      <c r="A19" s="5" t="s">
        <v>136</v>
      </c>
      <c r="B19" s="11" t="s">
        <v>122</v>
      </c>
      <c r="C19" s="5" t="s">
        <v>22</v>
      </c>
      <c r="D19" s="5">
        <v>1</v>
      </c>
      <c r="I19" s="5"/>
      <c r="J19" s="4"/>
      <c r="K19" s="5"/>
      <c r="L19" s="5"/>
      <c r="M19" s="5"/>
    </row>
    <row r="20" spans="1:13" ht="15.75" customHeight="1">
      <c r="A20" s="5" t="s">
        <v>136</v>
      </c>
      <c r="B20" s="11" t="s">
        <v>124</v>
      </c>
      <c r="C20" s="5" t="s">
        <v>22</v>
      </c>
      <c r="D20" s="5">
        <v>1</v>
      </c>
      <c r="I20" s="5"/>
      <c r="J20" s="4"/>
      <c r="K20" s="5"/>
      <c r="L20" s="5"/>
      <c r="M20" s="5"/>
    </row>
    <row r="21" spans="1:13" ht="15.75" customHeight="1">
      <c r="A21" s="5" t="s">
        <v>136</v>
      </c>
      <c r="B21" s="11" t="s">
        <v>125</v>
      </c>
      <c r="C21" s="5" t="s">
        <v>22</v>
      </c>
      <c r="D21" s="5">
        <v>1</v>
      </c>
      <c r="I21" s="5"/>
      <c r="J21" s="4"/>
      <c r="K21" s="5"/>
      <c r="L21" s="5"/>
      <c r="M21" s="5"/>
    </row>
    <row r="22" spans="1:13" ht="15.75" customHeight="1">
      <c r="A22" s="5" t="s">
        <v>136</v>
      </c>
      <c r="B22" s="11" t="s">
        <v>123</v>
      </c>
      <c r="C22" s="5" t="s">
        <v>22</v>
      </c>
      <c r="D22" s="5">
        <v>1</v>
      </c>
      <c r="I22" s="5"/>
      <c r="J22" s="4"/>
      <c r="K22" s="5"/>
      <c r="L22" s="5"/>
      <c r="M22" s="5"/>
    </row>
    <row r="23" spans="1:13" ht="12.75">
      <c r="A23" s="5" t="s">
        <v>138</v>
      </c>
      <c r="B23" s="27" t="s">
        <v>24</v>
      </c>
      <c r="C23" s="5" t="s">
        <v>22</v>
      </c>
      <c r="D23" s="5">
        <v>7</v>
      </c>
      <c r="I23" s="5"/>
      <c r="J23" s="11"/>
      <c r="K23" s="5"/>
      <c r="L23" s="5"/>
      <c r="M23" s="5"/>
    </row>
    <row r="24" spans="1:13" ht="12.75">
      <c r="A24" s="5" t="s">
        <v>138</v>
      </c>
      <c r="B24" s="27" t="s">
        <v>25</v>
      </c>
      <c r="C24" s="5" t="s">
        <v>22</v>
      </c>
      <c r="D24" s="5">
        <v>7</v>
      </c>
      <c r="I24" s="5"/>
      <c r="J24" s="11"/>
      <c r="K24" s="5"/>
      <c r="L24" s="5"/>
      <c r="M24" s="5"/>
    </row>
    <row r="25" spans="1:13" ht="12.75">
      <c r="A25" s="5" t="s">
        <v>138</v>
      </c>
      <c r="B25" s="27" t="s">
        <v>27</v>
      </c>
      <c r="C25" s="5" t="s">
        <v>22</v>
      </c>
      <c r="D25" s="5">
        <v>4</v>
      </c>
      <c r="I25" s="5"/>
      <c r="J25" s="11"/>
      <c r="K25" s="5"/>
      <c r="L25" s="5"/>
      <c r="M25" s="5"/>
    </row>
    <row r="26" spans="1:13" ht="12.75">
      <c r="A26" s="5" t="s">
        <v>138</v>
      </c>
      <c r="B26" s="27" t="s">
        <v>70</v>
      </c>
      <c r="C26" s="5" t="s">
        <v>22</v>
      </c>
      <c r="D26" s="5">
        <v>2</v>
      </c>
      <c r="I26" s="5"/>
      <c r="J26" s="11"/>
      <c r="K26" s="5"/>
      <c r="L26" s="5"/>
      <c r="M26" s="5"/>
    </row>
    <row r="27" spans="1:13" ht="15">
      <c r="A27" s="5" t="s">
        <v>136</v>
      </c>
      <c r="B27" s="4" t="s">
        <v>20</v>
      </c>
      <c r="C27" s="5" t="s">
        <v>69</v>
      </c>
      <c r="D27" s="5">
        <v>3</v>
      </c>
      <c r="I27" s="5"/>
      <c r="J27" s="11"/>
      <c r="K27" s="5"/>
      <c r="L27" s="5"/>
      <c r="M27" s="5"/>
    </row>
    <row r="28" spans="1:13" ht="12.75">
      <c r="A28" s="5" t="s">
        <v>136</v>
      </c>
      <c r="B28" s="11" t="s">
        <v>23</v>
      </c>
      <c r="C28" s="5" t="s">
        <v>69</v>
      </c>
      <c r="D28" s="5">
        <v>8</v>
      </c>
      <c r="I28" s="5"/>
      <c r="J28" s="11"/>
      <c r="K28" s="5"/>
      <c r="L28" s="5"/>
      <c r="M28" s="5"/>
    </row>
    <row r="29" spans="1:13" ht="12.75">
      <c r="A29" s="5" t="s">
        <v>136</v>
      </c>
      <c r="B29" s="11" t="s">
        <v>24</v>
      </c>
      <c r="C29" s="5" t="s">
        <v>69</v>
      </c>
      <c r="D29" s="5">
        <v>2</v>
      </c>
      <c r="I29" s="5"/>
      <c r="J29" s="11"/>
      <c r="K29" s="5"/>
      <c r="L29" s="5"/>
      <c r="M29" s="5"/>
    </row>
    <row r="30" spans="1:13" ht="12.75">
      <c r="A30" s="5" t="s">
        <v>136</v>
      </c>
      <c r="B30" s="27" t="s">
        <v>71</v>
      </c>
      <c r="C30" s="26" t="s">
        <v>69</v>
      </c>
      <c r="D30" s="5">
        <v>2</v>
      </c>
      <c r="I30" s="5"/>
      <c r="J30" s="11"/>
      <c r="K30" s="5"/>
      <c r="L30" s="5"/>
      <c r="M30" s="5"/>
    </row>
    <row r="31" spans="1:13" ht="12.75">
      <c r="A31" s="5" t="s">
        <v>136</v>
      </c>
      <c r="B31" s="27" t="s">
        <v>73</v>
      </c>
      <c r="C31" s="26" t="s">
        <v>69</v>
      </c>
      <c r="D31" s="5">
        <v>3</v>
      </c>
      <c r="I31" s="5"/>
      <c r="J31" s="11"/>
      <c r="K31" s="5"/>
      <c r="L31" s="5"/>
      <c r="M31" s="5"/>
    </row>
    <row r="32" spans="1:13" ht="12.75">
      <c r="A32" s="5" t="s">
        <v>136</v>
      </c>
      <c r="B32" s="11" t="s">
        <v>121</v>
      </c>
      <c r="C32" s="5" t="s">
        <v>69</v>
      </c>
      <c r="D32" s="5">
        <v>5</v>
      </c>
      <c r="I32" s="5"/>
      <c r="J32" s="11"/>
      <c r="K32" s="5"/>
      <c r="L32" s="5"/>
      <c r="M32" s="5"/>
    </row>
    <row r="33" spans="1:13" ht="12.75">
      <c r="A33" s="5" t="s">
        <v>137</v>
      </c>
      <c r="B33" s="11" t="s">
        <v>23</v>
      </c>
      <c r="C33" s="26" t="s">
        <v>69</v>
      </c>
      <c r="D33" s="5">
        <v>1</v>
      </c>
      <c r="I33" s="5"/>
      <c r="J33" s="11"/>
      <c r="K33" s="5"/>
      <c r="L33" s="5"/>
      <c r="M33" s="5"/>
    </row>
    <row r="34" spans="1:13" ht="12.75">
      <c r="A34" s="5" t="s">
        <v>137</v>
      </c>
      <c r="B34" s="27" t="s">
        <v>24</v>
      </c>
      <c r="C34" s="26" t="s">
        <v>69</v>
      </c>
      <c r="D34" s="5">
        <v>1</v>
      </c>
      <c r="I34" s="5"/>
      <c r="J34" s="11"/>
      <c r="K34" s="5"/>
      <c r="L34" s="5"/>
      <c r="M34" s="5"/>
    </row>
    <row r="35" spans="1:13" ht="12.75">
      <c r="A35" s="5" t="s">
        <v>138</v>
      </c>
      <c r="B35" s="11" t="s">
        <v>20</v>
      </c>
      <c r="C35" s="5" t="s">
        <v>69</v>
      </c>
      <c r="D35" s="5">
        <v>3</v>
      </c>
      <c r="I35" s="5"/>
      <c r="J35" s="11"/>
      <c r="K35" s="5"/>
      <c r="L35" s="5"/>
      <c r="M35" s="5"/>
    </row>
    <row r="36" spans="1:13" ht="12.75">
      <c r="A36" s="5" t="s">
        <v>138</v>
      </c>
      <c r="B36" s="11" t="s">
        <v>21</v>
      </c>
      <c r="C36" s="5" t="s">
        <v>69</v>
      </c>
      <c r="D36" s="5">
        <v>8</v>
      </c>
      <c r="I36" s="5"/>
      <c r="J36" s="11"/>
      <c r="K36" s="5"/>
      <c r="L36" s="5"/>
      <c r="M36" s="5"/>
    </row>
    <row r="37" spans="1:13" ht="15.75" customHeight="1">
      <c r="A37" s="5" t="s">
        <v>138</v>
      </c>
      <c r="B37" s="11" t="s">
        <v>23</v>
      </c>
      <c r="C37" s="5" t="s">
        <v>69</v>
      </c>
      <c r="D37" s="5">
        <v>3</v>
      </c>
      <c r="I37" s="5"/>
      <c r="J37" s="4"/>
      <c r="K37" s="5"/>
      <c r="L37" s="5"/>
      <c r="M37" s="5"/>
    </row>
    <row r="38" spans="1:13" ht="15.75" customHeight="1">
      <c r="A38" s="5" t="s">
        <v>138</v>
      </c>
      <c r="B38" s="11" t="s">
        <v>71</v>
      </c>
      <c r="C38" s="5" t="s">
        <v>69</v>
      </c>
      <c r="D38" s="5">
        <v>2</v>
      </c>
      <c r="I38" s="5"/>
      <c r="J38" s="4"/>
      <c r="K38" s="5"/>
      <c r="L38" s="5"/>
      <c r="M38" s="5"/>
    </row>
    <row r="39" spans="1:13" ht="12.75">
      <c r="A39" s="5" t="s">
        <v>138</v>
      </c>
      <c r="B39" s="11" t="s">
        <v>72</v>
      </c>
      <c r="C39" s="5" t="s">
        <v>69</v>
      </c>
      <c r="D39" s="5">
        <v>1</v>
      </c>
      <c r="I39" s="5"/>
      <c r="J39" s="11"/>
      <c r="K39" s="5"/>
      <c r="L39" s="5"/>
      <c r="M39" s="5"/>
    </row>
    <row r="40" spans="1:13" ht="12.75">
      <c r="A40" s="5" t="s">
        <v>140</v>
      </c>
      <c r="B40" s="11" t="s">
        <v>24</v>
      </c>
      <c r="C40" s="5" t="s">
        <v>69</v>
      </c>
      <c r="D40" s="5">
        <v>1</v>
      </c>
      <c r="I40" s="5"/>
      <c r="J40" s="11"/>
      <c r="K40" s="5"/>
      <c r="L40" s="5"/>
      <c r="M40" s="5"/>
    </row>
    <row r="41" spans="1:13" ht="12.75">
      <c r="A41" s="5" t="s">
        <v>43</v>
      </c>
      <c r="B41" s="11" t="s">
        <v>23</v>
      </c>
      <c r="C41" s="26" t="s">
        <v>69</v>
      </c>
      <c r="D41">
        <v>1</v>
      </c>
      <c r="I41" s="5"/>
      <c r="J41" s="11"/>
      <c r="K41" s="5"/>
      <c r="L41" s="5"/>
      <c r="M41" s="5"/>
    </row>
    <row r="42" spans="1:13" ht="12.75">
      <c r="A42" s="5" t="s">
        <v>43</v>
      </c>
      <c r="B42" s="11" t="s">
        <v>25</v>
      </c>
      <c r="C42" s="5" t="s">
        <v>69</v>
      </c>
      <c r="D42">
        <v>2</v>
      </c>
      <c r="I42" s="5"/>
      <c r="J42" s="11"/>
      <c r="K42" s="5"/>
      <c r="L42" s="5"/>
      <c r="M42" s="5"/>
    </row>
    <row r="43" spans="1:13" ht="12.75">
      <c r="A43" s="5" t="s">
        <v>141</v>
      </c>
      <c r="B43" s="11" t="s">
        <v>21</v>
      </c>
      <c r="C43" s="5" t="s">
        <v>69</v>
      </c>
      <c r="D43">
        <v>8</v>
      </c>
      <c r="I43" s="5"/>
      <c r="J43" s="11"/>
      <c r="K43" s="5"/>
      <c r="L43" s="5"/>
      <c r="M43" s="5"/>
    </row>
    <row r="44" spans="1:13" ht="12.75">
      <c r="A44" s="5" t="s">
        <v>140</v>
      </c>
      <c r="B44" s="11" t="s">
        <v>73</v>
      </c>
      <c r="C44" s="5" t="s">
        <v>33</v>
      </c>
      <c r="D44">
        <v>1</v>
      </c>
      <c r="I44" s="5"/>
      <c r="J44" s="11"/>
      <c r="K44" s="5"/>
      <c r="L44" s="5"/>
      <c r="M44" s="5"/>
    </row>
    <row r="45" spans="1:13" ht="15">
      <c r="A45" s="5" t="s">
        <v>43</v>
      </c>
      <c r="B45" s="4" t="s">
        <v>20</v>
      </c>
      <c r="C45" s="5" t="s">
        <v>33</v>
      </c>
      <c r="D45">
        <v>2</v>
      </c>
      <c r="I45" s="5"/>
      <c r="J45" s="11"/>
      <c r="K45" s="5"/>
      <c r="L45" s="5"/>
      <c r="M45" s="5"/>
    </row>
    <row r="46" spans="1:13" ht="15">
      <c r="A46" s="5" t="s">
        <v>142</v>
      </c>
      <c r="B46" s="4" t="s">
        <v>21</v>
      </c>
      <c r="C46" s="5" t="s">
        <v>33</v>
      </c>
      <c r="D46">
        <v>1</v>
      </c>
      <c r="I46" s="5"/>
      <c r="J46" s="11"/>
      <c r="K46" s="5"/>
      <c r="L46" s="5"/>
      <c r="M46" s="5"/>
    </row>
    <row r="47" spans="1:13" ht="15.75" customHeight="1">
      <c r="A47" s="5" t="s">
        <v>43</v>
      </c>
      <c r="B47" s="11" t="s">
        <v>24</v>
      </c>
      <c r="C47" s="26" t="s">
        <v>85</v>
      </c>
      <c r="D47">
        <v>1</v>
      </c>
    </row>
    <row r="48" spans="1:13" ht="15.75" customHeight="1">
      <c r="A48" s="5" t="s">
        <v>140</v>
      </c>
      <c r="B48" s="11" t="s">
        <v>71</v>
      </c>
      <c r="C48" s="5" t="s">
        <v>26</v>
      </c>
      <c r="D48">
        <v>4</v>
      </c>
    </row>
    <row r="49" spans="1:4" ht="15.75" customHeight="1">
      <c r="A49" s="5" t="s">
        <v>136</v>
      </c>
      <c r="B49" s="11" t="s">
        <v>21</v>
      </c>
      <c r="C49" s="26" t="s">
        <v>26</v>
      </c>
      <c r="D49" s="5">
        <v>3</v>
      </c>
    </row>
    <row r="50" spans="1:4" ht="15.75" customHeight="1">
      <c r="A50" s="5" t="s">
        <v>137</v>
      </c>
      <c r="B50" s="11" t="s">
        <v>20</v>
      </c>
      <c r="C50" s="26" t="s">
        <v>26</v>
      </c>
      <c r="D50" s="5">
        <v>1</v>
      </c>
    </row>
    <row r="51" spans="1:4" ht="15.75" customHeight="1">
      <c r="A51" s="5" t="s">
        <v>137</v>
      </c>
      <c r="B51" s="11" t="s">
        <v>21</v>
      </c>
      <c r="C51" s="26" t="s">
        <v>26</v>
      </c>
      <c r="D51" s="5">
        <v>3</v>
      </c>
    </row>
    <row r="52" spans="1:4" ht="15.75" customHeight="1">
      <c r="A52" s="5" t="s">
        <v>137</v>
      </c>
      <c r="B52" s="11" t="s">
        <v>25</v>
      </c>
      <c r="C52" s="5" t="s">
        <v>26</v>
      </c>
      <c r="D52" s="5">
        <v>1</v>
      </c>
    </row>
    <row r="53" spans="1:4" ht="15.75" customHeight="1">
      <c r="A53" s="5" t="s">
        <v>137</v>
      </c>
      <c r="B53" s="11" t="s">
        <v>27</v>
      </c>
      <c r="C53" s="5" t="s">
        <v>26</v>
      </c>
      <c r="D53" s="5">
        <v>1</v>
      </c>
    </row>
    <row r="54" spans="1:4" ht="15.75" customHeight="1">
      <c r="A54" s="5" t="s">
        <v>139</v>
      </c>
      <c r="B54" s="4" t="s">
        <v>20</v>
      </c>
      <c r="C54" s="5" t="s">
        <v>26</v>
      </c>
      <c r="D54" s="5">
        <v>7</v>
      </c>
    </row>
    <row r="55" spans="1:4" ht="15.75" customHeight="1">
      <c r="A55" s="5" t="s">
        <v>139</v>
      </c>
      <c r="B55" s="4" t="s">
        <v>21</v>
      </c>
      <c r="C55" s="5" t="s">
        <v>26</v>
      </c>
      <c r="D55" s="5">
        <v>8</v>
      </c>
    </row>
    <row r="56" spans="1:4" ht="15.75" customHeight="1">
      <c r="A56" s="5" t="s">
        <v>139</v>
      </c>
      <c r="B56" s="4" t="s">
        <v>23</v>
      </c>
      <c r="C56" s="5" t="s">
        <v>26</v>
      </c>
      <c r="D56" s="5">
        <v>2</v>
      </c>
    </row>
    <row r="57" spans="1:4" ht="15.75" customHeight="1">
      <c r="A57" s="5" t="s">
        <v>139</v>
      </c>
      <c r="B57" s="4" t="s">
        <v>24</v>
      </c>
      <c r="C57" s="5" t="s">
        <v>26</v>
      </c>
      <c r="D57" s="5">
        <v>13</v>
      </c>
    </row>
    <row r="58" spans="1:4" ht="15.75" customHeight="1">
      <c r="A58" s="5" t="s">
        <v>139</v>
      </c>
      <c r="B58" s="11" t="s">
        <v>25</v>
      </c>
      <c r="C58" s="5" t="s">
        <v>26</v>
      </c>
      <c r="D58" s="5">
        <v>5</v>
      </c>
    </row>
    <row r="59" spans="1:4" ht="15.75" customHeight="1">
      <c r="A59" s="5" t="s">
        <v>139</v>
      </c>
      <c r="B59" s="11" t="s">
        <v>27</v>
      </c>
      <c r="C59" s="5" t="s">
        <v>26</v>
      </c>
      <c r="D59" s="5">
        <v>7</v>
      </c>
    </row>
    <row r="60" spans="1:4" ht="15.75" customHeight="1">
      <c r="A60" s="5" t="s">
        <v>139</v>
      </c>
      <c r="B60" s="27" t="s">
        <v>70</v>
      </c>
      <c r="C60" s="5" t="s">
        <v>26</v>
      </c>
      <c r="D60" s="5">
        <v>2</v>
      </c>
    </row>
    <row r="61" spans="1:4" ht="15.75" customHeight="1">
      <c r="A61" s="5" t="s">
        <v>139</v>
      </c>
      <c r="B61" s="27" t="s">
        <v>73</v>
      </c>
      <c r="C61" s="5" t="s">
        <v>26</v>
      </c>
      <c r="D61" s="5">
        <v>5</v>
      </c>
    </row>
    <row r="62" spans="1:4" ht="15.75" customHeight="1">
      <c r="A62" s="5" t="s">
        <v>139</v>
      </c>
      <c r="B62" s="27" t="s">
        <v>74</v>
      </c>
      <c r="C62" s="5" t="s">
        <v>26</v>
      </c>
      <c r="D62" s="5">
        <v>5</v>
      </c>
    </row>
    <row r="63" spans="1:4" ht="15.75" customHeight="1">
      <c r="A63" s="5" t="s">
        <v>139</v>
      </c>
      <c r="B63" s="11" t="s">
        <v>76</v>
      </c>
      <c r="C63" s="5" t="s">
        <v>26</v>
      </c>
      <c r="D63" s="5">
        <v>4</v>
      </c>
    </row>
    <row r="64" spans="1:4" ht="15.75" customHeight="1">
      <c r="A64" s="5" t="s">
        <v>139</v>
      </c>
      <c r="B64" s="11" t="s">
        <v>77</v>
      </c>
      <c r="C64" s="5" t="s">
        <v>26</v>
      </c>
      <c r="D64" s="5">
        <v>3</v>
      </c>
    </row>
    <row r="65" spans="1:4" ht="15.75" customHeight="1">
      <c r="A65" s="5" t="s">
        <v>139</v>
      </c>
      <c r="B65" s="11" t="s">
        <v>124</v>
      </c>
      <c r="C65" s="5" t="s">
        <v>26</v>
      </c>
      <c r="D65" s="5">
        <v>1</v>
      </c>
    </row>
    <row r="66" spans="1:4" ht="15.75" customHeight="1">
      <c r="A66" s="5" t="s">
        <v>139</v>
      </c>
      <c r="B66" s="11" t="s">
        <v>125</v>
      </c>
      <c r="C66" s="5" t="s">
        <v>26</v>
      </c>
      <c r="D66" s="5">
        <v>1</v>
      </c>
    </row>
    <row r="67" spans="1:4" ht="15.75" customHeight="1">
      <c r="A67" s="5" t="s">
        <v>139</v>
      </c>
      <c r="B67" s="11" t="s">
        <v>123</v>
      </c>
      <c r="C67" s="5" t="s">
        <v>26</v>
      </c>
      <c r="D67" s="5">
        <v>1</v>
      </c>
    </row>
    <row r="68" spans="1:4" ht="15.75" customHeight="1">
      <c r="A68" s="5" t="s">
        <v>139</v>
      </c>
      <c r="B68" s="11" t="s">
        <v>131</v>
      </c>
      <c r="C68" s="5" t="s">
        <v>26</v>
      </c>
      <c r="D68" s="5">
        <v>1</v>
      </c>
    </row>
    <row r="69" spans="1:4" ht="15.75" customHeight="1">
      <c r="A69" s="5" t="s">
        <v>140</v>
      </c>
      <c r="B69" s="11" t="s">
        <v>25</v>
      </c>
      <c r="C69" s="5" t="s">
        <v>26</v>
      </c>
      <c r="D69" s="5">
        <v>7</v>
      </c>
    </row>
    <row r="70" spans="1:4" ht="15.75" customHeight="1">
      <c r="A70" s="5" t="s">
        <v>140</v>
      </c>
      <c r="B70" s="11" t="s">
        <v>27</v>
      </c>
      <c r="C70" s="5" t="s">
        <v>26</v>
      </c>
      <c r="D70" s="5">
        <v>5</v>
      </c>
    </row>
    <row r="71" spans="1:4" ht="15.75" customHeight="1">
      <c r="A71" s="5" t="s">
        <v>140</v>
      </c>
      <c r="B71" s="11" t="s">
        <v>70</v>
      </c>
      <c r="C71" s="5" t="s">
        <v>26</v>
      </c>
      <c r="D71">
        <v>7</v>
      </c>
    </row>
    <row r="72" spans="1:4" ht="15.75" customHeight="1">
      <c r="A72" s="5" t="s">
        <v>140</v>
      </c>
      <c r="B72" s="11" t="s">
        <v>74</v>
      </c>
      <c r="C72" s="5" t="s">
        <v>26</v>
      </c>
      <c r="D72">
        <v>4</v>
      </c>
    </row>
    <row r="73" spans="1:4" ht="15.75" customHeight="1">
      <c r="A73" s="5" t="s">
        <v>141</v>
      </c>
      <c r="B73" s="11" t="s">
        <v>23</v>
      </c>
      <c r="C73" s="5" t="s">
        <v>26</v>
      </c>
      <c r="D73">
        <v>3</v>
      </c>
    </row>
    <row r="74" spans="1:4" ht="15.75" customHeight="1">
      <c r="A74" s="5" t="s">
        <v>141</v>
      </c>
      <c r="B74" s="11" t="s">
        <v>25</v>
      </c>
      <c r="C74" s="5" t="s">
        <v>26</v>
      </c>
      <c r="D74">
        <v>1</v>
      </c>
    </row>
    <row r="75" spans="1:4" ht="15.75" customHeight="1">
      <c r="A75" s="5" t="s">
        <v>141</v>
      </c>
      <c r="B75" s="11" t="s">
        <v>27</v>
      </c>
      <c r="C75" s="5" t="s">
        <v>26</v>
      </c>
      <c r="D75">
        <v>4</v>
      </c>
    </row>
    <row r="76" spans="1:4" ht="15.75" customHeight="1">
      <c r="A76" s="5" t="s">
        <v>141</v>
      </c>
      <c r="B76" s="11" t="s">
        <v>71</v>
      </c>
      <c r="C76" s="5" t="s">
        <v>26</v>
      </c>
      <c r="D76">
        <v>5</v>
      </c>
    </row>
    <row r="77" spans="1:4" ht="15.75" customHeight="1">
      <c r="A77" s="5" t="s">
        <v>141</v>
      </c>
      <c r="B77" s="11" t="s">
        <v>72</v>
      </c>
      <c r="C77" s="5" t="s">
        <v>26</v>
      </c>
      <c r="D77">
        <v>4</v>
      </c>
    </row>
    <row r="78" spans="1:4" ht="15.75" customHeight="1">
      <c r="A78" s="5" t="s">
        <v>141</v>
      </c>
      <c r="B78" s="11" t="s">
        <v>73</v>
      </c>
      <c r="C78" s="5" t="s">
        <v>26</v>
      </c>
      <c r="D78">
        <v>2</v>
      </c>
    </row>
    <row r="79" spans="1:4" ht="15.75" customHeight="1">
      <c r="A79" s="5" t="s">
        <v>136</v>
      </c>
      <c r="B79" s="27" t="s">
        <v>72</v>
      </c>
      <c r="C79" s="5" t="s">
        <v>81</v>
      </c>
      <c r="D79" s="5">
        <v>3</v>
      </c>
    </row>
    <row r="80" spans="1:4" ht="15.75" customHeight="1">
      <c r="A80" s="5" t="s">
        <v>136</v>
      </c>
      <c r="B80" s="27" t="s">
        <v>76</v>
      </c>
      <c r="C80" s="5" t="s">
        <v>81</v>
      </c>
      <c r="D80" s="5">
        <v>1</v>
      </c>
    </row>
    <row r="81" spans="1:4" ht="15.75" customHeight="1">
      <c r="A81" s="5" t="s">
        <v>139</v>
      </c>
      <c r="B81" s="27" t="s">
        <v>72</v>
      </c>
      <c r="C81" s="5" t="s">
        <v>81</v>
      </c>
      <c r="D81" s="5">
        <v>3</v>
      </c>
    </row>
    <row r="82" spans="1:4" ht="15.75" customHeight="1">
      <c r="A82" s="5" t="s">
        <v>140</v>
      </c>
      <c r="B82" s="11" t="s">
        <v>20</v>
      </c>
      <c r="C82" s="5" t="s">
        <v>81</v>
      </c>
      <c r="D82" s="5">
        <v>8</v>
      </c>
    </row>
    <row r="83" spans="1:4" ht="15.75" customHeight="1">
      <c r="A83" s="5" t="s">
        <v>140</v>
      </c>
      <c r="B83" s="11" t="s">
        <v>23</v>
      </c>
      <c r="C83" s="5" t="s">
        <v>81</v>
      </c>
      <c r="D83" s="5">
        <v>5</v>
      </c>
    </row>
    <row r="84" spans="1:4" ht="15.75" customHeight="1">
      <c r="A84" s="5" t="s">
        <v>140</v>
      </c>
      <c r="B84" s="11" t="s">
        <v>72</v>
      </c>
      <c r="C84" s="5" t="s">
        <v>81</v>
      </c>
      <c r="D84">
        <v>1</v>
      </c>
    </row>
    <row r="85" spans="1:4" ht="15.75" customHeight="1">
      <c r="A85" s="5" t="s">
        <v>139</v>
      </c>
      <c r="B85" s="27" t="s">
        <v>75</v>
      </c>
      <c r="C85" s="5" t="s">
        <v>81</v>
      </c>
      <c r="D85" s="5">
        <v>2</v>
      </c>
    </row>
    <row r="86" spans="1:4" ht="15.75" customHeight="1">
      <c r="A86" s="5" t="s">
        <v>139</v>
      </c>
      <c r="B86" s="11" t="s">
        <v>132</v>
      </c>
      <c r="C86" s="5" t="s">
        <v>81</v>
      </c>
      <c r="D86" s="5">
        <v>1</v>
      </c>
    </row>
    <row r="87" spans="1:4" ht="15.75" customHeight="1">
      <c r="A87" s="5" t="s">
        <v>139</v>
      </c>
      <c r="B87" s="11" t="s">
        <v>121</v>
      </c>
      <c r="C87" s="5" t="s">
        <v>81</v>
      </c>
      <c r="D87" s="5">
        <v>1</v>
      </c>
    </row>
    <row r="88" spans="1:4" ht="15.75" customHeight="1">
      <c r="A88" s="5" t="s">
        <v>43</v>
      </c>
      <c r="B88" s="11" t="s">
        <v>27</v>
      </c>
      <c r="C88" s="5" t="s">
        <v>81</v>
      </c>
      <c r="D88">
        <v>1</v>
      </c>
    </row>
    <row r="89" spans="1:4" ht="15.75" customHeight="1">
      <c r="A89" s="5" t="s">
        <v>43</v>
      </c>
      <c r="B89" s="11" t="s">
        <v>70</v>
      </c>
      <c r="C89" s="5" t="s">
        <v>81</v>
      </c>
      <c r="D89">
        <v>2</v>
      </c>
    </row>
    <row r="90" spans="1:4" ht="15.75" customHeight="1">
      <c r="A90" s="5" t="s">
        <v>141</v>
      </c>
      <c r="B90" s="11" t="s">
        <v>20</v>
      </c>
      <c r="C90" s="5" t="s">
        <v>81</v>
      </c>
      <c r="D90">
        <v>11</v>
      </c>
    </row>
    <row r="91" spans="1:4" ht="15.75" customHeight="1">
      <c r="A91" s="5" t="s">
        <v>141</v>
      </c>
      <c r="B91" s="11" t="s">
        <v>24</v>
      </c>
      <c r="C91" s="5" t="s">
        <v>81</v>
      </c>
      <c r="D91">
        <v>7</v>
      </c>
    </row>
    <row r="92" spans="1:4" ht="15.75" customHeight="1">
      <c r="A92" s="5" t="s">
        <v>141</v>
      </c>
      <c r="B92" s="11" t="s">
        <v>70</v>
      </c>
      <c r="C92" s="5" t="s">
        <v>81</v>
      </c>
      <c r="D92">
        <v>1</v>
      </c>
    </row>
    <row r="93" spans="1:4" ht="15.75" customHeight="1">
      <c r="A93" s="5" t="s">
        <v>141</v>
      </c>
      <c r="B93" s="11" t="s">
        <v>74</v>
      </c>
      <c r="C93" s="5" t="s">
        <v>81</v>
      </c>
      <c r="D93">
        <v>4</v>
      </c>
    </row>
    <row r="94" spans="1:4" ht="15.75" customHeight="1">
      <c r="A94" s="5" t="s">
        <v>141</v>
      </c>
      <c r="B94" s="11" t="s">
        <v>75</v>
      </c>
      <c r="C94" s="5" t="s">
        <v>81</v>
      </c>
      <c r="D94">
        <v>4</v>
      </c>
    </row>
    <row r="95" spans="1:4" ht="15.75" customHeight="1">
      <c r="A95" s="5" t="s">
        <v>141</v>
      </c>
      <c r="B95" s="11" t="s">
        <v>76</v>
      </c>
      <c r="C95" s="5" t="s">
        <v>81</v>
      </c>
      <c r="D95">
        <v>1</v>
      </c>
    </row>
  </sheetData>
  <sortState xmlns:xlrd2="http://schemas.microsoft.com/office/spreadsheetml/2017/richdata2" ref="A10:D95">
    <sortCondition ref="C10:C95"/>
  </sortState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H1021"/>
  <sheetViews>
    <sheetView topLeftCell="A24" zoomScaleNormal="100" workbookViewId="0">
      <selection activeCell="G7" sqref="G7"/>
    </sheetView>
  </sheetViews>
  <sheetFormatPr defaultColWidth="12.5703125" defaultRowHeight="15.75" customHeight="1"/>
  <cols>
    <col min="1" max="1" width="18" bestFit="1" customWidth="1"/>
    <col min="2" max="2" width="19" bestFit="1" customWidth="1"/>
    <col min="3" max="3" width="22" bestFit="1" customWidth="1"/>
    <col min="4" max="4" width="23.7109375" bestFit="1" customWidth="1"/>
    <col min="5" max="5" width="10" bestFit="1" customWidth="1"/>
    <col min="6" max="6" width="19.28515625" bestFit="1" customWidth="1"/>
    <col min="7" max="7" width="12.5703125" customWidth="1"/>
    <col min="8" max="8" width="14.28515625" bestFit="1" customWidth="1"/>
    <col min="9" max="9" width="34.28515625" customWidth="1"/>
    <col min="10" max="10" width="13.28515625" bestFit="1" customWidth="1"/>
    <col min="11" max="11" width="14.28515625" bestFit="1" customWidth="1"/>
    <col min="12" max="12" width="15.85546875" bestFit="1" customWidth="1"/>
    <col min="13" max="13" width="19.28515625" bestFit="1" customWidth="1"/>
    <col min="14" max="14" width="12.140625" bestFit="1" customWidth="1"/>
    <col min="15" max="15" width="13.28515625" bestFit="1" customWidth="1"/>
    <col min="16" max="16" width="11.85546875" bestFit="1" customWidth="1"/>
    <col min="17" max="17" width="19.28515625" bestFit="1" customWidth="1"/>
    <col min="18" max="18" width="17.85546875" bestFit="1" customWidth="1"/>
    <col min="19" max="19" width="13.42578125" bestFit="1" customWidth="1"/>
    <col min="20" max="20" width="26.140625" customWidth="1"/>
    <col min="21" max="21" width="28.140625" bestFit="1" customWidth="1"/>
    <col min="22" max="22" width="21.85546875" customWidth="1"/>
    <col min="23" max="23" width="10.7109375" bestFit="1" customWidth="1"/>
    <col min="24" max="24" width="13.140625" bestFit="1" customWidth="1"/>
    <col min="25" max="25" width="12.42578125" bestFit="1" customWidth="1"/>
    <col min="26" max="26" width="12.5703125" customWidth="1"/>
    <col min="27" max="27" width="13.140625" bestFit="1" customWidth="1"/>
    <col min="28" max="28" width="12.42578125" bestFit="1" customWidth="1"/>
    <col min="29" max="29" width="13.28515625" bestFit="1" customWidth="1"/>
    <col min="30" max="30" width="26.85546875" bestFit="1" customWidth="1"/>
    <col min="31" max="31" width="27.42578125" bestFit="1" customWidth="1"/>
    <col min="32" max="32" width="22.5703125" bestFit="1" customWidth="1"/>
    <col min="33" max="33" width="15.7109375" bestFit="1" customWidth="1"/>
    <col min="34" max="34" width="18.28515625" bestFit="1" customWidth="1"/>
  </cols>
  <sheetData>
    <row r="1" spans="1:27" ht="55.5" customHeight="1" thickBot="1">
      <c r="A1" s="40"/>
      <c r="B1" s="56" t="s">
        <v>47</v>
      </c>
      <c r="C1" s="57" t="s">
        <v>48</v>
      </c>
      <c r="D1" s="58" t="s">
        <v>49</v>
      </c>
      <c r="E1" s="20"/>
      <c r="F1" s="67" t="s">
        <v>144</v>
      </c>
      <c r="G1" s="68" t="s">
        <v>50</v>
      </c>
      <c r="H1" s="3"/>
      <c r="I1" s="70" t="s">
        <v>51</v>
      </c>
      <c r="J1" s="71" t="s">
        <v>52</v>
      </c>
      <c r="K1" s="13"/>
      <c r="M1" s="70" t="s">
        <v>53</v>
      </c>
      <c r="N1" s="71" t="s">
        <v>52</v>
      </c>
      <c r="O1" s="13"/>
      <c r="Q1" s="83" t="s">
        <v>54</v>
      </c>
      <c r="R1" s="84" t="s">
        <v>52</v>
      </c>
      <c r="S1" s="85" t="s">
        <v>55</v>
      </c>
      <c r="T1" s="13"/>
      <c r="U1" s="13"/>
      <c r="V1" s="13"/>
      <c r="W1" s="13"/>
      <c r="X1" s="13"/>
      <c r="Y1" s="13"/>
      <c r="Z1" s="13"/>
      <c r="AA1" s="13"/>
    </row>
    <row r="2" spans="1:27" ht="15.75" customHeight="1">
      <c r="A2" s="41">
        <v>0</v>
      </c>
      <c r="B2" s="38">
        <f>A2/16</f>
        <v>0</v>
      </c>
      <c r="C2" s="37">
        <f t="shared" ref="C2:C18" si="0">COUNTIF($D$23:$D$137,B2)</f>
        <v>6</v>
      </c>
      <c r="D2" s="44">
        <f>C2/115</f>
        <v>5.2173913043478258E-2</v>
      </c>
      <c r="E2" s="20"/>
      <c r="F2" s="65" t="s">
        <v>56</v>
      </c>
      <c r="G2" s="66">
        <f>AVERAGEIF(F22:F137,"D",D22:D137)</f>
        <v>0.6875</v>
      </c>
      <c r="H2" s="3"/>
      <c r="I2" s="69" t="s">
        <v>56</v>
      </c>
      <c r="J2" s="72">
        <f t="shared" ref="J2:J11" si="1">K2/$J$13</f>
        <v>1</v>
      </c>
      <c r="K2" s="75">
        <f>COUNTIF(M23:M137, TRUE)</f>
        <v>23</v>
      </c>
      <c r="M2" s="69" t="s">
        <v>56</v>
      </c>
      <c r="N2" s="72">
        <f t="shared" ref="N2:N11" si="2">O2/$N$13</f>
        <v>0.43902439024390244</v>
      </c>
      <c r="O2" s="79">
        <f>COUNTIF(W23:W137,TRUE())</f>
        <v>18</v>
      </c>
      <c r="Q2" s="59" t="s">
        <v>56</v>
      </c>
      <c r="R2" s="36">
        <f>S2/115</f>
        <v>0.68695652173913047</v>
      </c>
      <c r="S2" s="80">
        <f>COUNTIF(F23:F137,"D")</f>
        <v>79</v>
      </c>
      <c r="T2" s="13"/>
      <c r="U2" s="13"/>
      <c r="V2" s="13"/>
      <c r="W2" s="13"/>
      <c r="X2" s="13"/>
      <c r="Y2" s="13"/>
      <c r="Z2" s="13"/>
      <c r="AA2" s="13"/>
    </row>
    <row r="3" spans="1:27" ht="15.75" customHeight="1">
      <c r="A3" s="42">
        <v>1</v>
      </c>
      <c r="B3" s="39">
        <f t="shared" ref="B3:B18" si="3">A3/16</f>
        <v>6.25E-2</v>
      </c>
      <c r="C3" s="35">
        <f t="shared" si="0"/>
        <v>3</v>
      </c>
      <c r="D3" s="45">
        <f t="shared" ref="D3:D18" si="4">C3/115</f>
        <v>2.6086956521739129E-2</v>
      </c>
      <c r="E3" s="20"/>
      <c r="F3" s="61" t="s">
        <v>57</v>
      </c>
      <c r="G3" s="62">
        <f>AVERAGEIF(F23:F137,"S",D23:D137)</f>
        <v>0.94097222222222221</v>
      </c>
      <c r="H3" s="3"/>
      <c r="I3" s="59" t="s">
        <v>57</v>
      </c>
      <c r="J3" s="73">
        <f t="shared" si="1"/>
        <v>0</v>
      </c>
      <c r="K3" s="76">
        <f>COUNTIF(N23:N137,TRUE)</f>
        <v>0</v>
      </c>
      <c r="M3" s="59" t="s">
        <v>57</v>
      </c>
      <c r="N3" s="73">
        <f t="shared" si="2"/>
        <v>0.56097560975609762</v>
      </c>
      <c r="O3" s="42">
        <f>COUNTIF(X23:X137,TRUE)</f>
        <v>23</v>
      </c>
      <c r="Q3" s="59" t="s">
        <v>57</v>
      </c>
      <c r="R3" s="36">
        <f t="shared" ref="R3:R11" si="5">S3/115</f>
        <v>0.31304347826086959</v>
      </c>
      <c r="S3" s="80">
        <f>COUNTIF(F23:F137,"S")</f>
        <v>36</v>
      </c>
      <c r="T3" s="13"/>
      <c r="U3" s="13"/>
      <c r="V3" s="13"/>
      <c r="W3" s="13"/>
      <c r="X3" s="13"/>
      <c r="Y3" s="13"/>
      <c r="Z3" s="13"/>
      <c r="AA3" s="13"/>
    </row>
    <row r="4" spans="1:27" ht="15.75" customHeight="1">
      <c r="A4" s="42">
        <v>2</v>
      </c>
      <c r="B4" s="39">
        <f t="shared" si="3"/>
        <v>0.125</v>
      </c>
      <c r="C4" s="35">
        <f t="shared" si="0"/>
        <v>2</v>
      </c>
      <c r="D4" s="45">
        <f t="shared" si="4"/>
        <v>1.7391304347826087E-2</v>
      </c>
      <c r="E4" s="20"/>
      <c r="F4" s="61" t="s">
        <v>58</v>
      </c>
      <c r="G4" s="62">
        <f>AVERAGEIF(H23:H137,"Y",D23:D137)</f>
        <v>0.56874999999999998</v>
      </c>
      <c r="H4" s="3"/>
      <c r="I4" s="59" t="s">
        <v>58</v>
      </c>
      <c r="J4" s="73">
        <f t="shared" si="1"/>
        <v>0.34782608695652173</v>
      </c>
      <c r="K4" s="76">
        <f>COUNTIF(O23:O137,"True")</f>
        <v>8</v>
      </c>
      <c r="M4" s="59" t="s">
        <v>58</v>
      </c>
      <c r="N4" s="73">
        <f t="shared" si="2"/>
        <v>9.7560975609756101E-2</v>
      </c>
      <c r="O4" s="42">
        <f>COUNTIF(Y25:Y139,TRUE())</f>
        <v>4</v>
      </c>
      <c r="Q4" s="59" t="s">
        <v>58</v>
      </c>
      <c r="R4" s="36">
        <f t="shared" si="5"/>
        <v>0.17391304347826086</v>
      </c>
      <c r="S4" s="80">
        <f>COUNTIF(H23:H137,"Y")</f>
        <v>20</v>
      </c>
      <c r="T4" s="13"/>
      <c r="U4" s="13"/>
      <c r="V4" s="13"/>
      <c r="W4" s="13"/>
      <c r="X4" s="13"/>
      <c r="Y4" s="13"/>
      <c r="Z4" s="13"/>
      <c r="AA4" s="13"/>
    </row>
    <row r="5" spans="1:27" ht="15.75" customHeight="1">
      <c r="A5" s="42">
        <v>3</v>
      </c>
      <c r="B5" s="39">
        <f t="shared" si="3"/>
        <v>0.1875</v>
      </c>
      <c r="C5" s="35">
        <f t="shared" si="0"/>
        <v>2</v>
      </c>
      <c r="D5" s="45">
        <f t="shared" si="4"/>
        <v>1.7391304347826087E-2</v>
      </c>
      <c r="E5" s="20"/>
      <c r="F5" s="61" t="s">
        <v>59</v>
      </c>
      <c r="G5" s="62">
        <f>AVERAGEIF(H23:H137,"N",D23:D137)</f>
        <v>0.80855263157894741</v>
      </c>
      <c r="H5" s="3"/>
      <c r="I5" s="59" t="s">
        <v>59</v>
      </c>
      <c r="J5" s="73">
        <f t="shared" si="1"/>
        <v>0.65217391304347827</v>
      </c>
      <c r="K5" s="76">
        <f>COUNTIF(P23:P137,TRUE)</f>
        <v>15</v>
      </c>
      <c r="M5" s="59" t="s">
        <v>59</v>
      </c>
      <c r="N5" s="73">
        <f t="shared" si="2"/>
        <v>0.90243902439024393</v>
      </c>
      <c r="O5" s="42">
        <f>COUNTIF(Z23:Z139,TRUE)</f>
        <v>37</v>
      </c>
      <c r="Q5" s="59" t="s">
        <v>59</v>
      </c>
      <c r="R5" s="36">
        <f t="shared" si="5"/>
        <v>0.82608695652173914</v>
      </c>
      <c r="S5" s="80">
        <f>COUNTIF(H23:H137,"N")</f>
        <v>95</v>
      </c>
      <c r="T5" s="13"/>
      <c r="U5" s="13"/>
      <c r="V5" s="13"/>
      <c r="W5" s="13"/>
      <c r="X5" s="13"/>
      <c r="Y5" s="13"/>
      <c r="Z5" s="13"/>
      <c r="AA5" s="13"/>
    </row>
    <row r="6" spans="1:27" ht="15.75" customHeight="1">
      <c r="A6" s="42">
        <v>4</v>
      </c>
      <c r="B6" s="39">
        <f t="shared" si="3"/>
        <v>0.25</v>
      </c>
      <c r="C6" s="35">
        <f t="shared" si="0"/>
        <v>1</v>
      </c>
      <c r="D6" s="45">
        <f t="shared" si="4"/>
        <v>8.6956521739130436E-3</v>
      </c>
      <c r="E6" s="20"/>
      <c r="F6" s="61" t="s">
        <v>60</v>
      </c>
      <c r="G6" s="62">
        <f>AVERAGEIF(K23:K137,"E",D23:D137)</f>
        <v>0.69836956521739135</v>
      </c>
      <c r="H6" s="3"/>
      <c r="I6" s="59" t="s">
        <v>60</v>
      </c>
      <c r="J6" s="73">
        <f t="shared" si="1"/>
        <v>0.60869565217391308</v>
      </c>
      <c r="K6" s="76">
        <f>COUNTIF(Q23:Q137,TRUE)</f>
        <v>14</v>
      </c>
      <c r="M6" s="59" t="s">
        <v>60</v>
      </c>
      <c r="N6" s="73">
        <f t="shared" si="2"/>
        <v>0.31707317073170732</v>
      </c>
      <c r="O6" s="42">
        <f>COUNTIF(AA23:AA141,TRUE())</f>
        <v>13</v>
      </c>
      <c r="Q6" s="59" t="s">
        <v>60</v>
      </c>
      <c r="R6" s="36">
        <f t="shared" si="5"/>
        <v>0.4</v>
      </c>
      <c r="S6" s="80">
        <f>COUNTIF(K23:K137,"E")</f>
        <v>46</v>
      </c>
      <c r="T6" s="13"/>
      <c r="U6" s="13"/>
      <c r="V6" s="13"/>
      <c r="W6" s="13"/>
      <c r="X6" s="13"/>
      <c r="Y6" s="13"/>
      <c r="Z6" s="13"/>
      <c r="AA6" s="13"/>
    </row>
    <row r="7" spans="1:27" ht="15.75" customHeight="1">
      <c r="A7" s="42">
        <v>5</v>
      </c>
      <c r="B7" s="39">
        <f t="shared" si="3"/>
        <v>0.3125</v>
      </c>
      <c r="C7" s="35">
        <f t="shared" si="0"/>
        <v>1</v>
      </c>
      <c r="D7" s="45">
        <f t="shared" si="4"/>
        <v>8.6956521739130436E-3</v>
      </c>
      <c r="E7" s="20"/>
      <c r="F7" s="61" t="s">
        <v>61</v>
      </c>
      <c r="G7" s="62">
        <f>AVERAGEIF(K23:K137,"I",D23:D137)</f>
        <v>0.85227272727272729</v>
      </c>
      <c r="H7" s="3"/>
      <c r="I7" s="59" t="s">
        <v>61</v>
      </c>
      <c r="J7" s="73">
        <f t="shared" si="1"/>
        <v>0.21739130434782608</v>
      </c>
      <c r="K7" s="77">
        <f>COUNTIF(R23:R137,TRUE)</f>
        <v>5</v>
      </c>
      <c r="M7" s="59" t="s">
        <v>61</v>
      </c>
      <c r="N7" s="73">
        <f t="shared" si="2"/>
        <v>0.51219512195121952</v>
      </c>
      <c r="O7" s="42">
        <f>COUNTIF(AB23:AB141,TRUE)</f>
        <v>21</v>
      </c>
      <c r="Q7" s="59" t="s">
        <v>61</v>
      </c>
      <c r="R7" s="36">
        <f t="shared" si="5"/>
        <v>0.38260869565217392</v>
      </c>
      <c r="S7" s="80">
        <f>COUNTIF(K23:K137,"I")</f>
        <v>44</v>
      </c>
      <c r="T7" s="13"/>
      <c r="U7" s="13"/>
      <c r="V7" s="13"/>
      <c r="W7" s="13"/>
      <c r="X7" s="13"/>
      <c r="Y7" s="13"/>
      <c r="Z7" s="13"/>
      <c r="AA7" s="13"/>
    </row>
    <row r="8" spans="1:27" ht="15.75" customHeight="1">
      <c r="A8" s="42">
        <v>6</v>
      </c>
      <c r="B8" s="39">
        <f t="shared" si="3"/>
        <v>0.375</v>
      </c>
      <c r="C8" s="35">
        <f t="shared" si="0"/>
        <v>2</v>
      </c>
      <c r="D8" s="45">
        <f t="shared" si="4"/>
        <v>1.7391304347826087E-2</v>
      </c>
      <c r="E8" s="20"/>
      <c r="F8" s="61" t="s">
        <v>62</v>
      </c>
      <c r="G8" s="62">
        <f>AVERAGEIF(K23:K137,"C",D23:D137)</f>
        <v>0.74250000000000005</v>
      </c>
      <c r="H8" s="3"/>
      <c r="I8" s="59" t="s">
        <v>62</v>
      </c>
      <c r="J8" s="73">
        <f t="shared" si="1"/>
        <v>0.17391304347826086</v>
      </c>
      <c r="K8" s="76">
        <f>COUNTIF(S23:S137,TRUE)</f>
        <v>4</v>
      </c>
      <c r="M8" s="59" t="s">
        <v>62</v>
      </c>
      <c r="N8" s="73">
        <f t="shared" si="2"/>
        <v>0.17073170731707318</v>
      </c>
      <c r="O8" s="42">
        <f>COUNTIF(AC23:AC143,TRUE())</f>
        <v>7</v>
      </c>
      <c r="Q8" s="59" t="s">
        <v>62</v>
      </c>
      <c r="R8" s="36">
        <f t="shared" si="5"/>
        <v>0.21739130434782608</v>
      </c>
      <c r="S8" s="80">
        <f>COUNTIF(K23:K137,"C")</f>
        <v>25</v>
      </c>
      <c r="T8" s="13"/>
      <c r="U8" s="13"/>
      <c r="V8" s="13"/>
      <c r="W8" s="13"/>
      <c r="X8" s="13"/>
      <c r="Y8" s="13"/>
      <c r="Z8" s="13"/>
      <c r="AA8" s="13"/>
    </row>
    <row r="9" spans="1:27" ht="15.75" customHeight="1">
      <c r="A9" s="42">
        <v>7</v>
      </c>
      <c r="B9" s="39">
        <f t="shared" si="3"/>
        <v>0.4375</v>
      </c>
      <c r="C9" s="35">
        <f t="shared" si="0"/>
        <v>0</v>
      </c>
      <c r="D9" s="45">
        <f t="shared" si="4"/>
        <v>0</v>
      </c>
      <c r="E9" s="20"/>
      <c r="F9" s="61" t="s">
        <v>63</v>
      </c>
      <c r="G9" s="62">
        <f>AVERAGEIF(L23:L137,"L",D23:D137)</f>
        <v>0.8</v>
      </c>
      <c r="H9" s="3"/>
      <c r="I9" s="59" t="s">
        <v>63</v>
      </c>
      <c r="J9" s="73">
        <f t="shared" si="1"/>
        <v>0.2608695652173913</v>
      </c>
      <c r="K9" s="76">
        <f>COUNTIF(T23:T137,TRUE)</f>
        <v>6</v>
      </c>
      <c r="M9" s="59" t="s">
        <v>63</v>
      </c>
      <c r="N9" s="73">
        <f t="shared" si="2"/>
        <v>0.29268292682926828</v>
      </c>
      <c r="O9" s="42">
        <f>COUNTIF(AD23:AD143,TRUE)</f>
        <v>12</v>
      </c>
      <c r="Q9" s="59" t="s">
        <v>63</v>
      </c>
      <c r="R9" s="36">
        <f t="shared" si="5"/>
        <v>0.2608695652173913</v>
      </c>
      <c r="S9" s="80">
        <f>COUNTIF(L23:L137,"L")</f>
        <v>30</v>
      </c>
      <c r="T9" s="13"/>
      <c r="U9" s="13"/>
      <c r="V9" s="13"/>
      <c r="W9" s="13"/>
      <c r="X9" s="13"/>
      <c r="Y9" s="13"/>
      <c r="Z9" s="13"/>
      <c r="AA9" s="13"/>
    </row>
    <row r="10" spans="1:27" ht="15.75" customHeight="1">
      <c r="A10" s="42">
        <v>8</v>
      </c>
      <c r="B10" s="39">
        <f t="shared" si="3"/>
        <v>0.5</v>
      </c>
      <c r="C10" s="35">
        <f t="shared" si="0"/>
        <v>6</v>
      </c>
      <c r="D10" s="45">
        <f t="shared" si="4"/>
        <v>5.2173913043478258E-2</v>
      </c>
      <c r="E10" s="20"/>
      <c r="F10" s="61" t="s">
        <v>64</v>
      </c>
      <c r="G10" s="62">
        <f>AVERAGEIF(L23:L137,"M",D23:D137)</f>
        <v>0.68593749999999998</v>
      </c>
      <c r="H10" s="22"/>
      <c r="I10" s="59" t="s">
        <v>64</v>
      </c>
      <c r="J10" s="73">
        <f t="shared" si="1"/>
        <v>0.47826086956521741</v>
      </c>
      <c r="K10" s="76">
        <f>COUNTIF(U23:U137,TRUE)</f>
        <v>11</v>
      </c>
      <c r="M10" s="59" t="s">
        <v>64</v>
      </c>
      <c r="N10" s="73">
        <f t="shared" si="2"/>
        <v>0.34146341463414637</v>
      </c>
      <c r="O10" s="42">
        <f>COUNTIF(AE23:AE145,TRUE())</f>
        <v>14</v>
      </c>
      <c r="Q10" s="59" t="s">
        <v>64</v>
      </c>
      <c r="R10" s="36">
        <f t="shared" si="5"/>
        <v>0.34782608695652173</v>
      </c>
      <c r="S10" s="80">
        <f>COUNTIF(L23:L137,"M")</f>
        <v>40</v>
      </c>
      <c r="U10" s="13"/>
      <c r="V10" s="13"/>
      <c r="W10" s="13"/>
      <c r="X10" s="13"/>
      <c r="Y10" s="13"/>
      <c r="Z10" s="13"/>
      <c r="AA10" s="13"/>
    </row>
    <row r="11" spans="1:27" ht="16.5" customHeight="1" thickBot="1">
      <c r="A11" s="42">
        <v>9</v>
      </c>
      <c r="B11" s="39">
        <f t="shared" si="3"/>
        <v>0.5625</v>
      </c>
      <c r="C11" s="35">
        <f>COUNTIF($D$23:$D$137,B11)</f>
        <v>2</v>
      </c>
      <c r="D11" s="45">
        <f t="shared" si="4"/>
        <v>1.7391304347826087E-2</v>
      </c>
      <c r="E11" s="20"/>
      <c r="F11" s="63" t="s">
        <v>65</v>
      </c>
      <c r="G11" s="64">
        <f>AVERAGEIF(L23:L137,"N",D23:D137)</f>
        <v>0.81666666666666665</v>
      </c>
      <c r="H11" s="3"/>
      <c r="I11" s="60" t="s">
        <v>65</v>
      </c>
      <c r="J11" s="74">
        <f t="shared" si="1"/>
        <v>0.2608695652173913</v>
      </c>
      <c r="K11" s="78">
        <f>COUNTIF(V23:V137,TRUE)</f>
        <v>6</v>
      </c>
      <c r="M11" s="60" t="s">
        <v>65</v>
      </c>
      <c r="N11" s="74">
        <f t="shared" si="2"/>
        <v>0.36585365853658536</v>
      </c>
      <c r="O11" s="43">
        <f>COUNTIF(AF23:AF145,TRUE)</f>
        <v>15</v>
      </c>
      <c r="Q11" s="60" t="s">
        <v>65</v>
      </c>
      <c r="R11" s="81">
        <f t="shared" si="5"/>
        <v>0.39130434782608697</v>
      </c>
      <c r="S11" s="82">
        <f>COUNTIF(L23:L137,"N")</f>
        <v>45</v>
      </c>
      <c r="T11" s="13"/>
      <c r="U11" s="13"/>
      <c r="V11" s="13"/>
      <c r="W11" s="13"/>
      <c r="X11" s="13"/>
      <c r="Y11" s="13"/>
      <c r="Z11" s="13"/>
      <c r="AA11" s="13"/>
    </row>
    <row r="12" spans="1:27" ht="16.5" customHeight="1" thickBot="1">
      <c r="A12" s="42">
        <v>10</v>
      </c>
      <c r="B12" s="39">
        <f t="shared" si="3"/>
        <v>0.625</v>
      </c>
      <c r="C12" s="35">
        <f t="shared" si="0"/>
        <v>1</v>
      </c>
      <c r="D12" s="45">
        <f t="shared" si="4"/>
        <v>8.6956521739130436E-3</v>
      </c>
      <c r="E12" s="20"/>
      <c r="F12" s="3"/>
      <c r="G12" s="21"/>
      <c r="H12" s="3"/>
      <c r="I12" s="3"/>
      <c r="J12" s="19"/>
      <c r="K12" s="13"/>
      <c r="L12" s="3"/>
      <c r="M12" s="19"/>
      <c r="N12" s="19">
        <f>SUM(N9:N11)</f>
        <v>1</v>
      </c>
      <c r="O12" s="3"/>
      <c r="P12" s="19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4.25" customHeight="1">
      <c r="A13" s="42">
        <v>11</v>
      </c>
      <c r="B13" s="39">
        <f t="shared" si="3"/>
        <v>0.6875</v>
      </c>
      <c r="C13" s="35">
        <f t="shared" si="0"/>
        <v>7</v>
      </c>
      <c r="D13" s="45">
        <f t="shared" si="4"/>
        <v>6.0869565217391307E-2</v>
      </c>
      <c r="E13" s="20"/>
      <c r="F13" s="3"/>
      <c r="G13" s="21"/>
      <c r="H13" s="3"/>
      <c r="I13" s="116" t="s">
        <v>91</v>
      </c>
      <c r="J13" s="117">
        <f>COUNTIF(D23:D137,"&lt;=0.5")</f>
        <v>23</v>
      </c>
      <c r="K13" s="118"/>
      <c r="M13" s="116" t="s">
        <v>216</v>
      </c>
      <c r="N13" s="117">
        <f>COUNTIF(D23:D137,"100.0%")</f>
        <v>41</v>
      </c>
      <c r="O13" s="118"/>
      <c r="P13" s="3"/>
      <c r="Q13" s="116" t="s">
        <v>217</v>
      </c>
      <c r="R13" s="117">
        <v>115</v>
      </c>
      <c r="S13" s="118"/>
      <c r="T13" s="13"/>
      <c r="U13" s="13"/>
      <c r="V13" s="13"/>
      <c r="W13" s="13"/>
      <c r="X13" s="13"/>
      <c r="Y13" s="13"/>
      <c r="Z13" s="13"/>
      <c r="AA13" s="13"/>
    </row>
    <row r="14" spans="1:27" ht="23.25" customHeight="1" thickBot="1">
      <c r="A14" s="42">
        <v>12</v>
      </c>
      <c r="B14" s="39">
        <f t="shared" si="3"/>
        <v>0.75</v>
      </c>
      <c r="C14" s="35">
        <f t="shared" si="0"/>
        <v>10</v>
      </c>
      <c r="D14" s="45">
        <f t="shared" si="4"/>
        <v>8.6956521739130432E-2</v>
      </c>
      <c r="E14" s="20"/>
      <c r="F14" s="3"/>
      <c r="G14" s="21"/>
      <c r="H14" s="3"/>
      <c r="I14" s="119" t="s">
        <v>66</v>
      </c>
      <c r="J14" s="120">
        <f>AVERAGEIF(D23:D137,"&lt;=0.5",E23:E137)</f>
        <v>0.35065217391304354</v>
      </c>
      <c r="K14" s="82">
        <f>J14*25.4</f>
        <v>8.9065652173913055</v>
      </c>
      <c r="M14" s="119" t="s">
        <v>66</v>
      </c>
      <c r="N14" s="120">
        <f>AVERAGEIF(D23:D137,"=1",E23:E137)</f>
        <v>0.10529268292682928</v>
      </c>
      <c r="O14" s="82">
        <f>N14*25.4</f>
        <v>2.6744341463414636</v>
      </c>
      <c r="P14" s="28"/>
      <c r="Q14" s="119" t="s">
        <v>66</v>
      </c>
      <c r="R14" s="120">
        <f>AVERAGE(E23:E137)</f>
        <v>0.19229565217391295</v>
      </c>
      <c r="S14" s="82">
        <f>R14*25.4</f>
        <v>4.8843095652173885</v>
      </c>
      <c r="T14" s="13"/>
      <c r="U14" s="13"/>
      <c r="V14" s="13"/>
      <c r="W14" s="13"/>
      <c r="X14" s="13"/>
      <c r="Y14" s="13"/>
      <c r="Z14" s="13"/>
      <c r="AA14" s="13"/>
    </row>
    <row r="15" spans="1:27" ht="23.25" customHeight="1">
      <c r="A15" s="42">
        <v>13</v>
      </c>
      <c r="B15" s="39">
        <f t="shared" si="3"/>
        <v>0.8125</v>
      </c>
      <c r="C15" s="35">
        <f t="shared" si="0"/>
        <v>5</v>
      </c>
      <c r="D15" s="45">
        <f t="shared" si="4"/>
        <v>4.3478260869565216E-2</v>
      </c>
      <c r="E15" s="20"/>
      <c r="F15" s="3"/>
      <c r="G15" s="21"/>
      <c r="H15" s="3"/>
      <c r="I15" s="3"/>
      <c r="J15" s="19" t="s">
        <v>214</v>
      </c>
      <c r="K15" s="13" t="s">
        <v>215</v>
      </c>
      <c r="L15" s="3"/>
      <c r="M15" s="19"/>
      <c r="N15" s="13" t="s">
        <v>214</v>
      </c>
      <c r="O15" s="3" t="s">
        <v>215</v>
      </c>
      <c r="P15" s="19"/>
      <c r="Q15" s="13"/>
      <c r="R15" s="13" t="s">
        <v>214</v>
      </c>
      <c r="S15" s="13" t="s">
        <v>215</v>
      </c>
      <c r="T15" s="13"/>
      <c r="U15" s="13"/>
      <c r="V15" s="13"/>
      <c r="W15" s="13"/>
      <c r="X15" s="13"/>
      <c r="Y15" s="13"/>
      <c r="Z15" s="13"/>
      <c r="AA15" s="13"/>
    </row>
    <row r="16" spans="1:27" ht="16.5" customHeight="1">
      <c r="A16" s="42">
        <v>14</v>
      </c>
      <c r="B16" s="39">
        <f t="shared" si="3"/>
        <v>0.875</v>
      </c>
      <c r="C16" s="35">
        <f t="shared" si="0"/>
        <v>7</v>
      </c>
      <c r="D16" s="45">
        <f t="shared" si="4"/>
        <v>6.0869565217391307E-2</v>
      </c>
      <c r="E16" s="20"/>
      <c r="F16" s="3"/>
      <c r="G16" s="21"/>
      <c r="H16" s="3"/>
      <c r="I16" s="3"/>
      <c r="J16" s="19"/>
      <c r="K16" s="13"/>
      <c r="L16" s="3"/>
      <c r="M16" s="19"/>
      <c r="N16" s="13"/>
      <c r="O16" s="3"/>
      <c r="P16" s="19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34" ht="16.5" customHeight="1">
      <c r="A17" s="42">
        <v>15</v>
      </c>
      <c r="B17" s="39">
        <f t="shared" si="3"/>
        <v>0.9375</v>
      </c>
      <c r="C17" s="35">
        <f t="shared" si="0"/>
        <v>19</v>
      </c>
      <c r="D17" s="45">
        <f t="shared" si="4"/>
        <v>0.16521739130434782</v>
      </c>
      <c r="E17" s="20"/>
      <c r="F17" s="3"/>
      <c r="G17" s="21"/>
      <c r="H17" s="3"/>
      <c r="I17" s="3"/>
      <c r="J17" s="19"/>
      <c r="K17" s="13"/>
      <c r="L17" s="3"/>
      <c r="M17" s="19"/>
      <c r="N17" s="13"/>
      <c r="O17" s="3"/>
      <c r="P17" s="19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34" ht="16.5" customHeight="1" thickBot="1">
      <c r="A18" s="43">
        <v>16</v>
      </c>
      <c r="B18" s="46">
        <f t="shared" si="3"/>
        <v>1</v>
      </c>
      <c r="C18" s="47">
        <f t="shared" si="0"/>
        <v>41</v>
      </c>
      <c r="D18" s="48">
        <f t="shared" si="4"/>
        <v>0.35652173913043478</v>
      </c>
      <c r="E18" s="20"/>
      <c r="F18" s="3"/>
      <c r="G18" s="21"/>
      <c r="H18" s="3"/>
      <c r="I18" s="3"/>
      <c r="J18" s="19"/>
      <c r="K18" s="13"/>
      <c r="L18" s="3"/>
      <c r="M18" s="19"/>
      <c r="N18" s="13"/>
      <c r="O18" s="3"/>
      <c r="P18" s="19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34" ht="16.5" customHeight="1">
      <c r="A19" s="13" t="s">
        <v>120</v>
      </c>
      <c r="B19" s="25"/>
      <c r="C19" s="13">
        <f>SUM(C2:C18)</f>
        <v>115</v>
      </c>
      <c r="D19" s="19">
        <f>SUM(D2:D18)</f>
        <v>1</v>
      </c>
      <c r="E19" s="20"/>
      <c r="F19" s="3"/>
      <c r="G19" s="21"/>
      <c r="H19" s="3"/>
      <c r="I19" s="3"/>
      <c r="J19" s="19"/>
      <c r="K19" s="13"/>
      <c r="L19" s="3"/>
      <c r="M19" s="19"/>
      <c r="N19" s="13"/>
      <c r="O19" s="3"/>
      <c r="P19" s="19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34" ht="12.75" customHeight="1">
      <c r="A20" s="13"/>
      <c r="B20" s="25"/>
      <c r="C20" s="13"/>
      <c r="D20" s="19"/>
      <c r="E20" s="20"/>
      <c r="F20" s="3"/>
      <c r="G20" s="21"/>
      <c r="H20" s="3"/>
      <c r="I20" s="3"/>
      <c r="J20" s="19"/>
      <c r="K20" s="13"/>
      <c r="L20" s="3"/>
      <c r="M20" s="19"/>
      <c r="N20" s="13"/>
      <c r="O20" s="3"/>
      <c r="P20" s="19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34" ht="11.25" customHeight="1" thickBot="1">
      <c r="A21" s="13"/>
      <c r="B21" s="13"/>
      <c r="C21" s="13"/>
      <c r="D21" s="19"/>
      <c r="E21" s="20"/>
      <c r="F21" s="3"/>
      <c r="G21" s="23"/>
      <c r="H21" s="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34" ht="24.75" customHeight="1" thickBot="1">
      <c r="A22" s="13" t="s">
        <v>67</v>
      </c>
      <c r="B22" s="13" t="s">
        <v>34</v>
      </c>
      <c r="C22" s="13" t="s">
        <v>0</v>
      </c>
      <c r="D22" s="19" t="s">
        <v>68</v>
      </c>
      <c r="E22" s="20" t="s">
        <v>3</v>
      </c>
      <c r="F22" s="3" t="s">
        <v>4</v>
      </c>
      <c r="G22" s="3" t="s">
        <v>5</v>
      </c>
      <c r="H22" s="3" t="s">
        <v>6</v>
      </c>
      <c r="I22" s="13" t="s">
        <v>7</v>
      </c>
      <c r="J22" s="13" t="s">
        <v>8</v>
      </c>
      <c r="K22" s="13" t="s">
        <v>9</v>
      </c>
      <c r="L22" s="13" t="s">
        <v>88</v>
      </c>
      <c r="M22" s="113" t="s">
        <v>205</v>
      </c>
      <c r="N22" s="114" t="s">
        <v>206</v>
      </c>
      <c r="O22" s="114" t="s">
        <v>207</v>
      </c>
      <c r="P22" s="114" t="s">
        <v>208</v>
      </c>
      <c r="Q22" s="114" t="s">
        <v>209</v>
      </c>
      <c r="R22" s="114" t="s">
        <v>210</v>
      </c>
      <c r="S22" s="114" t="s">
        <v>92</v>
      </c>
      <c r="T22" s="114" t="s">
        <v>211</v>
      </c>
      <c r="U22" s="114" t="s">
        <v>212</v>
      </c>
      <c r="V22" s="114" t="s">
        <v>213</v>
      </c>
      <c r="W22" s="114" t="s">
        <v>93</v>
      </c>
      <c r="X22" s="114" t="s">
        <v>94</v>
      </c>
      <c r="Y22" s="114" t="s">
        <v>95</v>
      </c>
      <c r="Z22" s="114" t="s">
        <v>96</v>
      </c>
      <c r="AA22" s="114" t="s">
        <v>97</v>
      </c>
      <c r="AB22" s="114" t="s">
        <v>98</v>
      </c>
      <c r="AC22" s="114" t="s">
        <v>99</v>
      </c>
      <c r="AD22" s="114" t="s">
        <v>100</v>
      </c>
      <c r="AE22" s="114" t="s">
        <v>101</v>
      </c>
      <c r="AF22" s="114" t="s">
        <v>102</v>
      </c>
      <c r="AG22" s="114" t="s">
        <v>145</v>
      </c>
      <c r="AH22" s="115" t="s">
        <v>204</v>
      </c>
    </row>
    <row r="23" spans="1:34" ht="15.75" customHeight="1">
      <c r="A23" s="49">
        <v>1</v>
      </c>
      <c r="B23" s="49" t="s">
        <v>37</v>
      </c>
      <c r="C23" s="50">
        <v>1</v>
      </c>
      <c r="D23" s="51">
        <v>0.75</v>
      </c>
      <c r="E23" s="52">
        <v>0.22</v>
      </c>
      <c r="F23" s="52" t="s">
        <v>10</v>
      </c>
      <c r="G23" s="52" t="s">
        <v>143</v>
      </c>
      <c r="H23" s="52" t="s">
        <v>29</v>
      </c>
      <c r="I23" s="52" t="s">
        <v>18</v>
      </c>
      <c r="J23" s="52" t="s">
        <v>30</v>
      </c>
      <c r="K23" s="52" t="s">
        <v>14</v>
      </c>
      <c r="L23" s="53" t="s">
        <v>89</v>
      </c>
      <c r="M23" s="112" t="b">
        <f t="shared" ref="M23:M54" si="6">AND($F23="D", $D23&lt;=0.5)</f>
        <v>0</v>
      </c>
      <c r="N23" s="112" t="b">
        <f t="shared" ref="N23:N54" si="7">AND($F23="S", $D23&lt;=0.5)</f>
        <v>0</v>
      </c>
      <c r="O23" s="112" t="b">
        <f t="shared" ref="O23:O54" si="8">AND($H23="Y", $D23&lt;=0.5)</f>
        <v>0</v>
      </c>
      <c r="P23" s="112" t="b">
        <f t="shared" ref="P23:P54" si="9">AND($H23="N", $D23&lt;=0.5)</f>
        <v>0</v>
      </c>
      <c r="Q23" s="112" t="b">
        <f t="shared" ref="Q23:Q54" si="10">AND($K23="E", $D23&lt;=0.5)</f>
        <v>0</v>
      </c>
      <c r="R23" s="112" t="b">
        <f t="shared" ref="R23:R54" si="11">AND($K23="I", $D23&lt;=0.5)</f>
        <v>0</v>
      </c>
      <c r="S23" s="112" t="b">
        <f t="shared" ref="S23:S54" si="12">AND($K23="C", $D23&lt;=0.5)</f>
        <v>0</v>
      </c>
      <c r="T23" s="112" t="b">
        <f t="shared" ref="T23:T54" si="13">AND($L23="L", $D23&lt;=0.5)</f>
        <v>0</v>
      </c>
      <c r="U23" s="112" t="b">
        <f t="shared" ref="U23:U54" si="14">AND($L23="M", $D23&lt;=0.5)</f>
        <v>0</v>
      </c>
      <c r="V23" s="112" t="b">
        <f t="shared" ref="V23:V54" si="15">AND($L23="N", $D23&lt;=0.5)</f>
        <v>0</v>
      </c>
      <c r="W23" s="112" t="b">
        <f t="shared" ref="W23:W54" si="16">AND($F23="D", $D23=1)</f>
        <v>0</v>
      </c>
      <c r="X23" s="112" t="b">
        <f t="shared" ref="X23:X54" si="17">AND($F23="S", $D23=1)</f>
        <v>0</v>
      </c>
      <c r="Y23" s="112" t="b">
        <f t="shared" ref="Y23:Y54" si="18">AND($H23="Y", $D23=1)</f>
        <v>0</v>
      </c>
      <c r="Z23" s="112" t="b">
        <f t="shared" ref="Z23:Z54" si="19">AND($H23="N", $D23=1)</f>
        <v>0</v>
      </c>
      <c r="AA23" s="112" t="b">
        <f t="shared" ref="AA23:AA54" si="20">AND($K23="E", $D23=1)</f>
        <v>0</v>
      </c>
      <c r="AB23" s="112" t="b">
        <f t="shared" ref="AB23:AB54" si="21">AND($K23="I", $D23=1)</f>
        <v>0</v>
      </c>
      <c r="AC23" s="112" t="b">
        <f t="shared" ref="AC23:AC54" si="22">AND($K23="C", $D23=1)</f>
        <v>0</v>
      </c>
      <c r="AD23" s="112" t="b">
        <f t="shared" ref="AD23:AD54" si="23">AND($L23="L", $D23=1)</f>
        <v>0</v>
      </c>
      <c r="AE23" s="112" t="b">
        <f t="shared" ref="AE23:AE54" si="24">AND($L23="M", $D23=1)</f>
        <v>0</v>
      </c>
      <c r="AF23" s="112" t="b">
        <f t="shared" ref="AF23:AF54" si="25">AND($L23="N", $D23=1)</f>
        <v>0</v>
      </c>
      <c r="AG23" s="112" t="b">
        <f>AND($H23="Y", $F23="D")</f>
        <v>1</v>
      </c>
      <c r="AH23" s="112" t="b">
        <f>AND($H23="Y", OR($K23="E", $K23="C"))</f>
        <v>1</v>
      </c>
    </row>
    <row r="24" spans="1:34" ht="15.75" customHeight="1">
      <c r="A24" s="49">
        <v>2</v>
      </c>
      <c r="B24" s="49" t="s">
        <v>37</v>
      </c>
      <c r="C24" s="50">
        <v>2</v>
      </c>
      <c r="D24" s="51">
        <v>0.6875</v>
      </c>
      <c r="E24" s="52">
        <v>0.13</v>
      </c>
      <c r="F24" s="52" t="s">
        <v>10</v>
      </c>
      <c r="G24" s="52" t="s">
        <v>143</v>
      </c>
      <c r="H24" s="52" t="s">
        <v>12</v>
      </c>
      <c r="I24" s="52" t="s">
        <v>18</v>
      </c>
      <c r="J24" s="52" t="s">
        <v>18</v>
      </c>
      <c r="K24" s="52" t="s">
        <v>15</v>
      </c>
      <c r="L24" s="53" t="s">
        <v>12</v>
      </c>
      <c r="M24" s="54" t="b">
        <f t="shared" si="6"/>
        <v>0</v>
      </c>
      <c r="N24" s="54" t="b">
        <f t="shared" si="7"/>
        <v>0</v>
      </c>
      <c r="O24" s="54" t="b">
        <f t="shared" si="8"/>
        <v>0</v>
      </c>
      <c r="P24" s="54" t="b">
        <f t="shared" si="9"/>
        <v>0</v>
      </c>
      <c r="Q24" s="54" t="b">
        <f t="shared" si="10"/>
        <v>0</v>
      </c>
      <c r="R24" s="54" t="b">
        <f t="shared" si="11"/>
        <v>0</v>
      </c>
      <c r="S24" s="54" t="b">
        <f t="shared" si="12"/>
        <v>0</v>
      </c>
      <c r="T24" s="54" t="b">
        <f t="shared" si="13"/>
        <v>0</v>
      </c>
      <c r="U24" s="54" t="b">
        <f t="shared" si="14"/>
        <v>0</v>
      </c>
      <c r="V24" s="54" t="b">
        <f t="shared" si="15"/>
        <v>0</v>
      </c>
      <c r="W24" s="54" t="b">
        <f t="shared" si="16"/>
        <v>0</v>
      </c>
      <c r="X24" s="54" t="b">
        <f t="shared" si="17"/>
        <v>0</v>
      </c>
      <c r="Y24" s="54" t="b">
        <f t="shared" si="18"/>
        <v>0</v>
      </c>
      <c r="Z24" s="54" t="b">
        <f t="shared" si="19"/>
        <v>0</v>
      </c>
      <c r="AA24" s="54" t="b">
        <f t="shared" si="20"/>
        <v>0</v>
      </c>
      <c r="AB24" s="54" t="b">
        <f t="shared" si="21"/>
        <v>0</v>
      </c>
      <c r="AC24" s="54" t="b">
        <f t="shared" si="22"/>
        <v>0</v>
      </c>
      <c r="AD24" s="54" t="b">
        <f t="shared" si="23"/>
        <v>0</v>
      </c>
      <c r="AE24" s="54" t="b">
        <f t="shared" si="24"/>
        <v>0</v>
      </c>
      <c r="AF24" s="54" t="b">
        <f t="shared" si="25"/>
        <v>0</v>
      </c>
      <c r="AG24" s="54" t="b">
        <f t="shared" ref="AG24:AG87" si="26">AND($H24="Y", $F24="D")</f>
        <v>0</v>
      </c>
      <c r="AH24" s="54" t="b">
        <f t="shared" ref="AH24:AH87" si="27">AND($H24="Y", OR($K24="E", $K24="C"))</f>
        <v>0</v>
      </c>
    </row>
    <row r="25" spans="1:34" ht="15.75" customHeight="1">
      <c r="A25" s="49">
        <v>3</v>
      </c>
      <c r="B25" s="49" t="s">
        <v>37</v>
      </c>
      <c r="C25" s="50">
        <v>3</v>
      </c>
      <c r="D25" s="51">
        <v>1</v>
      </c>
      <c r="E25" s="52">
        <v>0.125</v>
      </c>
      <c r="F25" s="52" t="s">
        <v>10</v>
      </c>
      <c r="G25" s="52" t="s">
        <v>143</v>
      </c>
      <c r="H25" s="52" t="s">
        <v>12</v>
      </c>
      <c r="I25" s="52" t="s">
        <v>18</v>
      </c>
      <c r="J25" s="52" t="s">
        <v>18</v>
      </c>
      <c r="K25" s="52" t="s">
        <v>14</v>
      </c>
      <c r="L25" s="53" t="s">
        <v>12</v>
      </c>
      <c r="M25" s="54" t="b">
        <f t="shared" si="6"/>
        <v>0</v>
      </c>
      <c r="N25" s="54" t="b">
        <f t="shared" si="7"/>
        <v>0</v>
      </c>
      <c r="O25" s="54" t="b">
        <f t="shared" si="8"/>
        <v>0</v>
      </c>
      <c r="P25" s="54" t="b">
        <f t="shared" si="9"/>
        <v>0</v>
      </c>
      <c r="Q25" s="54" t="b">
        <f t="shared" si="10"/>
        <v>0</v>
      </c>
      <c r="R25" s="54" t="b">
        <f t="shared" si="11"/>
        <v>0</v>
      </c>
      <c r="S25" s="54" t="b">
        <f t="shared" si="12"/>
        <v>0</v>
      </c>
      <c r="T25" s="54" t="b">
        <f t="shared" si="13"/>
        <v>0</v>
      </c>
      <c r="U25" s="54" t="b">
        <f t="shared" si="14"/>
        <v>0</v>
      </c>
      <c r="V25" s="54" t="b">
        <f t="shared" si="15"/>
        <v>0</v>
      </c>
      <c r="W25" s="54" t="b">
        <f t="shared" si="16"/>
        <v>1</v>
      </c>
      <c r="X25" s="54" t="b">
        <f t="shared" si="17"/>
        <v>0</v>
      </c>
      <c r="Y25" s="54" t="b">
        <f t="shared" si="18"/>
        <v>0</v>
      </c>
      <c r="Z25" s="54" t="b">
        <f t="shared" si="19"/>
        <v>1</v>
      </c>
      <c r="AA25" s="54" t="b">
        <f t="shared" si="20"/>
        <v>0</v>
      </c>
      <c r="AB25" s="54" t="b">
        <f t="shared" si="21"/>
        <v>0</v>
      </c>
      <c r="AC25" s="54" t="b">
        <f t="shared" si="22"/>
        <v>1</v>
      </c>
      <c r="AD25" s="54" t="b">
        <f t="shared" si="23"/>
        <v>0</v>
      </c>
      <c r="AE25" s="54" t="b">
        <f t="shared" si="24"/>
        <v>0</v>
      </c>
      <c r="AF25" s="54" t="b">
        <f t="shared" si="25"/>
        <v>1</v>
      </c>
      <c r="AG25" s="54" t="b">
        <f t="shared" si="26"/>
        <v>0</v>
      </c>
      <c r="AH25" s="54" t="b">
        <f t="shared" si="27"/>
        <v>0</v>
      </c>
    </row>
    <row r="26" spans="1:34" ht="15.75" customHeight="1">
      <c r="A26" s="49">
        <v>4</v>
      </c>
      <c r="B26" s="49" t="s">
        <v>37</v>
      </c>
      <c r="C26" s="50">
        <v>4</v>
      </c>
      <c r="D26" s="51">
        <v>0.8125</v>
      </c>
      <c r="E26" s="52">
        <v>0.14499999999999999</v>
      </c>
      <c r="F26" s="52" t="s">
        <v>10</v>
      </c>
      <c r="G26" s="52" t="s">
        <v>143</v>
      </c>
      <c r="H26" s="52" t="s">
        <v>12</v>
      </c>
      <c r="I26" s="52" t="s">
        <v>18</v>
      </c>
      <c r="J26" s="52" t="s">
        <v>30</v>
      </c>
      <c r="K26" s="52" t="s">
        <v>15</v>
      </c>
      <c r="L26" s="53" t="s">
        <v>89</v>
      </c>
      <c r="M26" s="54" t="b">
        <f t="shared" si="6"/>
        <v>0</v>
      </c>
      <c r="N26" s="54" t="b">
        <f t="shared" si="7"/>
        <v>0</v>
      </c>
      <c r="O26" s="54" t="b">
        <f t="shared" si="8"/>
        <v>0</v>
      </c>
      <c r="P26" s="54" t="b">
        <f t="shared" si="9"/>
        <v>0</v>
      </c>
      <c r="Q26" s="54" t="b">
        <f t="shared" si="10"/>
        <v>0</v>
      </c>
      <c r="R26" s="54" t="b">
        <f t="shared" si="11"/>
        <v>0</v>
      </c>
      <c r="S26" s="54" t="b">
        <f t="shared" si="12"/>
        <v>0</v>
      </c>
      <c r="T26" s="54" t="b">
        <f t="shared" si="13"/>
        <v>0</v>
      </c>
      <c r="U26" s="54" t="b">
        <f t="shared" si="14"/>
        <v>0</v>
      </c>
      <c r="V26" s="54" t="b">
        <f t="shared" si="15"/>
        <v>0</v>
      </c>
      <c r="W26" s="54" t="b">
        <f t="shared" si="16"/>
        <v>0</v>
      </c>
      <c r="X26" s="54" t="b">
        <f t="shared" si="17"/>
        <v>0</v>
      </c>
      <c r="Y26" s="54" t="b">
        <f t="shared" si="18"/>
        <v>0</v>
      </c>
      <c r="Z26" s="54" t="b">
        <f t="shared" si="19"/>
        <v>0</v>
      </c>
      <c r="AA26" s="54" t="b">
        <f t="shared" si="20"/>
        <v>0</v>
      </c>
      <c r="AB26" s="54" t="b">
        <f t="shared" si="21"/>
        <v>0</v>
      </c>
      <c r="AC26" s="54" t="b">
        <f t="shared" si="22"/>
        <v>0</v>
      </c>
      <c r="AD26" s="54" t="b">
        <f t="shared" si="23"/>
        <v>0</v>
      </c>
      <c r="AE26" s="54" t="b">
        <f t="shared" si="24"/>
        <v>0</v>
      </c>
      <c r="AF26" s="54" t="b">
        <f t="shared" si="25"/>
        <v>0</v>
      </c>
      <c r="AG26" s="54" t="b">
        <f t="shared" si="26"/>
        <v>0</v>
      </c>
      <c r="AH26" s="54" t="b">
        <f t="shared" si="27"/>
        <v>0</v>
      </c>
    </row>
    <row r="27" spans="1:34" ht="15.75" customHeight="1">
      <c r="A27" s="49">
        <v>5</v>
      </c>
      <c r="B27" s="49" t="s">
        <v>37</v>
      </c>
      <c r="C27" s="50">
        <v>5</v>
      </c>
      <c r="D27" s="51">
        <v>0.6875</v>
      </c>
      <c r="E27" s="52">
        <v>0.27</v>
      </c>
      <c r="F27" s="52" t="s">
        <v>10</v>
      </c>
      <c r="G27" s="52" t="s">
        <v>143</v>
      </c>
      <c r="H27" s="52" t="s">
        <v>12</v>
      </c>
      <c r="I27" s="52" t="s">
        <v>18</v>
      </c>
      <c r="J27" s="52" t="s">
        <v>18</v>
      </c>
      <c r="K27" s="52" t="s">
        <v>19</v>
      </c>
      <c r="L27" s="53" t="s">
        <v>12</v>
      </c>
      <c r="M27" s="54" t="b">
        <f t="shared" si="6"/>
        <v>0</v>
      </c>
      <c r="N27" s="54" t="b">
        <f t="shared" si="7"/>
        <v>0</v>
      </c>
      <c r="O27" s="54" t="b">
        <f t="shared" si="8"/>
        <v>0</v>
      </c>
      <c r="P27" s="54" t="b">
        <f t="shared" si="9"/>
        <v>0</v>
      </c>
      <c r="Q27" s="54" t="b">
        <f t="shared" si="10"/>
        <v>0</v>
      </c>
      <c r="R27" s="54" t="b">
        <f t="shared" si="11"/>
        <v>0</v>
      </c>
      <c r="S27" s="54" t="b">
        <f t="shared" si="12"/>
        <v>0</v>
      </c>
      <c r="T27" s="54" t="b">
        <f t="shared" si="13"/>
        <v>0</v>
      </c>
      <c r="U27" s="54" t="b">
        <f t="shared" si="14"/>
        <v>0</v>
      </c>
      <c r="V27" s="54" t="b">
        <f t="shared" si="15"/>
        <v>0</v>
      </c>
      <c r="W27" s="54" t="b">
        <f t="shared" si="16"/>
        <v>0</v>
      </c>
      <c r="X27" s="54" t="b">
        <f t="shared" si="17"/>
        <v>0</v>
      </c>
      <c r="Y27" s="54" t="b">
        <f t="shared" si="18"/>
        <v>0</v>
      </c>
      <c r="Z27" s="54" t="b">
        <f t="shared" si="19"/>
        <v>0</v>
      </c>
      <c r="AA27" s="54" t="b">
        <f t="shared" si="20"/>
        <v>0</v>
      </c>
      <c r="AB27" s="54" t="b">
        <f t="shared" si="21"/>
        <v>0</v>
      </c>
      <c r="AC27" s="54" t="b">
        <f t="shared" si="22"/>
        <v>0</v>
      </c>
      <c r="AD27" s="54" t="b">
        <f t="shared" si="23"/>
        <v>0</v>
      </c>
      <c r="AE27" s="54" t="b">
        <f t="shared" si="24"/>
        <v>0</v>
      </c>
      <c r="AF27" s="54" t="b">
        <f t="shared" si="25"/>
        <v>0</v>
      </c>
      <c r="AG27" s="54" t="b">
        <f t="shared" si="26"/>
        <v>0</v>
      </c>
      <c r="AH27" s="54" t="b">
        <f t="shared" si="27"/>
        <v>0</v>
      </c>
    </row>
    <row r="28" spans="1:34" ht="15.75" customHeight="1">
      <c r="A28" s="49">
        <v>6</v>
      </c>
      <c r="B28" s="49" t="s">
        <v>37</v>
      </c>
      <c r="C28" s="50">
        <v>6</v>
      </c>
      <c r="D28" s="51">
        <v>0.6875</v>
      </c>
      <c r="E28" s="52">
        <v>0.17</v>
      </c>
      <c r="F28" s="52" t="s">
        <v>10</v>
      </c>
      <c r="G28" s="52" t="s">
        <v>143</v>
      </c>
      <c r="H28" s="52" t="s">
        <v>12</v>
      </c>
      <c r="I28" s="52" t="s">
        <v>18</v>
      </c>
      <c r="J28" s="52" t="s">
        <v>30</v>
      </c>
      <c r="K28" s="52" t="s">
        <v>19</v>
      </c>
      <c r="L28" s="53" t="s">
        <v>89</v>
      </c>
      <c r="M28" s="54" t="b">
        <f t="shared" si="6"/>
        <v>0</v>
      </c>
      <c r="N28" s="54" t="b">
        <f t="shared" si="7"/>
        <v>0</v>
      </c>
      <c r="O28" s="54" t="b">
        <f t="shared" si="8"/>
        <v>0</v>
      </c>
      <c r="P28" s="54" t="b">
        <f t="shared" si="9"/>
        <v>0</v>
      </c>
      <c r="Q28" s="54" t="b">
        <f t="shared" si="10"/>
        <v>0</v>
      </c>
      <c r="R28" s="54" t="b">
        <f t="shared" si="11"/>
        <v>0</v>
      </c>
      <c r="S28" s="54" t="b">
        <f t="shared" si="12"/>
        <v>0</v>
      </c>
      <c r="T28" s="54" t="b">
        <f t="shared" si="13"/>
        <v>0</v>
      </c>
      <c r="U28" s="54" t="b">
        <f t="shared" si="14"/>
        <v>0</v>
      </c>
      <c r="V28" s="54" t="b">
        <f t="shared" si="15"/>
        <v>0</v>
      </c>
      <c r="W28" s="54" t="b">
        <f t="shared" si="16"/>
        <v>0</v>
      </c>
      <c r="X28" s="54" t="b">
        <f t="shared" si="17"/>
        <v>0</v>
      </c>
      <c r="Y28" s="54" t="b">
        <f t="shared" si="18"/>
        <v>0</v>
      </c>
      <c r="Z28" s="54" t="b">
        <f t="shared" si="19"/>
        <v>0</v>
      </c>
      <c r="AA28" s="54" t="b">
        <f t="shared" si="20"/>
        <v>0</v>
      </c>
      <c r="AB28" s="54" t="b">
        <f t="shared" si="21"/>
        <v>0</v>
      </c>
      <c r="AC28" s="54" t="b">
        <f t="shared" si="22"/>
        <v>0</v>
      </c>
      <c r="AD28" s="54" t="b">
        <f t="shared" si="23"/>
        <v>0</v>
      </c>
      <c r="AE28" s="54" t="b">
        <f t="shared" si="24"/>
        <v>0</v>
      </c>
      <c r="AF28" s="54" t="b">
        <f t="shared" si="25"/>
        <v>0</v>
      </c>
      <c r="AG28" s="54" t="b">
        <f t="shared" si="26"/>
        <v>0</v>
      </c>
      <c r="AH28" s="54" t="b">
        <f t="shared" si="27"/>
        <v>0</v>
      </c>
    </row>
    <row r="29" spans="1:34" ht="15.75" customHeight="1">
      <c r="A29" s="49">
        <v>7</v>
      </c>
      <c r="B29" s="49" t="s">
        <v>37</v>
      </c>
      <c r="C29" s="50">
        <v>7</v>
      </c>
      <c r="D29" s="51">
        <v>0.9375</v>
      </c>
      <c r="E29" s="52">
        <v>0.35</v>
      </c>
      <c r="F29" s="52" t="s">
        <v>10</v>
      </c>
      <c r="G29" s="52" t="s">
        <v>143</v>
      </c>
      <c r="H29" s="52" t="s">
        <v>12</v>
      </c>
      <c r="I29" s="52" t="s">
        <v>18</v>
      </c>
      <c r="J29" s="52" t="s">
        <v>30</v>
      </c>
      <c r="K29" s="52" t="s">
        <v>19</v>
      </c>
      <c r="L29" s="53" t="s">
        <v>89</v>
      </c>
      <c r="M29" s="54" t="b">
        <f t="shared" si="6"/>
        <v>0</v>
      </c>
      <c r="N29" s="54" t="b">
        <f t="shared" si="7"/>
        <v>0</v>
      </c>
      <c r="O29" s="54" t="b">
        <f t="shared" si="8"/>
        <v>0</v>
      </c>
      <c r="P29" s="54" t="b">
        <f t="shared" si="9"/>
        <v>0</v>
      </c>
      <c r="Q29" s="54" t="b">
        <f t="shared" si="10"/>
        <v>0</v>
      </c>
      <c r="R29" s="54" t="b">
        <f t="shared" si="11"/>
        <v>0</v>
      </c>
      <c r="S29" s="54" t="b">
        <f t="shared" si="12"/>
        <v>0</v>
      </c>
      <c r="T29" s="54" t="b">
        <f t="shared" si="13"/>
        <v>0</v>
      </c>
      <c r="U29" s="54" t="b">
        <f t="shared" si="14"/>
        <v>0</v>
      </c>
      <c r="V29" s="54" t="b">
        <f t="shared" si="15"/>
        <v>0</v>
      </c>
      <c r="W29" s="54" t="b">
        <f t="shared" si="16"/>
        <v>0</v>
      </c>
      <c r="X29" s="54" t="b">
        <f t="shared" si="17"/>
        <v>0</v>
      </c>
      <c r="Y29" s="54" t="b">
        <f t="shared" si="18"/>
        <v>0</v>
      </c>
      <c r="Z29" s="54" t="b">
        <f t="shared" si="19"/>
        <v>0</v>
      </c>
      <c r="AA29" s="54" t="b">
        <f t="shared" si="20"/>
        <v>0</v>
      </c>
      <c r="AB29" s="54" t="b">
        <f t="shared" si="21"/>
        <v>0</v>
      </c>
      <c r="AC29" s="54" t="b">
        <f t="shared" si="22"/>
        <v>0</v>
      </c>
      <c r="AD29" s="54" t="b">
        <f t="shared" si="23"/>
        <v>0</v>
      </c>
      <c r="AE29" s="54" t="b">
        <f t="shared" si="24"/>
        <v>0</v>
      </c>
      <c r="AF29" s="54" t="b">
        <f t="shared" si="25"/>
        <v>0</v>
      </c>
      <c r="AG29" s="54" t="b">
        <f t="shared" si="26"/>
        <v>0</v>
      </c>
      <c r="AH29" s="54" t="b">
        <f t="shared" si="27"/>
        <v>0</v>
      </c>
    </row>
    <row r="30" spans="1:34" ht="15.75" customHeight="1">
      <c r="A30" s="49">
        <v>8</v>
      </c>
      <c r="B30" s="49" t="s">
        <v>37</v>
      </c>
      <c r="C30" s="50">
        <v>8</v>
      </c>
      <c r="D30" s="51">
        <v>1</v>
      </c>
      <c r="E30" s="52">
        <v>0.3</v>
      </c>
      <c r="F30" s="52" t="s">
        <v>10</v>
      </c>
      <c r="G30" s="52" t="s">
        <v>11</v>
      </c>
      <c r="H30" s="52" t="s">
        <v>12</v>
      </c>
      <c r="I30" s="52" t="s">
        <v>18</v>
      </c>
      <c r="J30" s="52" t="s">
        <v>30</v>
      </c>
      <c r="K30" s="52" t="s">
        <v>19</v>
      </c>
      <c r="L30" s="53" t="s">
        <v>89</v>
      </c>
      <c r="M30" s="54" t="b">
        <f t="shared" si="6"/>
        <v>0</v>
      </c>
      <c r="N30" s="54" t="b">
        <f t="shared" si="7"/>
        <v>0</v>
      </c>
      <c r="O30" s="54" t="b">
        <f t="shared" si="8"/>
        <v>0</v>
      </c>
      <c r="P30" s="54" t="b">
        <f t="shared" si="9"/>
        <v>0</v>
      </c>
      <c r="Q30" s="54" t="b">
        <f t="shared" si="10"/>
        <v>0</v>
      </c>
      <c r="R30" s="54" t="b">
        <f t="shared" si="11"/>
        <v>0</v>
      </c>
      <c r="S30" s="54" t="b">
        <f t="shared" si="12"/>
        <v>0</v>
      </c>
      <c r="T30" s="54" t="b">
        <f t="shared" si="13"/>
        <v>0</v>
      </c>
      <c r="U30" s="54" t="b">
        <f t="shared" si="14"/>
        <v>0</v>
      </c>
      <c r="V30" s="54" t="b">
        <f t="shared" si="15"/>
        <v>0</v>
      </c>
      <c r="W30" s="54" t="b">
        <f t="shared" si="16"/>
        <v>1</v>
      </c>
      <c r="X30" s="54" t="b">
        <f t="shared" si="17"/>
        <v>0</v>
      </c>
      <c r="Y30" s="54" t="b">
        <f t="shared" si="18"/>
        <v>0</v>
      </c>
      <c r="Z30" s="54" t="b">
        <f t="shared" si="19"/>
        <v>1</v>
      </c>
      <c r="AA30" s="54" t="b">
        <f t="shared" si="20"/>
        <v>0</v>
      </c>
      <c r="AB30" s="54" t="b">
        <f t="shared" si="21"/>
        <v>1</v>
      </c>
      <c r="AC30" s="54" t="b">
        <f t="shared" si="22"/>
        <v>0</v>
      </c>
      <c r="AD30" s="54" t="b">
        <f t="shared" si="23"/>
        <v>0</v>
      </c>
      <c r="AE30" s="54" t="b">
        <f t="shared" si="24"/>
        <v>1</v>
      </c>
      <c r="AF30" s="54" t="b">
        <f t="shared" si="25"/>
        <v>0</v>
      </c>
      <c r="AG30" s="54" t="b">
        <f t="shared" si="26"/>
        <v>0</v>
      </c>
      <c r="AH30" s="54" t="b">
        <f t="shared" si="27"/>
        <v>0</v>
      </c>
    </row>
    <row r="31" spans="1:34" ht="15.75" customHeight="1">
      <c r="A31" s="49">
        <v>9</v>
      </c>
      <c r="B31" s="49" t="s">
        <v>37</v>
      </c>
      <c r="C31" s="50">
        <v>9</v>
      </c>
      <c r="D31" s="51">
        <v>1</v>
      </c>
      <c r="E31" s="52">
        <v>0.39</v>
      </c>
      <c r="F31" s="52" t="s">
        <v>10</v>
      </c>
      <c r="G31" s="52" t="s">
        <v>143</v>
      </c>
      <c r="H31" s="52" t="s">
        <v>12</v>
      </c>
      <c r="I31" s="52" t="s">
        <v>18</v>
      </c>
      <c r="J31" s="52" t="s">
        <v>30</v>
      </c>
      <c r="K31" s="52" t="s">
        <v>19</v>
      </c>
      <c r="L31" s="53" t="s">
        <v>89</v>
      </c>
      <c r="M31" s="54" t="b">
        <f t="shared" si="6"/>
        <v>0</v>
      </c>
      <c r="N31" s="54" t="b">
        <f t="shared" si="7"/>
        <v>0</v>
      </c>
      <c r="O31" s="54" t="b">
        <f t="shared" si="8"/>
        <v>0</v>
      </c>
      <c r="P31" s="54" t="b">
        <f t="shared" si="9"/>
        <v>0</v>
      </c>
      <c r="Q31" s="54" t="b">
        <f t="shared" si="10"/>
        <v>0</v>
      </c>
      <c r="R31" s="54" t="b">
        <f t="shared" si="11"/>
        <v>0</v>
      </c>
      <c r="S31" s="54" t="b">
        <f t="shared" si="12"/>
        <v>0</v>
      </c>
      <c r="T31" s="54" t="b">
        <f t="shared" si="13"/>
        <v>0</v>
      </c>
      <c r="U31" s="54" t="b">
        <f t="shared" si="14"/>
        <v>0</v>
      </c>
      <c r="V31" s="54" t="b">
        <f t="shared" si="15"/>
        <v>0</v>
      </c>
      <c r="W31" s="54" t="b">
        <f t="shared" si="16"/>
        <v>1</v>
      </c>
      <c r="X31" s="54" t="b">
        <f t="shared" si="17"/>
        <v>0</v>
      </c>
      <c r="Y31" s="54" t="b">
        <f t="shared" si="18"/>
        <v>0</v>
      </c>
      <c r="Z31" s="54" t="b">
        <f t="shared" si="19"/>
        <v>1</v>
      </c>
      <c r="AA31" s="54" t="b">
        <f t="shared" si="20"/>
        <v>0</v>
      </c>
      <c r="AB31" s="54" t="b">
        <f t="shared" si="21"/>
        <v>1</v>
      </c>
      <c r="AC31" s="54" t="b">
        <f t="shared" si="22"/>
        <v>0</v>
      </c>
      <c r="AD31" s="54" t="b">
        <f t="shared" si="23"/>
        <v>0</v>
      </c>
      <c r="AE31" s="54" t="b">
        <f t="shared" si="24"/>
        <v>1</v>
      </c>
      <c r="AF31" s="54" t="b">
        <f t="shared" si="25"/>
        <v>0</v>
      </c>
      <c r="AG31" s="54" t="b">
        <f t="shared" si="26"/>
        <v>0</v>
      </c>
      <c r="AH31" s="54" t="b">
        <f t="shared" si="27"/>
        <v>0</v>
      </c>
    </row>
    <row r="32" spans="1:34" ht="15.75" customHeight="1">
      <c r="A32" s="49">
        <v>10</v>
      </c>
      <c r="B32" s="49" t="s">
        <v>37</v>
      </c>
      <c r="C32" s="50">
        <v>10</v>
      </c>
      <c r="D32" s="51">
        <v>6.25E-2</v>
      </c>
      <c r="E32" s="52">
        <v>0.39500000000000002</v>
      </c>
      <c r="F32" s="52" t="s">
        <v>10</v>
      </c>
      <c r="G32" s="52" t="s">
        <v>143</v>
      </c>
      <c r="H32" s="52" t="s">
        <v>12</v>
      </c>
      <c r="I32" s="52" t="s">
        <v>18</v>
      </c>
      <c r="J32" s="52" t="s">
        <v>30</v>
      </c>
      <c r="K32" s="52" t="s">
        <v>15</v>
      </c>
      <c r="L32" s="53" t="s">
        <v>89</v>
      </c>
      <c r="M32" s="54" t="b">
        <f t="shared" si="6"/>
        <v>1</v>
      </c>
      <c r="N32" s="54" t="b">
        <f t="shared" si="7"/>
        <v>0</v>
      </c>
      <c r="O32" s="54" t="b">
        <f t="shared" si="8"/>
        <v>0</v>
      </c>
      <c r="P32" s="54" t="b">
        <f t="shared" si="9"/>
        <v>1</v>
      </c>
      <c r="Q32" s="54" t="b">
        <f t="shared" si="10"/>
        <v>1</v>
      </c>
      <c r="R32" s="54" t="b">
        <f t="shared" si="11"/>
        <v>0</v>
      </c>
      <c r="S32" s="54" t="b">
        <f t="shared" si="12"/>
        <v>0</v>
      </c>
      <c r="T32" s="54" t="b">
        <f t="shared" si="13"/>
        <v>0</v>
      </c>
      <c r="U32" s="54" t="b">
        <f t="shared" si="14"/>
        <v>1</v>
      </c>
      <c r="V32" s="54" t="b">
        <f t="shared" si="15"/>
        <v>0</v>
      </c>
      <c r="W32" s="54" t="b">
        <f t="shared" si="16"/>
        <v>0</v>
      </c>
      <c r="X32" s="54" t="b">
        <f t="shared" si="17"/>
        <v>0</v>
      </c>
      <c r="Y32" s="54" t="b">
        <f t="shared" si="18"/>
        <v>0</v>
      </c>
      <c r="Z32" s="54" t="b">
        <f t="shared" si="19"/>
        <v>0</v>
      </c>
      <c r="AA32" s="54" t="b">
        <f t="shared" si="20"/>
        <v>0</v>
      </c>
      <c r="AB32" s="54" t="b">
        <f t="shared" si="21"/>
        <v>0</v>
      </c>
      <c r="AC32" s="54" t="b">
        <f t="shared" si="22"/>
        <v>0</v>
      </c>
      <c r="AD32" s="54" t="b">
        <f t="shared" si="23"/>
        <v>0</v>
      </c>
      <c r="AE32" s="54" t="b">
        <f t="shared" si="24"/>
        <v>0</v>
      </c>
      <c r="AF32" s="54" t="b">
        <f t="shared" si="25"/>
        <v>0</v>
      </c>
      <c r="AG32" s="54" t="b">
        <f t="shared" si="26"/>
        <v>0</v>
      </c>
      <c r="AH32" s="54" t="b">
        <f t="shared" si="27"/>
        <v>0</v>
      </c>
    </row>
    <row r="33" spans="1:34" ht="15.75" customHeight="1">
      <c r="A33" s="49">
        <v>11</v>
      </c>
      <c r="B33" s="49" t="s">
        <v>37</v>
      </c>
      <c r="C33" s="50">
        <v>11</v>
      </c>
      <c r="D33" s="51">
        <v>1</v>
      </c>
      <c r="E33" s="52">
        <v>0.15</v>
      </c>
      <c r="F33" s="52" t="s">
        <v>10</v>
      </c>
      <c r="G33" s="52" t="s">
        <v>143</v>
      </c>
      <c r="H33" s="52" t="s">
        <v>29</v>
      </c>
      <c r="I33" s="52" t="s">
        <v>18</v>
      </c>
      <c r="J33" s="52" t="s">
        <v>30</v>
      </c>
      <c r="K33" s="52" t="s">
        <v>14</v>
      </c>
      <c r="L33" s="53" t="s">
        <v>89</v>
      </c>
      <c r="M33" s="54" t="b">
        <f t="shared" si="6"/>
        <v>0</v>
      </c>
      <c r="N33" s="54" t="b">
        <f t="shared" si="7"/>
        <v>0</v>
      </c>
      <c r="O33" s="54" t="b">
        <f t="shared" si="8"/>
        <v>0</v>
      </c>
      <c r="P33" s="54" t="b">
        <f t="shared" si="9"/>
        <v>0</v>
      </c>
      <c r="Q33" s="54" t="b">
        <f t="shared" si="10"/>
        <v>0</v>
      </c>
      <c r="R33" s="54" t="b">
        <f t="shared" si="11"/>
        <v>0</v>
      </c>
      <c r="S33" s="54" t="b">
        <f t="shared" si="12"/>
        <v>0</v>
      </c>
      <c r="T33" s="54" t="b">
        <f t="shared" si="13"/>
        <v>0</v>
      </c>
      <c r="U33" s="54" t="b">
        <f t="shared" si="14"/>
        <v>0</v>
      </c>
      <c r="V33" s="54" t="b">
        <f t="shared" si="15"/>
        <v>0</v>
      </c>
      <c r="W33" s="54" t="b">
        <f t="shared" si="16"/>
        <v>1</v>
      </c>
      <c r="X33" s="54" t="b">
        <f t="shared" si="17"/>
        <v>0</v>
      </c>
      <c r="Y33" s="54" t="b">
        <f t="shared" si="18"/>
        <v>1</v>
      </c>
      <c r="Z33" s="54" t="b">
        <f t="shared" si="19"/>
        <v>0</v>
      </c>
      <c r="AA33" s="54" t="b">
        <f t="shared" si="20"/>
        <v>0</v>
      </c>
      <c r="AB33" s="54" t="b">
        <f t="shared" si="21"/>
        <v>0</v>
      </c>
      <c r="AC33" s="54" t="b">
        <f t="shared" si="22"/>
        <v>1</v>
      </c>
      <c r="AD33" s="54" t="b">
        <f t="shared" si="23"/>
        <v>0</v>
      </c>
      <c r="AE33" s="54" t="b">
        <f t="shared" si="24"/>
        <v>1</v>
      </c>
      <c r="AF33" s="54" t="b">
        <f t="shared" si="25"/>
        <v>0</v>
      </c>
      <c r="AG33" s="54" t="b">
        <f t="shared" si="26"/>
        <v>1</v>
      </c>
      <c r="AH33" s="54" t="b">
        <f t="shared" si="27"/>
        <v>1</v>
      </c>
    </row>
    <row r="34" spans="1:34" ht="15.75" customHeight="1">
      <c r="A34" s="49">
        <v>12</v>
      </c>
      <c r="B34" s="49" t="s">
        <v>37</v>
      </c>
      <c r="C34" s="50">
        <v>12</v>
      </c>
      <c r="D34" s="51">
        <v>0.125</v>
      </c>
      <c r="E34" s="52">
        <v>0.15</v>
      </c>
      <c r="F34" s="52" t="s">
        <v>10</v>
      </c>
      <c r="G34" s="52" t="s">
        <v>143</v>
      </c>
      <c r="H34" s="52" t="s">
        <v>29</v>
      </c>
      <c r="I34" s="52" t="s">
        <v>18</v>
      </c>
      <c r="J34" s="52" t="s">
        <v>30</v>
      </c>
      <c r="K34" s="52" t="s">
        <v>15</v>
      </c>
      <c r="L34" s="53" t="s">
        <v>89</v>
      </c>
      <c r="M34" s="54" t="b">
        <f t="shared" si="6"/>
        <v>1</v>
      </c>
      <c r="N34" s="54" t="b">
        <f t="shared" si="7"/>
        <v>0</v>
      </c>
      <c r="O34" s="54" t="b">
        <f t="shared" si="8"/>
        <v>1</v>
      </c>
      <c r="P34" s="54" t="b">
        <f t="shared" si="9"/>
        <v>0</v>
      </c>
      <c r="Q34" s="54" t="b">
        <f t="shared" si="10"/>
        <v>1</v>
      </c>
      <c r="R34" s="54" t="b">
        <f t="shared" si="11"/>
        <v>0</v>
      </c>
      <c r="S34" s="54" t="b">
        <f t="shared" si="12"/>
        <v>0</v>
      </c>
      <c r="T34" s="54" t="b">
        <f t="shared" si="13"/>
        <v>0</v>
      </c>
      <c r="U34" s="54" t="b">
        <f t="shared" si="14"/>
        <v>1</v>
      </c>
      <c r="V34" s="54" t="b">
        <f t="shared" si="15"/>
        <v>0</v>
      </c>
      <c r="W34" s="54" t="b">
        <f t="shared" si="16"/>
        <v>0</v>
      </c>
      <c r="X34" s="54" t="b">
        <f t="shared" si="17"/>
        <v>0</v>
      </c>
      <c r="Y34" s="54" t="b">
        <f t="shared" si="18"/>
        <v>0</v>
      </c>
      <c r="Z34" s="54" t="b">
        <f t="shared" si="19"/>
        <v>0</v>
      </c>
      <c r="AA34" s="54" t="b">
        <f t="shared" si="20"/>
        <v>0</v>
      </c>
      <c r="AB34" s="54" t="b">
        <f t="shared" si="21"/>
        <v>0</v>
      </c>
      <c r="AC34" s="54" t="b">
        <f t="shared" si="22"/>
        <v>0</v>
      </c>
      <c r="AD34" s="54" t="b">
        <f t="shared" si="23"/>
        <v>0</v>
      </c>
      <c r="AE34" s="54" t="b">
        <f t="shared" si="24"/>
        <v>0</v>
      </c>
      <c r="AF34" s="54" t="b">
        <f t="shared" si="25"/>
        <v>0</v>
      </c>
      <c r="AG34" s="54" t="b">
        <f t="shared" si="26"/>
        <v>1</v>
      </c>
      <c r="AH34" s="54" t="b">
        <f t="shared" si="27"/>
        <v>1</v>
      </c>
    </row>
    <row r="35" spans="1:34" ht="15.75" customHeight="1">
      <c r="A35" s="49">
        <v>13</v>
      </c>
      <c r="B35" s="49" t="s">
        <v>37</v>
      </c>
      <c r="C35" s="50">
        <v>13</v>
      </c>
      <c r="D35" s="51">
        <v>0.75</v>
      </c>
      <c r="E35" s="52">
        <v>0.39</v>
      </c>
      <c r="F35" s="52" t="s">
        <v>10</v>
      </c>
      <c r="G35" s="52" t="s">
        <v>143</v>
      </c>
      <c r="H35" s="52" t="s">
        <v>12</v>
      </c>
      <c r="I35" s="52" t="s">
        <v>18</v>
      </c>
      <c r="J35" s="52" t="s">
        <v>18</v>
      </c>
      <c r="K35" s="52" t="s">
        <v>15</v>
      </c>
      <c r="L35" s="53" t="s">
        <v>12</v>
      </c>
      <c r="M35" s="54" t="b">
        <f t="shared" si="6"/>
        <v>0</v>
      </c>
      <c r="N35" s="54" t="b">
        <f t="shared" si="7"/>
        <v>0</v>
      </c>
      <c r="O35" s="54" t="b">
        <f t="shared" si="8"/>
        <v>0</v>
      </c>
      <c r="P35" s="54" t="b">
        <f t="shared" si="9"/>
        <v>0</v>
      </c>
      <c r="Q35" s="54" t="b">
        <f t="shared" si="10"/>
        <v>0</v>
      </c>
      <c r="R35" s="54" t="b">
        <f t="shared" si="11"/>
        <v>0</v>
      </c>
      <c r="S35" s="54" t="b">
        <f t="shared" si="12"/>
        <v>0</v>
      </c>
      <c r="T35" s="54" t="b">
        <f t="shared" si="13"/>
        <v>0</v>
      </c>
      <c r="U35" s="54" t="b">
        <f t="shared" si="14"/>
        <v>0</v>
      </c>
      <c r="V35" s="54" t="b">
        <f t="shared" si="15"/>
        <v>0</v>
      </c>
      <c r="W35" s="54" t="b">
        <f t="shared" si="16"/>
        <v>0</v>
      </c>
      <c r="X35" s="54" t="b">
        <f t="shared" si="17"/>
        <v>0</v>
      </c>
      <c r="Y35" s="54" t="b">
        <f t="shared" si="18"/>
        <v>0</v>
      </c>
      <c r="Z35" s="54" t="b">
        <f t="shared" si="19"/>
        <v>0</v>
      </c>
      <c r="AA35" s="54" t="b">
        <f t="shared" si="20"/>
        <v>0</v>
      </c>
      <c r="AB35" s="54" t="b">
        <f t="shared" si="21"/>
        <v>0</v>
      </c>
      <c r="AC35" s="54" t="b">
        <f t="shared" si="22"/>
        <v>0</v>
      </c>
      <c r="AD35" s="54" t="b">
        <f t="shared" si="23"/>
        <v>0</v>
      </c>
      <c r="AE35" s="54" t="b">
        <f t="shared" si="24"/>
        <v>0</v>
      </c>
      <c r="AF35" s="54" t="b">
        <f t="shared" si="25"/>
        <v>0</v>
      </c>
      <c r="AG35" s="54" t="b">
        <f t="shared" si="26"/>
        <v>0</v>
      </c>
      <c r="AH35" s="54" t="b">
        <f t="shared" si="27"/>
        <v>0</v>
      </c>
    </row>
    <row r="36" spans="1:34" ht="15.75" customHeight="1">
      <c r="A36" s="49">
        <v>14</v>
      </c>
      <c r="B36" s="49" t="s">
        <v>37</v>
      </c>
      <c r="C36" s="50">
        <v>14</v>
      </c>
      <c r="D36" s="51">
        <v>1</v>
      </c>
      <c r="E36" s="52">
        <v>0.23</v>
      </c>
      <c r="F36" s="52" t="s">
        <v>10</v>
      </c>
      <c r="G36" s="52" t="s">
        <v>143</v>
      </c>
      <c r="H36" s="52" t="s">
        <v>12</v>
      </c>
      <c r="I36" s="52" t="s">
        <v>18</v>
      </c>
      <c r="J36" s="52" t="s">
        <v>18</v>
      </c>
      <c r="K36" s="52" t="s">
        <v>14</v>
      </c>
      <c r="L36" s="53" t="s">
        <v>12</v>
      </c>
      <c r="M36" s="54" t="b">
        <f t="shared" si="6"/>
        <v>0</v>
      </c>
      <c r="N36" s="54" t="b">
        <f t="shared" si="7"/>
        <v>0</v>
      </c>
      <c r="O36" s="54" t="b">
        <f t="shared" si="8"/>
        <v>0</v>
      </c>
      <c r="P36" s="54" t="b">
        <f t="shared" si="9"/>
        <v>0</v>
      </c>
      <c r="Q36" s="54" t="b">
        <f t="shared" si="10"/>
        <v>0</v>
      </c>
      <c r="R36" s="54" t="b">
        <f t="shared" si="11"/>
        <v>0</v>
      </c>
      <c r="S36" s="54" t="b">
        <f t="shared" si="12"/>
        <v>0</v>
      </c>
      <c r="T36" s="54" t="b">
        <f t="shared" si="13"/>
        <v>0</v>
      </c>
      <c r="U36" s="54" t="b">
        <f t="shared" si="14"/>
        <v>0</v>
      </c>
      <c r="V36" s="54" t="b">
        <f t="shared" si="15"/>
        <v>0</v>
      </c>
      <c r="W36" s="54" t="b">
        <f t="shared" si="16"/>
        <v>1</v>
      </c>
      <c r="X36" s="54" t="b">
        <f t="shared" si="17"/>
        <v>0</v>
      </c>
      <c r="Y36" s="54" t="b">
        <f t="shared" si="18"/>
        <v>0</v>
      </c>
      <c r="Z36" s="54" t="b">
        <f t="shared" si="19"/>
        <v>1</v>
      </c>
      <c r="AA36" s="54" t="b">
        <f t="shared" si="20"/>
        <v>0</v>
      </c>
      <c r="AB36" s="54" t="b">
        <f t="shared" si="21"/>
        <v>0</v>
      </c>
      <c r="AC36" s="54" t="b">
        <f t="shared" si="22"/>
        <v>1</v>
      </c>
      <c r="AD36" s="54" t="b">
        <f t="shared" si="23"/>
        <v>0</v>
      </c>
      <c r="AE36" s="54" t="b">
        <f t="shared" si="24"/>
        <v>0</v>
      </c>
      <c r="AF36" s="54" t="b">
        <f t="shared" si="25"/>
        <v>1</v>
      </c>
      <c r="AG36" s="54" t="b">
        <f t="shared" si="26"/>
        <v>0</v>
      </c>
      <c r="AH36" s="54" t="b">
        <f t="shared" si="27"/>
        <v>0</v>
      </c>
    </row>
    <row r="37" spans="1:34" ht="15.75" customHeight="1">
      <c r="A37" s="5">
        <v>15</v>
      </c>
      <c r="B37" s="5" t="s">
        <v>38</v>
      </c>
      <c r="C37" s="4">
        <v>1</v>
      </c>
      <c r="D37" s="14">
        <f>DELL1!S2</f>
        <v>0.75</v>
      </c>
      <c r="E37" s="24">
        <v>0.04</v>
      </c>
      <c r="F37" s="5" t="s">
        <v>16</v>
      </c>
      <c r="G37" s="5" t="s">
        <v>11</v>
      </c>
      <c r="H37" s="5" t="s">
        <v>12</v>
      </c>
      <c r="I37" s="5" t="s">
        <v>13</v>
      </c>
      <c r="J37" s="5" t="s">
        <v>13</v>
      </c>
      <c r="K37" s="5" t="s">
        <v>14</v>
      </c>
      <c r="L37" s="3" t="s">
        <v>12</v>
      </c>
      <c r="M37" s="13" t="b">
        <f t="shared" si="6"/>
        <v>0</v>
      </c>
      <c r="N37" s="13" t="b">
        <f t="shared" si="7"/>
        <v>0</v>
      </c>
      <c r="O37" s="13" t="b">
        <f t="shared" si="8"/>
        <v>0</v>
      </c>
      <c r="P37" s="13" t="b">
        <f t="shared" si="9"/>
        <v>0</v>
      </c>
      <c r="Q37" s="13" t="b">
        <f t="shared" si="10"/>
        <v>0</v>
      </c>
      <c r="R37" s="13" t="b">
        <f t="shared" si="11"/>
        <v>0</v>
      </c>
      <c r="S37" s="13" t="b">
        <f t="shared" si="12"/>
        <v>0</v>
      </c>
      <c r="T37" s="13" t="b">
        <f t="shared" si="13"/>
        <v>0</v>
      </c>
      <c r="U37" s="13" t="b">
        <f t="shared" si="14"/>
        <v>0</v>
      </c>
      <c r="V37" s="13" t="b">
        <f t="shared" si="15"/>
        <v>0</v>
      </c>
      <c r="W37" s="13" t="b">
        <f t="shared" si="16"/>
        <v>0</v>
      </c>
      <c r="X37" s="13" t="b">
        <f t="shared" si="17"/>
        <v>0</v>
      </c>
      <c r="Y37" s="13" t="b">
        <f t="shared" si="18"/>
        <v>0</v>
      </c>
      <c r="Z37" s="13" t="b">
        <f t="shared" si="19"/>
        <v>0</v>
      </c>
      <c r="AA37" s="13" t="b">
        <f t="shared" si="20"/>
        <v>0</v>
      </c>
      <c r="AB37" s="13" t="b">
        <f t="shared" si="21"/>
        <v>0</v>
      </c>
      <c r="AC37" s="13" t="b">
        <f t="shared" si="22"/>
        <v>0</v>
      </c>
      <c r="AD37" s="13" t="b">
        <f t="shared" si="23"/>
        <v>0</v>
      </c>
      <c r="AE37" s="13" t="b">
        <f t="shared" si="24"/>
        <v>0</v>
      </c>
      <c r="AF37" s="13" t="b">
        <f t="shared" si="25"/>
        <v>0</v>
      </c>
      <c r="AG37" s="54" t="b">
        <f t="shared" si="26"/>
        <v>0</v>
      </c>
      <c r="AH37" s="54" t="b">
        <f t="shared" si="27"/>
        <v>0</v>
      </c>
    </row>
    <row r="38" spans="1:34" ht="15.75" customHeight="1">
      <c r="A38" s="5">
        <v>16</v>
      </c>
      <c r="B38" s="5" t="s">
        <v>38</v>
      </c>
      <c r="C38" s="4">
        <v>2</v>
      </c>
      <c r="D38" s="14">
        <f>DELL1!S3</f>
        <v>0.375</v>
      </c>
      <c r="E38" s="24">
        <v>0.45</v>
      </c>
      <c r="F38" s="5" t="s">
        <v>10</v>
      </c>
      <c r="G38" s="5" t="s">
        <v>11</v>
      </c>
      <c r="H38" s="5" t="s">
        <v>29</v>
      </c>
      <c r="I38" s="5" t="s">
        <v>13</v>
      </c>
      <c r="J38" s="5" t="s">
        <v>13</v>
      </c>
      <c r="K38" s="5" t="s">
        <v>15</v>
      </c>
      <c r="L38" s="3" t="s">
        <v>12</v>
      </c>
      <c r="M38" s="13" t="b">
        <f t="shared" si="6"/>
        <v>1</v>
      </c>
      <c r="N38" s="13" t="b">
        <f t="shared" si="7"/>
        <v>0</v>
      </c>
      <c r="O38" s="13" t="b">
        <f t="shared" si="8"/>
        <v>1</v>
      </c>
      <c r="P38" s="13" t="b">
        <f t="shared" si="9"/>
        <v>0</v>
      </c>
      <c r="Q38" s="13" t="b">
        <f t="shared" si="10"/>
        <v>1</v>
      </c>
      <c r="R38" s="13" t="b">
        <f t="shared" si="11"/>
        <v>0</v>
      </c>
      <c r="S38" s="13" t="b">
        <f t="shared" si="12"/>
        <v>0</v>
      </c>
      <c r="T38" s="13" t="b">
        <f t="shared" si="13"/>
        <v>0</v>
      </c>
      <c r="U38" s="13" t="b">
        <f t="shared" si="14"/>
        <v>0</v>
      </c>
      <c r="V38" s="13" t="b">
        <f t="shared" si="15"/>
        <v>1</v>
      </c>
      <c r="W38" s="13" t="b">
        <f t="shared" si="16"/>
        <v>0</v>
      </c>
      <c r="X38" s="13" t="b">
        <f t="shared" si="17"/>
        <v>0</v>
      </c>
      <c r="Y38" s="13" t="b">
        <f t="shared" si="18"/>
        <v>0</v>
      </c>
      <c r="Z38" s="13" t="b">
        <f t="shared" si="19"/>
        <v>0</v>
      </c>
      <c r="AA38" s="13" t="b">
        <f t="shared" si="20"/>
        <v>0</v>
      </c>
      <c r="AB38" s="13" t="b">
        <f t="shared" si="21"/>
        <v>0</v>
      </c>
      <c r="AC38" s="13" t="b">
        <f t="shared" si="22"/>
        <v>0</v>
      </c>
      <c r="AD38" s="13" t="b">
        <f t="shared" si="23"/>
        <v>0</v>
      </c>
      <c r="AE38" s="13" t="b">
        <f t="shared" si="24"/>
        <v>0</v>
      </c>
      <c r="AF38" s="13" t="b">
        <f t="shared" si="25"/>
        <v>0</v>
      </c>
      <c r="AG38" s="54" t="b">
        <f t="shared" si="26"/>
        <v>1</v>
      </c>
      <c r="AH38" s="54" t="b">
        <f t="shared" si="27"/>
        <v>1</v>
      </c>
    </row>
    <row r="39" spans="1:34" ht="15.75" customHeight="1">
      <c r="A39" s="5">
        <v>17</v>
      </c>
      <c r="B39" s="5" t="s">
        <v>38</v>
      </c>
      <c r="C39" s="4">
        <v>3</v>
      </c>
      <c r="D39" s="14">
        <f>DELL1!S4</f>
        <v>0.8125</v>
      </c>
      <c r="E39" s="24">
        <v>0.02</v>
      </c>
      <c r="F39" s="5" t="s">
        <v>16</v>
      </c>
      <c r="G39" s="5" t="s">
        <v>31</v>
      </c>
      <c r="H39" s="5" t="s">
        <v>12</v>
      </c>
      <c r="I39" s="5" t="s">
        <v>13</v>
      </c>
      <c r="J39" s="5" t="s">
        <v>13</v>
      </c>
      <c r="K39" s="5" t="s">
        <v>15</v>
      </c>
      <c r="L39" s="3" t="s">
        <v>12</v>
      </c>
      <c r="M39" s="13" t="b">
        <f t="shared" si="6"/>
        <v>0</v>
      </c>
      <c r="N39" s="13" t="b">
        <f t="shared" si="7"/>
        <v>0</v>
      </c>
      <c r="O39" s="13" t="b">
        <f t="shared" si="8"/>
        <v>0</v>
      </c>
      <c r="P39" s="13" t="b">
        <f t="shared" si="9"/>
        <v>0</v>
      </c>
      <c r="Q39" s="13" t="b">
        <f t="shared" si="10"/>
        <v>0</v>
      </c>
      <c r="R39" s="13" t="b">
        <f t="shared" si="11"/>
        <v>0</v>
      </c>
      <c r="S39" s="13" t="b">
        <f t="shared" si="12"/>
        <v>0</v>
      </c>
      <c r="T39" s="13" t="b">
        <f t="shared" si="13"/>
        <v>0</v>
      </c>
      <c r="U39" s="13" t="b">
        <f t="shared" si="14"/>
        <v>0</v>
      </c>
      <c r="V39" s="13" t="b">
        <f t="shared" si="15"/>
        <v>0</v>
      </c>
      <c r="W39" s="13" t="b">
        <f t="shared" si="16"/>
        <v>0</v>
      </c>
      <c r="X39" s="13" t="b">
        <f t="shared" si="17"/>
        <v>0</v>
      </c>
      <c r="Y39" s="13" t="b">
        <f t="shared" si="18"/>
        <v>0</v>
      </c>
      <c r="Z39" s="13" t="b">
        <f t="shared" si="19"/>
        <v>0</v>
      </c>
      <c r="AA39" s="13" t="b">
        <f t="shared" si="20"/>
        <v>0</v>
      </c>
      <c r="AB39" s="13" t="b">
        <f t="shared" si="21"/>
        <v>0</v>
      </c>
      <c r="AC39" s="13" t="b">
        <f t="shared" si="22"/>
        <v>0</v>
      </c>
      <c r="AD39" s="13" t="b">
        <f t="shared" si="23"/>
        <v>0</v>
      </c>
      <c r="AE39" s="13" t="b">
        <f t="shared" si="24"/>
        <v>0</v>
      </c>
      <c r="AF39" s="13" t="b">
        <f t="shared" si="25"/>
        <v>0</v>
      </c>
      <c r="AG39" s="54" t="b">
        <f t="shared" si="26"/>
        <v>0</v>
      </c>
      <c r="AH39" s="54" t="b">
        <f t="shared" si="27"/>
        <v>0</v>
      </c>
    </row>
    <row r="40" spans="1:34" ht="15.75" customHeight="1">
      <c r="A40" s="5">
        <v>18</v>
      </c>
      <c r="B40" s="5" t="s">
        <v>38</v>
      </c>
      <c r="C40" s="4">
        <v>4</v>
      </c>
      <c r="D40" s="14">
        <f>DELL1!S5</f>
        <v>0.6875</v>
      </c>
      <c r="E40" s="24">
        <v>0.39</v>
      </c>
      <c r="F40" s="5" t="s">
        <v>10</v>
      </c>
      <c r="G40" s="5" t="s">
        <v>11</v>
      </c>
      <c r="H40" s="5" t="s">
        <v>12</v>
      </c>
      <c r="I40" s="5" t="s">
        <v>13</v>
      </c>
      <c r="J40" s="5" t="s">
        <v>13</v>
      </c>
      <c r="K40" s="5" t="s">
        <v>15</v>
      </c>
      <c r="L40" s="3" t="s">
        <v>12</v>
      </c>
      <c r="M40" s="13" t="b">
        <f t="shared" si="6"/>
        <v>0</v>
      </c>
      <c r="N40" s="13" t="b">
        <f t="shared" si="7"/>
        <v>0</v>
      </c>
      <c r="O40" s="13" t="b">
        <f t="shared" si="8"/>
        <v>0</v>
      </c>
      <c r="P40" s="13" t="b">
        <f t="shared" si="9"/>
        <v>0</v>
      </c>
      <c r="Q40" s="13" t="b">
        <f t="shared" si="10"/>
        <v>0</v>
      </c>
      <c r="R40" s="13" t="b">
        <f t="shared" si="11"/>
        <v>0</v>
      </c>
      <c r="S40" s="13" t="b">
        <f t="shared" si="12"/>
        <v>0</v>
      </c>
      <c r="T40" s="13" t="b">
        <f t="shared" si="13"/>
        <v>0</v>
      </c>
      <c r="U40" s="13" t="b">
        <f t="shared" si="14"/>
        <v>0</v>
      </c>
      <c r="V40" s="13" t="b">
        <f t="shared" si="15"/>
        <v>0</v>
      </c>
      <c r="W40" s="13" t="b">
        <f t="shared" si="16"/>
        <v>0</v>
      </c>
      <c r="X40" s="13" t="b">
        <f t="shared" si="17"/>
        <v>0</v>
      </c>
      <c r="Y40" s="13" t="b">
        <f t="shared" si="18"/>
        <v>0</v>
      </c>
      <c r="Z40" s="13" t="b">
        <f t="shared" si="19"/>
        <v>0</v>
      </c>
      <c r="AA40" s="13" t="b">
        <f t="shared" si="20"/>
        <v>0</v>
      </c>
      <c r="AB40" s="13" t="b">
        <f t="shared" si="21"/>
        <v>0</v>
      </c>
      <c r="AC40" s="13" t="b">
        <f t="shared" si="22"/>
        <v>0</v>
      </c>
      <c r="AD40" s="13" t="b">
        <f t="shared" si="23"/>
        <v>0</v>
      </c>
      <c r="AE40" s="13" t="b">
        <f t="shared" si="24"/>
        <v>0</v>
      </c>
      <c r="AF40" s="13" t="b">
        <f t="shared" si="25"/>
        <v>0</v>
      </c>
      <c r="AG40" s="54" t="b">
        <f t="shared" si="26"/>
        <v>0</v>
      </c>
      <c r="AH40" s="54" t="b">
        <f t="shared" si="27"/>
        <v>0</v>
      </c>
    </row>
    <row r="41" spans="1:34" ht="15.75" customHeight="1">
      <c r="A41" s="5">
        <v>19</v>
      </c>
      <c r="B41" s="5" t="s">
        <v>38</v>
      </c>
      <c r="C41" s="4">
        <v>5</v>
      </c>
      <c r="D41" s="14">
        <f>DELL1!S6</f>
        <v>0.875</v>
      </c>
      <c r="E41" s="24">
        <v>0.38500000000000001</v>
      </c>
      <c r="F41" s="5" t="s">
        <v>10</v>
      </c>
      <c r="G41" s="5" t="s">
        <v>11</v>
      </c>
      <c r="H41" s="5" t="s">
        <v>12</v>
      </c>
      <c r="I41" s="5" t="s">
        <v>13</v>
      </c>
      <c r="J41" s="5" t="s">
        <v>13</v>
      </c>
      <c r="K41" s="5" t="s">
        <v>14</v>
      </c>
      <c r="L41" s="3" t="s">
        <v>12</v>
      </c>
      <c r="M41" s="13" t="b">
        <f t="shared" si="6"/>
        <v>0</v>
      </c>
      <c r="N41" s="13" t="b">
        <f t="shared" si="7"/>
        <v>0</v>
      </c>
      <c r="O41" s="13" t="b">
        <f t="shared" si="8"/>
        <v>0</v>
      </c>
      <c r="P41" s="13" t="b">
        <f t="shared" si="9"/>
        <v>0</v>
      </c>
      <c r="Q41" s="13" t="b">
        <f t="shared" si="10"/>
        <v>0</v>
      </c>
      <c r="R41" s="13" t="b">
        <f t="shared" si="11"/>
        <v>0</v>
      </c>
      <c r="S41" s="13" t="b">
        <f t="shared" si="12"/>
        <v>0</v>
      </c>
      <c r="T41" s="13" t="b">
        <f t="shared" si="13"/>
        <v>0</v>
      </c>
      <c r="U41" s="13" t="b">
        <f t="shared" si="14"/>
        <v>0</v>
      </c>
      <c r="V41" s="13" t="b">
        <f t="shared" si="15"/>
        <v>0</v>
      </c>
      <c r="W41" s="13" t="b">
        <f t="shared" si="16"/>
        <v>0</v>
      </c>
      <c r="X41" s="13" t="b">
        <f t="shared" si="17"/>
        <v>0</v>
      </c>
      <c r="Y41" s="13" t="b">
        <f t="shared" si="18"/>
        <v>0</v>
      </c>
      <c r="Z41" s="13" t="b">
        <f t="shared" si="19"/>
        <v>0</v>
      </c>
      <c r="AA41" s="13" t="b">
        <f t="shared" si="20"/>
        <v>0</v>
      </c>
      <c r="AB41" s="13" t="b">
        <f t="shared" si="21"/>
        <v>0</v>
      </c>
      <c r="AC41" s="13" t="b">
        <f t="shared" si="22"/>
        <v>0</v>
      </c>
      <c r="AD41" s="13" t="b">
        <f t="shared" si="23"/>
        <v>0</v>
      </c>
      <c r="AE41" s="13" t="b">
        <f t="shared" si="24"/>
        <v>0</v>
      </c>
      <c r="AF41" s="13" t="b">
        <f t="shared" si="25"/>
        <v>0</v>
      </c>
      <c r="AG41" s="54" t="b">
        <f t="shared" si="26"/>
        <v>0</v>
      </c>
      <c r="AH41" s="54" t="b">
        <f t="shared" si="27"/>
        <v>0</v>
      </c>
    </row>
    <row r="42" spans="1:34" ht="15.75" customHeight="1">
      <c r="A42" s="5">
        <v>20</v>
      </c>
      <c r="B42" s="5" t="s">
        <v>38</v>
      </c>
      <c r="C42" s="4">
        <v>6</v>
      </c>
      <c r="D42" s="14">
        <f>DELL1!S7</f>
        <v>0.9375</v>
      </c>
      <c r="E42" s="24">
        <v>0.18</v>
      </c>
      <c r="F42" s="5" t="s">
        <v>10</v>
      </c>
      <c r="G42" s="5" t="s">
        <v>11</v>
      </c>
      <c r="H42" s="5" t="s">
        <v>12</v>
      </c>
      <c r="I42" s="5" t="s">
        <v>13</v>
      </c>
      <c r="J42" s="5" t="s">
        <v>13</v>
      </c>
      <c r="K42" s="5" t="s">
        <v>15</v>
      </c>
      <c r="L42" s="3" t="s">
        <v>12</v>
      </c>
      <c r="M42" s="13" t="b">
        <f t="shared" si="6"/>
        <v>0</v>
      </c>
      <c r="N42" s="13" t="b">
        <f t="shared" si="7"/>
        <v>0</v>
      </c>
      <c r="O42" s="13" t="b">
        <f t="shared" si="8"/>
        <v>0</v>
      </c>
      <c r="P42" s="13" t="b">
        <f t="shared" si="9"/>
        <v>0</v>
      </c>
      <c r="Q42" s="13" t="b">
        <f t="shared" si="10"/>
        <v>0</v>
      </c>
      <c r="R42" s="13" t="b">
        <f t="shared" si="11"/>
        <v>0</v>
      </c>
      <c r="S42" s="13" t="b">
        <f t="shared" si="12"/>
        <v>0</v>
      </c>
      <c r="T42" s="13" t="b">
        <f t="shared" si="13"/>
        <v>0</v>
      </c>
      <c r="U42" s="13" t="b">
        <f t="shared" si="14"/>
        <v>0</v>
      </c>
      <c r="V42" s="13" t="b">
        <f t="shared" si="15"/>
        <v>0</v>
      </c>
      <c r="W42" s="13" t="b">
        <f t="shared" si="16"/>
        <v>0</v>
      </c>
      <c r="X42" s="13" t="b">
        <f t="shared" si="17"/>
        <v>0</v>
      </c>
      <c r="Y42" s="13" t="b">
        <f t="shared" si="18"/>
        <v>0</v>
      </c>
      <c r="Z42" s="13" t="b">
        <f t="shared" si="19"/>
        <v>0</v>
      </c>
      <c r="AA42" s="13" t="b">
        <f t="shared" si="20"/>
        <v>0</v>
      </c>
      <c r="AB42" s="13" t="b">
        <f t="shared" si="21"/>
        <v>0</v>
      </c>
      <c r="AC42" s="13" t="b">
        <f t="shared" si="22"/>
        <v>0</v>
      </c>
      <c r="AD42" s="13" t="b">
        <f t="shared" si="23"/>
        <v>0</v>
      </c>
      <c r="AE42" s="13" t="b">
        <f t="shared" si="24"/>
        <v>0</v>
      </c>
      <c r="AF42" s="13" t="b">
        <f t="shared" si="25"/>
        <v>0</v>
      </c>
      <c r="AG42" s="54" t="b">
        <f t="shared" si="26"/>
        <v>0</v>
      </c>
      <c r="AH42" s="54" t="b">
        <f t="shared" si="27"/>
        <v>0</v>
      </c>
    </row>
    <row r="43" spans="1:34" ht="15.75" customHeight="1">
      <c r="A43" s="5">
        <v>21</v>
      </c>
      <c r="B43" s="5" t="s">
        <v>38</v>
      </c>
      <c r="C43" s="4">
        <v>7</v>
      </c>
      <c r="D43" s="14">
        <f>DELL1!S8</f>
        <v>0.875</v>
      </c>
      <c r="E43" s="24">
        <v>0.18</v>
      </c>
      <c r="F43" s="5" t="s">
        <v>10</v>
      </c>
      <c r="G43" s="5" t="s">
        <v>11</v>
      </c>
      <c r="H43" s="5" t="s">
        <v>12</v>
      </c>
      <c r="I43" s="5" t="s">
        <v>13</v>
      </c>
      <c r="J43" s="5" t="s">
        <v>13</v>
      </c>
      <c r="K43" s="5" t="s">
        <v>19</v>
      </c>
      <c r="L43" s="3" t="s">
        <v>12</v>
      </c>
      <c r="M43" s="13" t="b">
        <f t="shared" si="6"/>
        <v>0</v>
      </c>
      <c r="N43" s="13" t="b">
        <f t="shared" si="7"/>
        <v>0</v>
      </c>
      <c r="O43" s="13" t="b">
        <f t="shared" si="8"/>
        <v>0</v>
      </c>
      <c r="P43" s="13" t="b">
        <f t="shared" si="9"/>
        <v>0</v>
      </c>
      <c r="Q43" s="13" t="b">
        <f t="shared" si="10"/>
        <v>0</v>
      </c>
      <c r="R43" s="13" t="b">
        <f t="shared" si="11"/>
        <v>0</v>
      </c>
      <c r="S43" s="13" t="b">
        <f t="shared" si="12"/>
        <v>0</v>
      </c>
      <c r="T43" s="13" t="b">
        <f t="shared" si="13"/>
        <v>0</v>
      </c>
      <c r="U43" s="13" t="b">
        <f t="shared" si="14"/>
        <v>0</v>
      </c>
      <c r="V43" s="13" t="b">
        <f t="shared" si="15"/>
        <v>0</v>
      </c>
      <c r="W43" s="13" t="b">
        <f t="shared" si="16"/>
        <v>0</v>
      </c>
      <c r="X43" s="13" t="b">
        <f t="shared" si="17"/>
        <v>0</v>
      </c>
      <c r="Y43" s="13" t="b">
        <f t="shared" si="18"/>
        <v>0</v>
      </c>
      <c r="Z43" s="13" t="b">
        <f t="shared" si="19"/>
        <v>0</v>
      </c>
      <c r="AA43" s="13" t="b">
        <f t="shared" si="20"/>
        <v>0</v>
      </c>
      <c r="AB43" s="13" t="b">
        <f t="shared" si="21"/>
        <v>0</v>
      </c>
      <c r="AC43" s="13" t="b">
        <f t="shared" si="22"/>
        <v>0</v>
      </c>
      <c r="AD43" s="13" t="b">
        <f t="shared" si="23"/>
        <v>0</v>
      </c>
      <c r="AE43" s="13" t="b">
        <f t="shared" si="24"/>
        <v>0</v>
      </c>
      <c r="AF43" s="13" t="b">
        <f t="shared" si="25"/>
        <v>0</v>
      </c>
      <c r="AG43" s="54" t="b">
        <f t="shared" si="26"/>
        <v>0</v>
      </c>
      <c r="AH43" s="54" t="b">
        <f t="shared" si="27"/>
        <v>0</v>
      </c>
    </row>
    <row r="44" spans="1:34" ht="15.75" customHeight="1">
      <c r="A44" s="5">
        <v>22</v>
      </c>
      <c r="B44" s="5" t="s">
        <v>38</v>
      </c>
      <c r="C44" s="4">
        <v>8</v>
      </c>
      <c r="D44" s="14">
        <f>DELL1!S9</f>
        <v>0.75</v>
      </c>
      <c r="E44" s="24">
        <v>0.185</v>
      </c>
      <c r="F44" s="5" t="s">
        <v>10</v>
      </c>
      <c r="G44" s="5" t="s">
        <v>11</v>
      </c>
      <c r="H44" s="5" t="s">
        <v>12</v>
      </c>
      <c r="I44" s="5" t="s">
        <v>13</v>
      </c>
      <c r="J44" s="5" t="s">
        <v>13</v>
      </c>
      <c r="K44" s="5" t="s">
        <v>15</v>
      </c>
      <c r="L44" s="3" t="s">
        <v>12</v>
      </c>
      <c r="M44" s="13" t="b">
        <f t="shared" si="6"/>
        <v>0</v>
      </c>
      <c r="N44" s="13" t="b">
        <f t="shared" si="7"/>
        <v>0</v>
      </c>
      <c r="O44" s="13" t="b">
        <f t="shared" si="8"/>
        <v>0</v>
      </c>
      <c r="P44" s="13" t="b">
        <f t="shared" si="9"/>
        <v>0</v>
      </c>
      <c r="Q44" s="13" t="b">
        <f t="shared" si="10"/>
        <v>0</v>
      </c>
      <c r="R44" s="13" t="b">
        <f t="shared" si="11"/>
        <v>0</v>
      </c>
      <c r="S44" s="13" t="b">
        <f t="shared" si="12"/>
        <v>0</v>
      </c>
      <c r="T44" s="13" t="b">
        <f t="shared" si="13"/>
        <v>0</v>
      </c>
      <c r="U44" s="13" t="b">
        <f t="shared" si="14"/>
        <v>0</v>
      </c>
      <c r="V44" s="13" t="b">
        <f t="shared" si="15"/>
        <v>0</v>
      </c>
      <c r="W44" s="13" t="b">
        <f t="shared" si="16"/>
        <v>0</v>
      </c>
      <c r="X44" s="13" t="b">
        <f t="shared" si="17"/>
        <v>0</v>
      </c>
      <c r="Y44" s="13" t="b">
        <f t="shared" si="18"/>
        <v>0</v>
      </c>
      <c r="Z44" s="13" t="b">
        <f t="shared" si="19"/>
        <v>0</v>
      </c>
      <c r="AA44" s="13" t="b">
        <f t="shared" si="20"/>
        <v>0</v>
      </c>
      <c r="AB44" s="13" t="b">
        <f t="shared" si="21"/>
        <v>0</v>
      </c>
      <c r="AC44" s="13" t="b">
        <f t="shared" si="22"/>
        <v>0</v>
      </c>
      <c r="AD44" s="13" t="b">
        <f t="shared" si="23"/>
        <v>0</v>
      </c>
      <c r="AE44" s="13" t="b">
        <f t="shared" si="24"/>
        <v>0</v>
      </c>
      <c r="AF44" s="13" t="b">
        <f t="shared" si="25"/>
        <v>0</v>
      </c>
      <c r="AG44" s="54" t="b">
        <f t="shared" si="26"/>
        <v>0</v>
      </c>
      <c r="AH44" s="54" t="b">
        <f t="shared" si="27"/>
        <v>0</v>
      </c>
    </row>
    <row r="45" spans="1:34" ht="15.75" customHeight="1">
      <c r="A45" s="5">
        <v>23</v>
      </c>
      <c r="B45" s="5" t="s">
        <v>38</v>
      </c>
      <c r="C45" s="4">
        <v>9</v>
      </c>
      <c r="D45" s="14">
        <f>DELL1!S10</f>
        <v>0.875</v>
      </c>
      <c r="E45" s="24">
        <v>0.05</v>
      </c>
      <c r="F45" s="5" t="s">
        <v>16</v>
      </c>
      <c r="G45" s="5" t="s">
        <v>11</v>
      </c>
      <c r="H45" s="5" t="s">
        <v>12</v>
      </c>
      <c r="I45" s="5" t="s">
        <v>13</v>
      </c>
      <c r="J45" s="5" t="s">
        <v>13</v>
      </c>
      <c r="K45" s="5" t="s">
        <v>19</v>
      </c>
      <c r="L45" s="3" t="s">
        <v>12</v>
      </c>
      <c r="M45" s="13" t="b">
        <f t="shared" si="6"/>
        <v>0</v>
      </c>
      <c r="N45" s="13" t="b">
        <f t="shared" si="7"/>
        <v>0</v>
      </c>
      <c r="O45" s="13" t="b">
        <f t="shared" si="8"/>
        <v>0</v>
      </c>
      <c r="P45" s="13" t="b">
        <f t="shared" si="9"/>
        <v>0</v>
      </c>
      <c r="Q45" s="13" t="b">
        <f t="shared" si="10"/>
        <v>0</v>
      </c>
      <c r="R45" s="13" t="b">
        <f t="shared" si="11"/>
        <v>0</v>
      </c>
      <c r="S45" s="13" t="b">
        <f t="shared" si="12"/>
        <v>0</v>
      </c>
      <c r="T45" s="13" t="b">
        <f t="shared" si="13"/>
        <v>0</v>
      </c>
      <c r="U45" s="13" t="b">
        <f t="shared" si="14"/>
        <v>0</v>
      </c>
      <c r="V45" s="13" t="b">
        <f t="shared" si="15"/>
        <v>0</v>
      </c>
      <c r="W45" s="13" t="b">
        <f t="shared" si="16"/>
        <v>0</v>
      </c>
      <c r="X45" s="13" t="b">
        <f t="shared" si="17"/>
        <v>0</v>
      </c>
      <c r="Y45" s="13" t="b">
        <f t="shared" si="18"/>
        <v>0</v>
      </c>
      <c r="Z45" s="13" t="b">
        <f t="shared" si="19"/>
        <v>0</v>
      </c>
      <c r="AA45" s="13" t="b">
        <f t="shared" si="20"/>
        <v>0</v>
      </c>
      <c r="AB45" s="13" t="b">
        <f t="shared" si="21"/>
        <v>0</v>
      </c>
      <c r="AC45" s="13" t="b">
        <f t="shared" si="22"/>
        <v>0</v>
      </c>
      <c r="AD45" s="13" t="b">
        <f t="shared" si="23"/>
        <v>0</v>
      </c>
      <c r="AE45" s="13" t="b">
        <f t="shared" si="24"/>
        <v>0</v>
      </c>
      <c r="AF45" s="13" t="b">
        <f t="shared" si="25"/>
        <v>0</v>
      </c>
      <c r="AG45" s="54" t="b">
        <f t="shared" si="26"/>
        <v>0</v>
      </c>
      <c r="AH45" s="54" t="b">
        <f t="shared" si="27"/>
        <v>0</v>
      </c>
    </row>
    <row r="46" spans="1:34" ht="15.75" customHeight="1">
      <c r="A46" s="5">
        <v>24</v>
      </c>
      <c r="B46" s="5" t="s">
        <v>38</v>
      </c>
      <c r="C46" s="4">
        <v>10</v>
      </c>
      <c r="D46" s="14">
        <f>DELL1!S11</f>
        <v>0.5</v>
      </c>
      <c r="E46" s="24">
        <v>0.18</v>
      </c>
      <c r="F46" s="5" t="s">
        <v>10</v>
      </c>
      <c r="G46" s="5" t="s">
        <v>11</v>
      </c>
      <c r="H46" s="5" t="s">
        <v>12</v>
      </c>
      <c r="I46" s="5" t="s">
        <v>13</v>
      </c>
      <c r="J46" s="5" t="s">
        <v>13</v>
      </c>
      <c r="K46" s="5" t="s">
        <v>15</v>
      </c>
      <c r="L46" s="3" t="s">
        <v>12</v>
      </c>
      <c r="M46" s="13" t="b">
        <f t="shared" si="6"/>
        <v>1</v>
      </c>
      <c r="N46" s="13" t="b">
        <f t="shared" si="7"/>
        <v>0</v>
      </c>
      <c r="O46" s="13" t="b">
        <f t="shared" si="8"/>
        <v>0</v>
      </c>
      <c r="P46" s="13" t="b">
        <f t="shared" si="9"/>
        <v>1</v>
      </c>
      <c r="Q46" s="13" t="b">
        <f t="shared" si="10"/>
        <v>1</v>
      </c>
      <c r="R46" s="13" t="b">
        <f t="shared" si="11"/>
        <v>0</v>
      </c>
      <c r="S46" s="13" t="b">
        <f t="shared" si="12"/>
        <v>0</v>
      </c>
      <c r="T46" s="13" t="b">
        <f t="shared" si="13"/>
        <v>0</v>
      </c>
      <c r="U46" s="13" t="b">
        <f t="shared" si="14"/>
        <v>0</v>
      </c>
      <c r="V46" s="13" t="b">
        <f t="shared" si="15"/>
        <v>1</v>
      </c>
      <c r="W46" s="13" t="b">
        <f t="shared" si="16"/>
        <v>0</v>
      </c>
      <c r="X46" s="13" t="b">
        <f t="shared" si="17"/>
        <v>0</v>
      </c>
      <c r="Y46" s="13" t="b">
        <f t="shared" si="18"/>
        <v>0</v>
      </c>
      <c r="Z46" s="13" t="b">
        <f t="shared" si="19"/>
        <v>0</v>
      </c>
      <c r="AA46" s="13" t="b">
        <f t="shared" si="20"/>
        <v>0</v>
      </c>
      <c r="AB46" s="13" t="b">
        <f t="shared" si="21"/>
        <v>0</v>
      </c>
      <c r="AC46" s="13" t="b">
        <f t="shared" si="22"/>
        <v>0</v>
      </c>
      <c r="AD46" s="13" t="b">
        <f t="shared" si="23"/>
        <v>0</v>
      </c>
      <c r="AE46" s="13" t="b">
        <f t="shared" si="24"/>
        <v>0</v>
      </c>
      <c r="AF46" s="13" t="b">
        <f t="shared" si="25"/>
        <v>0</v>
      </c>
      <c r="AG46" s="54" t="b">
        <f t="shared" si="26"/>
        <v>0</v>
      </c>
      <c r="AH46" s="54" t="b">
        <f t="shared" si="27"/>
        <v>0</v>
      </c>
    </row>
    <row r="47" spans="1:34" ht="15.75" customHeight="1">
      <c r="A47" s="5">
        <v>25</v>
      </c>
      <c r="B47" s="5" t="s">
        <v>38</v>
      </c>
      <c r="C47" s="4">
        <v>11</v>
      </c>
      <c r="D47" s="14">
        <f>DELL1!S12</f>
        <v>0.9375</v>
      </c>
      <c r="E47" s="24">
        <v>0.23</v>
      </c>
      <c r="F47" s="5" t="s">
        <v>10</v>
      </c>
      <c r="G47" s="5" t="s">
        <v>11</v>
      </c>
      <c r="H47" s="5" t="s">
        <v>12</v>
      </c>
      <c r="I47" s="13" t="s">
        <v>13</v>
      </c>
      <c r="J47" s="5" t="s">
        <v>13</v>
      </c>
      <c r="K47" s="5" t="s">
        <v>19</v>
      </c>
      <c r="L47" s="3" t="s">
        <v>12</v>
      </c>
      <c r="M47" s="13" t="b">
        <f t="shared" si="6"/>
        <v>0</v>
      </c>
      <c r="N47" s="13" t="b">
        <f t="shared" si="7"/>
        <v>0</v>
      </c>
      <c r="O47" s="13" t="b">
        <f t="shared" si="8"/>
        <v>0</v>
      </c>
      <c r="P47" s="13" t="b">
        <f t="shared" si="9"/>
        <v>0</v>
      </c>
      <c r="Q47" s="13" t="b">
        <f t="shared" si="10"/>
        <v>0</v>
      </c>
      <c r="R47" s="13" t="b">
        <f t="shared" si="11"/>
        <v>0</v>
      </c>
      <c r="S47" s="13" t="b">
        <f t="shared" si="12"/>
        <v>0</v>
      </c>
      <c r="T47" s="13" t="b">
        <f t="shared" si="13"/>
        <v>0</v>
      </c>
      <c r="U47" s="13" t="b">
        <f t="shared" si="14"/>
        <v>0</v>
      </c>
      <c r="V47" s="13" t="b">
        <f t="shared" si="15"/>
        <v>0</v>
      </c>
      <c r="W47" s="13" t="b">
        <f t="shared" si="16"/>
        <v>0</v>
      </c>
      <c r="X47" s="13" t="b">
        <f t="shared" si="17"/>
        <v>0</v>
      </c>
      <c r="Y47" s="13" t="b">
        <f t="shared" si="18"/>
        <v>0</v>
      </c>
      <c r="Z47" s="13" t="b">
        <f t="shared" si="19"/>
        <v>0</v>
      </c>
      <c r="AA47" s="13" t="b">
        <f t="shared" si="20"/>
        <v>0</v>
      </c>
      <c r="AB47" s="13" t="b">
        <f t="shared" si="21"/>
        <v>0</v>
      </c>
      <c r="AC47" s="13" t="b">
        <f t="shared" si="22"/>
        <v>0</v>
      </c>
      <c r="AD47" s="13" t="b">
        <f t="shared" si="23"/>
        <v>0</v>
      </c>
      <c r="AE47" s="13" t="b">
        <f t="shared" si="24"/>
        <v>0</v>
      </c>
      <c r="AF47" s="13" t="b">
        <f t="shared" si="25"/>
        <v>0</v>
      </c>
      <c r="AG47" s="54" t="b">
        <f t="shared" si="26"/>
        <v>0</v>
      </c>
      <c r="AH47" s="54" t="b">
        <f t="shared" si="27"/>
        <v>0</v>
      </c>
    </row>
    <row r="48" spans="1:34" ht="15.75" customHeight="1">
      <c r="A48" s="5">
        <v>26</v>
      </c>
      <c r="B48" s="5" t="s">
        <v>38</v>
      </c>
      <c r="C48" s="4">
        <v>12</v>
      </c>
      <c r="D48" s="14">
        <f>DELL1!S13</f>
        <v>0.875</v>
      </c>
      <c r="E48" s="24">
        <v>0.39</v>
      </c>
      <c r="F48" s="5" t="s">
        <v>10</v>
      </c>
      <c r="G48" s="5" t="s">
        <v>11</v>
      </c>
      <c r="H48" s="5" t="s">
        <v>12</v>
      </c>
      <c r="I48" s="5" t="s">
        <v>13</v>
      </c>
      <c r="J48" s="5" t="s">
        <v>13</v>
      </c>
      <c r="K48" s="5" t="s">
        <v>15</v>
      </c>
      <c r="L48" s="3" t="s">
        <v>12</v>
      </c>
      <c r="M48" s="13" t="b">
        <f t="shared" si="6"/>
        <v>0</v>
      </c>
      <c r="N48" s="13" t="b">
        <f t="shared" si="7"/>
        <v>0</v>
      </c>
      <c r="O48" s="13" t="b">
        <f t="shared" si="8"/>
        <v>0</v>
      </c>
      <c r="P48" s="13" t="b">
        <f t="shared" si="9"/>
        <v>0</v>
      </c>
      <c r="Q48" s="13" t="b">
        <f t="shared" si="10"/>
        <v>0</v>
      </c>
      <c r="R48" s="13" t="b">
        <f t="shared" si="11"/>
        <v>0</v>
      </c>
      <c r="S48" s="13" t="b">
        <f t="shared" si="12"/>
        <v>0</v>
      </c>
      <c r="T48" s="13" t="b">
        <f t="shared" si="13"/>
        <v>0</v>
      </c>
      <c r="U48" s="13" t="b">
        <f t="shared" si="14"/>
        <v>0</v>
      </c>
      <c r="V48" s="13" t="b">
        <f t="shared" si="15"/>
        <v>0</v>
      </c>
      <c r="W48" s="13" t="b">
        <f t="shared" si="16"/>
        <v>0</v>
      </c>
      <c r="X48" s="13" t="b">
        <f t="shared" si="17"/>
        <v>0</v>
      </c>
      <c r="Y48" s="13" t="b">
        <f t="shared" si="18"/>
        <v>0</v>
      </c>
      <c r="Z48" s="13" t="b">
        <f t="shared" si="19"/>
        <v>0</v>
      </c>
      <c r="AA48" s="13" t="b">
        <f t="shared" si="20"/>
        <v>0</v>
      </c>
      <c r="AB48" s="13" t="b">
        <f t="shared" si="21"/>
        <v>0</v>
      </c>
      <c r="AC48" s="13" t="b">
        <f t="shared" si="22"/>
        <v>0</v>
      </c>
      <c r="AD48" s="13" t="b">
        <f t="shared" si="23"/>
        <v>0</v>
      </c>
      <c r="AE48" s="13" t="b">
        <f t="shared" si="24"/>
        <v>0</v>
      </c>
      <c r="AF48" s="13" t="b">
        <f t="shared" si="25"/>
        <v>0</v>
      </c>
      <c r="AG48" s="54" t="b">
        <f t="shared" si="26"/>
        <v>0</v>
      </c>
      <c r="AH48" s="54" t="b">
        <f t="shared" si="27"/>
        <v>0</v>
      </c>
    </row>
    <row r="49" spans="1:34" ht="15.75" customHeight="1">
      <c r="A49" s="5">
        <v>27</v>
      </c>
      <c r="B49" s="5" t="s">
        <v>38</v>
      </c>
      <c r="C49" s="4">
        <v>13</v>
      </c>
      <c r="D49" s="14">
        <f>DELL1!S14</f>
        <v>0.75</v>
      </c>
      <c r="E49" s="24">
        <v>3.5000000000000003E-2</v>
      </c>
      <c r="F49" s="5" t="s">
        <v>16</v>
      </c>
      <c r="G49" s="5" t="s">
        <v>11</v>
      </c>
      <c r="H49" s="5" t="s">
        <v>12</v>
      </c>
      <c r="I49" s="5" t="s">
        <v>13</v>
      </c>
      <c r="J49" s="5" t="s">
        <v>13</v>
      </c>
      <c r="K49" s="5" t="s">
        <v>14</v>
      </c>
      <c r="L49" s="3" t="s">
        <v>12</v>
      </c>
      <c r="M49" s="13" t="b">
        <f t="shared" si="6"/>
        <v>0</v>
      </c>
      <c r="N49" s="13" t="b">
        <f t="shared" si="7"/>
        <v>0</v>
      </c>
      <c r="O49" s="13" t="b">
        <f t="shared" si="8"/>
        <v>0</v>
      </c>
      <c r="P49" s="13" t="b">
        <f t="shared" si="9"/>
        <v>0</v>
      </c>
      <c r="Q49" s="13" t="b">
        <f t="shared" si="10"/>
        <v>0</v>
      </c>
      <c r="R49" s="13" t="b">
        <f t="shared" si="11"/>
        <v>0</v>
      </c>
      <c r="S49" s="13" t="b">
        <f t="shared" si="12"/>
        <v>0</v>
      </c>
      <c r="T49" s="13" t="b">
        <f t="shared" si="13"/>
        <v>0</v>
      </c>
      <c r="U49" s="13" t="b">
        <f t="shared" si="14"/>
        <v>0</v>
      </c>
      <c r="V49" s="13" t="b">
        <f t="shared" si="15"/>
        <v>0</v>
      </c>
      <c r="W49" s="13" t="b">
        <f t="shared" si="16"/>
        <v>0</v>
      </c>
      <c r="X49" s="13" t="b">
        <f t="shared" si="17"/>
        <v>0</v>
      </c>
      <c r="Y49" s="13" t="b">
        <f t="shared" si="18"/>
        <v>0</v>
      </c>
      <c r="Z49" s="13" t="b">
        <f t="shared" si="19"/>
        <v>0</v>
      </c>
      <c r="AA49" s="13" t="b">
        <f t="shared" si="20"/>
        <v>0</v>
      </c>
      <c r="AB49" s="13" t="b">
        <f t="shared" si="21"/>
        <v>0</v>
      </c>
      <c r="AC49" s="13" t="b">
        <f t="shared" si="22"/>
        <v>0</v>
      </c>
      <c r="AD49" s="13" t="b">
        <f t="shared" si="23"/>
        <v>0</v>
      </c>
      <c r="AE49" s="13" t="b">
        <f t="shared" si="24"/>
        <v>0</v>
      </c>
      <c r="AF49" s="13" t="b">
        <f t="shared" si="25"/>
        <v>0</v>
      </c>
      <c r="AG49" s="54" t="b">
        <f t="shared" si="26"/>
        <v>0</v>
      </c>
      <c r="AH49" s="54" t="b">
        <f t="shared" si="27"/>
        <v>0</v>
      </c>
    </row>
    <row r="50" spans="1:34" ht="15.75" customHeight="1">
      <c r="A50" s="5">
        <v>28</v>
      </c>
      <c r="B50" s="5" t="s">
        <v>38</v>
      </c>
      <c r="C50" s="4">
        <v>14</v>
      </c>
      <c r="D50" s="14">
        <f>DELL1!S15</f>
        <v>0.75</v>
      </c>
      <c r="E50" s="24">
        <v>0.22500000000000001</v>
      </c>
      <c r="F50" s="5" t="s">
        <v>10</v>
      </c>
      <c r="G50" s="5" t="s">
        <v>11</v>
      </c>
      <c r="H50" s="5" t="s">
        <v>29</v>
      </c>
      <c r="I50" s="5" t="s">
        <v>13</v>
      </c>
      <c r="J50" s="5" t="s">
        <v>13</v>
      </c>
      <c r="K50" s="5" t="s">
        <v>15</v>
      </c>
      <c r="L50" s="3" t="s">
        <v>12</v>
      </c>
      <c r="M50" s="13" t="b">
        <f t="shared" si="6"/>
        <v>0</v>
      </c>
      <c r="N50" s="13" t="b">
        <f t="shared" si="7"/>
        <v>0</v>
      </c>
      <c r="O50" s="13" t="b">
        <f t="shared" si="8"/>
        <v>0</v>
      </c>
      <c r="P50" s="13" t="b">
        <f t="shared" si="9"/>
        <v>0</v>
      </c>
      <c r="Q50" s="13" t="b">
        <f t="shared" si="10"/>
        <v>0</v>
      </c>
      <c r="R50" s="13" t="b">
        <f t="shared" si="11"/>
        <v>0</v>
      </c>
      <c r="S50" s="13" t="b">
        <f t="shared" si="12"/>
        <v>0</v>
      </c>
      <c r="T50" s="13" t="b">
        <f t="shared" si="13"/>
        <v>0</v>
      </c>
      <c r="U50" s="13" t="b">
        <f t="shared" si="14"/>
        <v>0</v>
      </c>
      <c r="V50" s="13" t="b">
        <f t="shared" si="15"/>
        <v>0</v>
      </c>
      <c r="W50" s="13" t="b">
        <f t="shared" si="16"/>
        <v>0</v>
      </c>
      <c r="X50" s="13" t="b">
        <f t="shared" si="17"/>
        <v>0</v>
      </c>
      <c r="Y50" s="13" t="b">
        <f t="shared" si="18"/>
        <v>0</v>
      </c>
      <c r="Z50" s="13" t="b">
        <f t="shared" si="19"/>
        <v>0</v>
      </c>
      <c r="AA50" s="13" t="b">
        <f t="shared" si="20"/>
        <v>0</v>
      </c>
      <c r="AB50" s="13" t="b">
        <f t="shared" si="21"/>
        <v>0</v>
      </c>
      <c r="AC50" s="13" t="b">
        <f t="shared" si="22"/>
        <v>0</v>
      </c>
      <c r="AD50" s="13" t="b">
        <f t="shared" si="23"/>
        <v>0</v>
      </c>
      <c r="AE50" s="13" t="b">
        <f t="shared" si="24"/>
        <v>0</v>
      </c>
      <c r="AF50" s="13" t="b">
        <f t="shared" si="25"/>
        <v>0</v>
      </c>
      <c r="AG50" s="54" t="b">
        <f t="shared" si="26"/>
        <v>1</v>
      </c>
      <c r="AH50" s="54" t="b">
        <f t="shared" si="27"/>
        <v>1</v>
      </c>
    </row>
    <row r="51" spans="1:34" ht="15.75" customHeight="1">
      <c r="A51" s="5">
        <v>29</v>
      </c>
      <c r="B51" s="5" t="s">
        <v>38</v>
      </c>
      <c r="C51" s="4">
        <v>15</v>
      </c>
      <c r="D51" s="14">
        <f>DELL1!S16</f>
        <v>0.9375</v>
      </c>
      <c r="E51" s="24">
        <v>0.24</v>
      </c>
      <c r="F51" s="5" t="s">
        <v>10</v>
      </c>
      <c r="G51" s="5" t="s">
        <v>11</v>
      </c>
      <c r="H51" s="5" t="s">
        <v>12</v>
      </c>
      <c r="I51" s="5" t="s">
        <v>13</v>
      </c>
      <c r="J51" s="5" t="s">
        <v>13</v>
      </c>
      <c r="K51" s="5" t="s">
        <v>15</v>
      </c>
      <c r="L51" s="3" t="s">
        <v>12</v>
      </c>
      <c r="M51" s="13" t="b">
        <f t="shared" si="6"/>
        <v>0</v>
      </c>
      <c r="N51" s="13" t="b">
        <f t="shared" si="7"/>
        <v>0</v>
      </c>
      <c r="O51" s="13" t="b">
        <f t="shared" si="8"/>
        <v>0</v>
      </c>
      <c r="P51" s="13" t="b">
        <f t="shared" si="9"/>
        <v>0</v>
      </c>
      <c r="Q51" s="13" t="b">
        <f t="shared" si="10"/>
        <v>0</v>
      </c>
      <c r="R51" s="13" t="b">
        <f t="shared" si="11"/>
        <v>0</v>
      </c>
      <c r="S51" s="13" t="b">
        <f t="shared" si="12"/>
        <v>0</v>
      </c>
      <c r="T51" s="13" t="b">
        <f t="shared" si="13"/>
        <v>0</v>
      </c>
      <c r="U51" s="13" t="b">
        <f t="shared" si="14"/>
        <v>0</v>
      </c>
      <c r="V51" s="13" t="b">
        <f t="shared" si="15"/>
        <v>0</v>
      </c>
      <c r="W51" s="13" t="b">
        <f t="shared" si="16"/>
        <v>0</v>
      </c>
      <c r="X51" s="13" t="b">
        <f t="shared" si="17"/>
        <v>0</v>
      </c>
      <c r="Y51" s="13" t="b">
        <f t="shared" si="18"/>
        <v>0</v>
      </c>
      <c r="Z51" s="13" t="b">
        <f t="shared" si="19"/>
        <v>0</v>
      </c>
      <c r="AA51" s="13" t="b">
        <f t="shared" si="20"/>
        <v>0</v>
      </c>
      <c r="AB51" s="13" t="b">
        <f t="shared" si="21"/>
        <v>0</v>
      </c>
      <c r="AC51" s="13" t="b">
        <f t="shared" si="22"/>
        <v>0</v>
      </c>
      <c r="AD51" s="13" t="b">
        <f t="shared" si="23"/>
        <v>0</v>
      </c>
      <c r="AE51" s="13" t="b">
        <f t="shared" si="24"/>
        <v>0</v>
      </c>
      <c r="AF51" s="13" t="b">
        <f t="shared" si="25"/>
        <v>0</v>
      </c>
      <c r="AG51" s="54" t="b">
        <f t="shared" si="26"/>
        <v>0</v>
      </c>
      <c r="AH51" s="54" t="b">
        <f t="shared" si="27"/>
        <v>0</v>
      </c>
    </row>
    <row r="52" spans="1:34" ht="15.75" customHeight="1">
      <c r="A52" s="5">
        <v>30</v>
      </c>
      <c r="B52" s="5" t="s">
        <v>38</v>
      </c>
      <c r="C52" s="4">
        <v>16</v>
      </c>
      <c r="D52" s="14">
        <f>DELL1!S17</f>
        <v>0.9375</v>
      </c>
      <c r="E52" s="24">
        <v>0.17499999999999999</v>
      </c>
      <c r="F52" s="5" t="s">
        <v>10</v>
      </c>
      <c r="G52" s="5" t="s">
        <v>11</v>
      </c>
      <c r="H52" s="5" t="s">
        <v>12</v>
      </c>
      <c r="I52" s="5" t="s">
        <v>13</v>
      </c>
      <c r="J52" s="5" t="s">
        <v>13</v>
      </c>
      <c r="K52" s="5" t="s">
        <v>14</v>
      </c>
      <c r="L52" s="3" t="s">
        <v>12</v>
      </c>
      <c r="M52" s="13" t="b">
        <f t="shared" si="6"/>
        <v>0</v>
      </c>
      <c r="N52" s="13" t="b">
        <f t="shared" si="7"/>
        <v>0</v>
      </c>
      <c r="O52" s="13" t="b">
        <f t="shared" si="8"/>
        <v>0</v>
      </c>
      <c r="P52" s="13" t="b">
        <f t="shared" si="9"/>
        <v>0</v>
      </c>
      <c r="Q52" s="13" t="b">
        <f t="shared" si="10"/>
        <v>0</v>
      </c>
      <c r="R52" s="13" t="b">
        <f t="shared" si="11"/>
        <v>0</v>
      </c>
      <c r="S52" s="13" t="b">
        <f t="shared" si="12"/>
        <v>0</v>
      </c>
      <c r="T52" s="13" t="b">
        <f t="shared" si="13"/>
        <v>0</v>
      </c>
      <c r="U52" s="13" t="b">
        <f t="shared" si="14"/>
        <v>0</v>
      </c>
      <c r="V52" s="13" t="b">
        <f t="shared" si="15"/>
        <v>0</v>
      </c>
      <c r="W52" s="13" t="b">
        <f t="shared" si="16"/>
        <v>0</v>
      </c>
      <c r="X52" s="13" t="b">
        <f t="shared" si="17"/>
        <v>0</v>
      </c>
      <c r="Y52" s="13" t="b">
        <f t="shared" si="18"/>
        <v>0</v>
      </c>
      <c r="Z52" s="13" t="b">
        <f t="shared" si="19"/>
        <v>0</v>
      </c>
      <c r="AA52" s="13" t="b">
        <f t="shared" si="20"/>
        <v>0</v>
      </c>
      <c r="AB52" s="13" t="b">
        <f t="shared" si="21"/>
        <v>0</v>
      </c>
      <c r="AC52" s="13" t="b">
        <f t="shared" si="22"/>
        <v>0</v>
      </c>
      <c r="AD52" s="13" t="b">
        <f t="shared" si="23"/>
        <v>0</v>
      </c>
      <c r="AE52" s="13" t="b">
        <f t="shared" si="24"/>
        <v>0</v>
      </c>
      <c r="AF52" s="13" t="b">
        <f t="shared" si="25"/>
        <v>0</v>
      </c>
      <c r="AG52" s="54" t="b">
        <f t="shared" si="26"/>
        <v>0</v>
      </c>
      <c r="AH52" s="54" t="b">
        <f t="shared" si="27"/>
        <v>0</v>
      </c>
    </row>
    <row r="53" spans="1:34" s="55" customFormat="1" ht="15.75" customHeight="1">
      <c r="A53" s="49">
        <v>31</v>
      </c>
      <c r="B53" s="49" t="s">
        <v>39</v>
      </c>
      <c r="C53" s="50">
        <v>1</v>
      </c>
      <c r="D53" s="51">
        <f>DELL2!S2</f>
        <v>0</v>
      </c>
      <c r="E53" s="52">
        <v>0.57999999999999996</v>
      </c>
      <c r="F53" s="49" t="s">
        <v>10</v>
      </c>
      <c r="G53" s="49" t="s">
        <v>11</v>
      </c>
      <c r="H53" s="49" t="s">
        <v>29</v>
      </c>
      <c r="I53" s="49" t="s">
        <v>18</v>
      </c>
      <c r="J53" s="49" t="s">
        <v>30</v>
      </c>
      <c r="K53" s="49" t="s">
        <v>14</v>
      </c>
      <c r="L53" s="53" t="s">
        <v>89</v>
      </c>
      <c r="M53" s="54" t="b">
        <f t="shared" si="6"/>
        <v>1</v>
      </c>
      <c r="N53" s="54" t="b">
        <f t="shared" si="7"/>
        <v>0</v>
      </c>
      <c r="O53" s="54" t="b">
        <f t="shared" si="8"/>
        <v>1</v>
      </c>
      <c r="P53" s="54" t="b">
        <f t="shared" si="9"/>
        <v>0</v>
      </c>
      <c r="Q53" s="54" t="b">
        <f t="shared" si="10"/>
        <v>0</v>
      </c>
      <c r="R53" s="54" t="b">
        <f t="shared" si="11"/>
        <v>0</v>
      </c>
      <c r="S53" s="54" t="b">
        <f t="shared" si="12"/>
        <v>1</v>
      </c>
      <c r="T53" s="54" t="b">
        <f t="shared" si="13"/>
        <v>0</v>
      </c>
      <c r="U53" s="54" t="b">
        <f t="shared" si="14"/>
        <v>1</v>
      </c>
      <c r="V53" s="54" t="b">
        <f t="shared" si="15"/>
        <v>0</v>
      </c>
      <c r="W53" s="54" t="b">
        <f t="shared" si="16"/>
        <v>0</v>
      </c>
      <c r="X53" s="54" t="b">
        <f t="shared" si="17"/>
        <v>0</v>
      </c>
      <c r="Y53" s="54" t="b">
        <f t="shared" si="18"/>
        <v>0</v>
      </c>
      <c r="Z53" s="54" t="b">
        <f t="shared" si="19"/>
        <v>0</v>
      </c>
      <c r="AA53" s="54" t="b">
        <f t="shared" si="20"/>
        <v>0</v>
      </c>
      <c r="AB53" s="54" t="b">
        <f t="shared" si="21"/>
        <v>0</v>
      </c>
      <c r="AC53" s="54" t="b">
        <f t="shared" si="22"/>
        <v>0</v>
      </c>
      <c r="AD53" s="54" t="b">
        <f t="shared" si="23"/>
        <v>0</v>
      </c>
      <c r="AE53" s="54" t="b">
        <f t="shared" si="24"/>
        <v>0</v>
      </c>
      <c r="AF53" s="54" t="b">
        <f t="shared" si="25"/>
        <v>0</v>
      </c>
      <c r="AG53" s="54" t="b">
        <f t="shared" si="26"/>
        <v>1</v>
      </c>
      <c r="AH53" s="54" t="b">
        <f t="shared" si="27"/>
        <v>1</v>
      </c>
    </row>
    <row r="54" spans="1:34" s="55" customFormat="1" ht="15.75" customHeight="1">
      <c r="A54" s="49">
        <v>32</v>
      </c>
      <c r="B54" s="49" t="s">
        <v>39</v>
      </c>
      <c r="C54" s="50">
        <v>2</v>
      </c>
      <c r="D54" s="51">
        <f>DELL2!S3</f>
        <v>0</v>
      </c>
      <c r="E54" s="52">
        <v>0.30499999999999999</v>
      </c>
      <c r="F54" s="49" t="s">
        <v>10</v>
      </c>
      <c r="G54" s="49" t="s">
        <v>11</v>
      </c>
      <c r="H54" s="49" t="s">
        <v>12</v>
      </c>
      <c r="I54" s="49" t="s">
        <v>18</v>
      </c>
      <c r="J54" s="49" t="s">
        <v>30</v>
      </c>
      <c r="K54" s="49" t="s">
        <v>15</v>
      </c>
      <c r="L54" s="53" t="s">
        <v>89</v>
      </c>
      <c r="M54" s="54" t="b">
        <f t="shared" si="6"/>
        <v>1</v>
      </c>
      <c r="N54" s="54" t="b">
        <f t="shared" si="7"/>
        <v>0</v>
      </c>
      <c r="O54" s="54" t="b">
        <f t="shared" si="8"/>
        <v>0</v>
      </c>
      <c r="P54" s="54" t="b">
        <f t="shared" si="9"/>
        <v>1</v>
      </c>
      <c r="Q54" s="54" t="b">
        <f t="shared" si="10"/>
        <v>1</v>
      </c>
      <c r="R54" s="54" t="b">
        <f t="shared" si="11"/>
        <v>0</v>
      </c>
      <c r="S54" s="54" t="b">
        <f t="shared" si="12"/>
        <v>0</v>
      </c>
      <c r="T54" s="54" t="b">
        <f t="shared" si="13"/>
        <v>0</v>
      </c>
      <c r="U54" s="54" t="b">
        <f t="shared" si="14"/>
        <v>1</v>
      </c>
      <c r="V54" s="54" t="b">
        <f t="shared" si="15"/>
        <v>0</v>
      </c>
      <c r="W54" s="54" t="b">
        <f t="shared" si="16"/>
        <v>0</v>
      </c>
      <c r="X54" s="54" t="b">
        <f t="shared" si="17"/>
        <v>0</v>
      </c>
      <c r="Y54" s="54" t="b">
        <f t="shared" si="18"/>
        <v>0</v>
      </c>
      <c r="Z54" s="54" t="b">
        <f t="shared" si="19"/>
        <v>0</v>
      </c>
      <c r="AA54" s="54" t="b">
        <f t="shared" si="20"/>
        <v>0</v>
      </c>
      <c r="AB54" s="54" t="b">
        <f t="shared" si="21"/>
        <v>0</v>
      </c>
      <c r="AC54" s="54" t="b">
        <f t="shared" si="22"/>
        <v>0</v>
      </c>
      <c r="AD54" s="54" t="b">
        <f t="shared" si="23"/>
        <v>0</v>
      </c>
      <c r="AE54" s="54" t="b">
        <f t="shared" si="24"/>
        <v>0</v>
      </c>
      <c r="AF54" s="54" t="b">
        <f t="shared" si="25"/>
        <v>0</v>
      </c>
      <c r="AG54" s="54" t="b">
        <f t="shared" si="26"/>
        <v>0</v>
      </c>
      <c r="AH54" s="54" t="b">
        <f t="shared" si="27"/>
        <v>0</v>
      </c>
    </row>
    <row r="55" spans="1:34" s="55" customFormat="1" ht="15.75" customHeight="1">
      <c r="A55" s="49">
        <v>33</v>
      </c>
      <c r="B55" s="49" t="s">
        <v>39</v>
      </c>
      <c r="C55" s="50">
        <v>3</v>
      </c>
      <c r="D55" s="51">
        <f>DELL2!S4</f>
        <v>0.5625</v>
      </c>
      <c r="E55" s="52">
        <v>0.13500000000000001</v>
      </c>
      <c r="F55" s="49" t="s">
        <v>10</v>
      </c>
      <c r="G55" s="49" t="s">
        <v>11</v>
      </c>
      <c r="H55" s="49" t="s">
        <v>29</v>
      </c>
      <c r="I55" s="49" t="s">
        <v>18</v>
      </c>
      <c r="J55" s="49" t="s">
        <v>30</v>
      </c>
      <c r="K55" s="49" t="s">
        <v>14</v>
      </c>
      <c r="L55" s="53" t="s">
        <v>89</v>
      </c>
      <c r="M55" s="54" t="b">
        <f t="shared" ref="M55:M86" si="28">AND($F55="D", $D55&lt;=0.5)</f>
        <v>0</v>
      </c>
      <c r="N55" s="54" t="b">
        <f t="shared" ref="N55:N86" si="29">AND($F55="S", $D55&lt;=0.5)</f>
        <v>0</v>
      </c>
      <c r="O55" s="54" t="b">
        <f t="shared" ref="O55:O86" si="30">AND($H55="Y", $D55&lt;=0.5)</f>
        <v>0</v>
      </c>
      <c r="P55" s="54" t="b">
        <f t="shared" ref="P55:P86" si="31">AND($H55="N", $D55&lt;=0.5)</f>
        <v>0</v>
      </c>
      <c r="Q55" s="54" t="b">
        <f t="shared" ref="Q55:Q86" si="32">AND($K55="E", $D55&lt;=0.5)</f>
        <v>0</v>
      </c>
      <c r="R55" s="54" t="b">
        <f t="shared" ref="R55:R86" si="33">AND($K55="I", $D55&lt;=0.5)</f>
        <v>0</v>
      </c>
      <c r="S55" s="54" t="b">
        <f t="shared" ref="S55:S86" si="34">AND($K55="C", $D55&lt;=0.5)</f>
        <v>0</v>
      </c>
      <c r="T55" s="54" t="b">
        <f t="shared" ref="T55:T86" si="35">AND($L55="L", $D55&lt;=0.5)</f>
        <v>0</v>
      </c>
      <c r="U55" s="54" t="b">
        <f t="shared" ref="U55:U86" si="36">AND($L55="M", $D55&lt;=0.5)</f>
        <v>0</v>
      </c>
      <c r="V55" s="54" t="b">
        <f t="shared" ref="V55:V86" si="37">AND($L55="N", $D55&lt;=0.5)</f>
        <v>0</v>
      </c>
      <c r="W55" s="54" t="b">
        <f t="shared" ref="W55:W86" si="38">AND($F55="D", $D55=1)</f>
        <v>0</v>
      </c>
      <c r="X55" s="54" t="b">
        <f t="shared" ref="X55:X86" si="39">AND($F55="S", $D55=1)</f>
        <v>0</v>
      </c>
      <c r="Y55" s="54" t="b">
        <f t="shared" ref="Y55:Y86" si="40">AND($H55="Y", $D55=1)</f>
        <v>0</v>
      </c>
      <c r="Z55" s="54" t="b">
        <f t="shared" ref="Z55:Z86" si="41">AND($H55="N", $D55=1)</f>
        <v>0</v>
      </c>
      <c r="AA55" s="54" t="b">
        <f t="shared" ref="AA55:AA86" si="42">AND($K55="E", $D55=1)</f>
        <v>0</v>
      </c>
      <c r="AB55" s="54" t="b">
        <f t="shared" ref="AB55:AB86" si="43">AND($K55="I", $D55=1)</f>
        <v>0</v>
      </c>
      <c r="AC55" s="54" t="b">
        <f t="shared" ref="AC55:AC86" si="44">AND($K55="C", $D55=1)</f>
        <v>0</v>
      </c>
      <c r="AD55" s="54" t="b">
        <f t="shared" ref="AD55:AD86" si="45">AND($L55="L", $D55=1)</f>
        <v>0</v>
      </c>
      <c r="AE55" s="54" t="b">
        <f t="shared" ref="AE55:AE86" si="46">AND($L55="M", $D55=1)</f>
        <v>0</v>
      </c>
      <c r="AF55" s="54" t="b">
        <f t="shared" ref="AF55:AF86" si="47">AND($L55="N", $D55=1)</f>
        <v>0</v>
      </c>
      <c r="AG55" s="54" t="b">
        <f t="shared" si="26"/>
        <v>1</v>
      </c>
      <c r="AH55" s="54" t="b">
        <f t="shared" si="27"/>
        <v>1</v>
      </c>
    </row>
    <row r="56" spans="1:34" s="55" customFormat="1" ht="15.75" customHeight="1">
      <c r="A56" s="49">
        <v>34</v>
      </c>
      <c r="B56" s="49" t="s">
        <v>39</v>
      </c>
      <c r="C56" s="50">
        <v>4</v>
      </c>
      <c r="D56" s="51">
        <f>DELL2!S5</f>
        <v>0.75</v>
      </c>
      <c r="E56" s="52">
        <v>0.13500000000000001</v>
      </c>
      <c r="F56" s="49" t="s">
        <v>10</v>
      </c>
      <c r="G56" s="49" t="s">
        <v>11</v>
      </c>
      <c r="H56" s="49" t="s">
        <v>12</v>
      </c>
      <c r="I56" s="49" t="s">
        <v>18</v>
      </c>
      <c r="J56" s="49" t="s">
        <v>30</v>
      </c>
      <c r="K56" s="49" t="s">
        <v>15</v>
      </c>
      <c r="L56" s="53" t="s">
        <v>89</v>
      </c>
      <c r="M56" s="54" t="b">
        <f t="shared" si="28"/>
        <v>0</v>
      </c>
      <c r="N56" s="54" t="b">
        <f t="shared" si="29"/>
        <v>0</v>
      </c>
      <c r="O56" s="54" t="b">
        <f t="shared" si="30"/>
        <v>0</v>
      </c>
      <c r="P56" s="54" t="b">
        <f t="shared" si="31"/>
        <v>0</v>
      </c>
      <c r="Q56" s="54" t="b">
        <f t="shared" si="32"/>
        <v>0</v>
      </c>
      <c r="R56" s="54" t="b">
        <f t="shared" si="33"/>
        <v>0</v>
      </c>
      <c r="S56" s="54" t="b">
        <f t="shared" si="34"/>
        <v>0</v>
      </c>
      <c r="T56" s="54" t="b">
        <f t="shared" si="35"/>
        <v>0</v>
      </c>
      <c r="U56" s="54" t="b">
        <f t="shared" si="36"/>
        <v>0</v>
      </c>
      <c r="V56" s="54" t="b">
        <f t="shared" si="37"/>
        <v>0</v>
      </c>
      <c r="W56" s="54" t="b">
        <f t="shared" si="38"/>
        <v>0</v>
      </c>
      <c r="X56" s="54" t="b">
        <f t="shared" si="39"/>
        <v>0</v>
      </c>
      <c r="Y56" s="54" t="b">
        <f t="shared" si="40"/>
        <v>0</v>
      </c>
      <c r="Z56" s="54" t="b">
        <f t="shared" si="41"/>
        <v>0</v>
      </c>
      <c r="AA56" s="54" t="b">
        <f t="shared" si="42"/>
        <v>0</v>
      </c>
      <c r="AB56" s="54" t="b">
        <f t="shared" si="43"/>
        <v>0</v>
      </c>
      <c r="AC56" s="54" t="b">
        <f t="shared" si="44"/>
        <v>0</v>
      </c>
      <c r="AD56" s="54" t="b">
        <f t="shared" si="45"/>
        <v>0</v>
      </c>
      <c r="AE56" s="54" t="b">
        <f t="shared" si="46"/>
        <v>0</v>
      </c>
      <c r="AF56" s="54" t="b">
        <f t="shared" si="47"/>
        <v>0</v>
      </c>
      <c r="AG56" s="54" t="b">
        <f t="shared" si="26"/>
        <v>0</v>
      </c>
      <c r="AH56" s="54" t="b">
        <f t="shared" si="27"/>
        <v>0</v>
      </c>
    </row>
    <row r="57" spans="1:34" s="55" customFormat="1" ht="15.75" customHeight="1">
      <c r="A57" s="49">
        <v>35</v>
      </c>
      <c r="B57" s="49" t="s">
        <v>39</v>
      </c>
      <c r="C57" s="50">
        <v>5</v>
      </c>
      <c r="D57" s="51">
        <f>DELL2!S6</f>
        <v>0.9375</v>
      </c>
      <c r="E57" s="52">
        <v>0.03</v>
      </c>
      <c r="F57" s="49" t="s">
        <v>16</v>
      </c>
      <c r="G57" s="49" t="s">
        <v>11</v>
      </c>
      <c r="H57" s="49" t="s">
        <v>12</v>
      </c>
      <c r="I57" s="49" t="s">
        <v>18</v>
      </c>
      <c r="J57" s="49" t="s">
        <v>30</v>
      </c>
      <c r="K57" s="49" t="s">
        <v>19</v>
      </c>
      <c r="L57" s="53" t="s">
        <v>89</v>
      </c>
      <c r="M57" s="54" t="b">
        <f t="shared" si="28"/>
        <v>0</v>
      </c>
      <c r="N57" s="54" t="b">
        <f t="shared" si="29"/>
        <v>0</v>
      </c>
      <c r="O57" s="54" t="b">
        <f t="shared" si="30"/>
        <v>0</v>
      </c>
      <c r="P57" s="54" t="b">
        <f t="shared" si="31"/>
        <v>0</v>
      </c>
      <c r="Q57" s="54" t="b">
        <f t="shared" si="32"/>
        <v>0</v>
      </c>
      <c r="R57" s="54" t="b">
        <f t="shared" si="33"/>
        <v>0</v>
      </c>
      <c r="S57" s="54" t="b">
        <f t="shared" si="34"/>
        <v>0</v>
      </c>
      <c r="T57" s="54" t="b">
        <f t="shared" si="35"/>
        <v>0</v>
      </c>
      <c r="U57" s="54" t="b">
        <f t="shared" si="36"/>
        <v>0</v>
      </c>
      <c r="V57" s="54" t="b">
        <f t="shared" si="37"/>
        <v>0</v>
      </c>
      <c r="W57" s="54" t="b">
        <f t="shared" si="38"/>
        <v>0</v>
      </c>
      <c r="X57" s="54" t="b">
        <f t="shared" si="39"/>
        <v>0</v>
      </c>
      <c r="Y57" s="54" t="b">
        <f t="shared" si="40"/>
        <v>0</v>
      </c>
      <c r="Z57" s="54" t="b">
        <f t="shared" si="41"/>
        <v>0</v>
      </c>
      <c r="AA57" s="54" t="b">
        <f t="shared" si="42"/>
        <v>0</v>
      </c>
      <c r="AB57" s="54" t="b">
        <f t="shared" si="43"/>
        <v>0</v>
      </c>
      <c r="AC57" s="54" t="b">
        <f t="shared" si="44"/>
        <v>0</v>
      </c>
      <c r="AD57" s="54" t="b">
        <f t="shared" si="45"/>
        <v>0</v>
      </c>
      <c r="AE57" s="54" t="b">
        <f t="shared" si="46"/>
        <v>0</v>
      </c>
      <c r="AF57" s="54" t="b">
        <f t="shared" si="47"/>
        <v>0</v>
      </c>
      <c r="AG57" s="54" t="b">
        <f t="shared" si="26"/>
        <v>0</v>
      </c>
      <c r="AH57" s="54" t="b">
        <f t="shared" si="27"/>
        <v>0</v>
      </c>
    </row>
    <row r="58" spans="1:34" s="55" customFormat="1" ht="15.75" customHeight="1">
      <c r="A58" s="49">
        <v>36</v>
      </c>
      <c r="B58" s="49" t="s">
        <v>39</v>
      </c>
      <c r="C58" s="50">
        <v>6</v>
      </c>
      <c r="D58" s="51">
        <f>DELL2!S7</f>
        <v>0.9375</v>
      </c>
      <c r="E58" s="52">
        <v>0.13500000000000001</v>
      </c>
      <c r="F58" s="49" t="s">
        <v>10</v>
      </c>
      <c r="G58" s="49" t="s">
        <v>11</v>
      </c>
      <c r="H58" s="49" t="s">
        <v>12</v>
      </c>
      <c r="I58" s="49" t="s">
        <v>18</v>
      </c>
      <c r="J58" s="49" t="s">
        <v>30</v>
      </c>
      <c r="K58" s="49" t="s">
        <v>19</v>
      </c>
      <c r="L58" s="53" t="s">
        <v>89</v>
      </c>
      <c r="M58" s="54" t="b">
        <f t="shared" si="28"/>
        <v>0</v>
      </c>
      <c r="N58" s="54" t="b">
        <f t="shared" si="29"/>
        <v>0</v>
      </c>
      <c r="O58" s="54" t="b">
        <f t="shared" si="30"/>
        <v>0</v>
      </c>
      <c r="P58" s="54" t="b">
        <f t="shared" si="31"/>
        <v>0</v>
      </c>
      <c r="Q58" s="54" t="b">
        <f t="shared" si="32"/>
        <v>0</v>
      </c>
      <c r="R58" s="54" t="b">
        <f t="shared" si="33"/>
        <v>0</v>
      </c>
      <c r="S58" s="54" t="b">
        <f t="shared" si="34"/>
        <v>0</v>
      </c>
      <c r="T58" s="54" t="b">
        <f t="shared" si="35"/>
        <v>0</v>
      </c>
      <c r="U58" s="54" t="b">
        <f t="shared" si="36"/>
        <v>0</v>
      </c>
      <c r="V58" s="54" t="b">
        <f t="shared" si="37"/>
        <v>0</v>
      </c>
      <c r="W58" s="54" t="b">
        <f t="shared" si="38"/>
        <v>0</v>
      </c>
      <c r="X58" s="54" t="b">
        <f t="shared" si="39"/>
        <v>0</v>
      </c>
      <c r="Y58" s="54" t="b">
        <f t="shared" si="40"/>
        <v>0</v>
      </c>
      <c r="Z58" s="54" t="b">
        <f t="shared" si="41"/>
        <v>0</v>
      </c>
      <c r="AA58" s="54" t="b">
        <f t="shared" si="42"/>
        <v>0</v>
      </c>
      <c r="AB58" s="54" t="b">
        <f t="shared" si="43"/>
        <v>0</v>
      </c>
      <c r="AC58" s="54" t="b">
        <f t="shared" si="44"/>
        <v>0</v>
      </c>
      <c r="AD58" s="54" t="b">
        <f t="shared" si="45"/>
        <v>0</v>
      </c>
      <c r="AE58" s="54" t="b">
        <f t="shared" si="46"/>
        <v>0</v>
      </c>
      <c r="AF58" s="54" t="b">
        <f t="shared" si="47"/>
        <v>0</v>
      </c>
      <c r="AG58" s="54" t="b">
        <f t="shared" si="26"/>
        <v>0</v>
      </c>
      <c r="AH58" s="54" t="b">
        <f t="shared" si="27"/>
        <v>0</v>
      </c>
    </row>
    <row r="59" spans="1:34" s="55" customFormat="1" ht="15">
      <c r="A59" s="49">
        <v>37</v>
      </c>
      <c r="B59" s="49" t="s">
        <v>39</v>
      </c>
      <c r="C59" s="50">
        <v>7</v>
      </c>
      <c r="D59" s="51">
        <f>DELL2!S8</f>
        <v>0.9375</v>
      </c>
      <c r="E59" s="52">
        <v>3.5000000000000003E-2</v>
      </c>
      <c r="F59" s="49" t="s">
        <v>16</v>
      </c>
      <c r="G59" s="49" t="s">
        <v>11</v>
      </c>
      <c r="H59" s="49" t="s">
        <v>12</v>
      </c>
      <c r="I59" s="49" t="s">
        <v>18</v>
      </c>
      <c r="J59" s="49" t="s">
        <v>30</v>
      </c>
      <c r="K59" s="49" t="s">
        <v>19</v>
      </c>
      <c r="L59" s="53" t="s">
        <v>89</v>
      </c>
      <c r="M59" s="54" t="b">
        <f t="shared" si="28"/>
        <v>0</v>
      </c>
      <c r="N59" s="54" t="b">
        <f t="shared" si="29"/>
        <v>0</v>
      </c>
      <c r="O59" s="54" t="b">
        <f t="shared" si="30"/>
        <v>0</v>
      </c>
      <c r="P59" s="54" t="b">
        <f t="shared" si="31"/>
        <v>0</v>
      </c>
      <c r="Q59" s="54" t="b">
        <f t="shared" si="32"/>
        <v>0</v>
      </c>
      <c r="R59" s="54" t="b">
        <f t="shared" si="33"/>
        <v>0</v>
      </c>
      <c r="S59" s="54" t="b">
        <f t="shared" si="34"/>
        <v>0</v>
      </c>
      <c r="T59" s="54" t="b">
        <f t="shared" si="35"/>
        <v>0</v>
      </c>
      <c r="U59" s="54" t="b">
        <f t="shared" si="36"/>
        <v>0</v>
      </c>
      <c r="V59" s="54" t="b">
        <f t="shared" si="37"/>
        <v>0</v>
      </c>
      <c r="W59" s="54" t="b">
        <f t="shared" si="38"/>
        <v>0</v>
      </c>
      <c r="X59" s="54" t="b">
        <f t="shared" si="39"/>
        <v>0</v>
      </c>
      <c r="Y59" s="54" t="b">
        <f t="shared" si="40"/>
        <v>0</v>
      </c>
      <c r="Z59" s="54" t="b">
        <f t="shared" si="41"/>
        <v>0</v>
      </c>
      <c r="AA59" s="54" t="b">
        <f t="shared" si="42"/>
        <v>0</v>
      </c>
      <c r="AB59" s="54" t="b">
        <f t="shared" si="43"/>
        <v>0</v>
      </c>
      <c r="AC59" s="54" t="b">
        <f t="shared" si="44"/>
        <v>0</v>
      </c>
      <c r="AD59" s="54" t="b">
        <f t="shared" si="45"/>
        <v>0</v>
      </c>
      <c r="AE59" s="54" t="b">
        <f t="shared" si="46"/>
        <v>0</v>
      </c>
      <c r="AF59" s="54" t="b">
        <f t="shared" si="47"/>
        <v>0</v>
      </c>
      <c r="AG59" s="54" t="b">
        <f t="shared" si="26"/>
        <v>0</v>
      </c>
      <c r="AH59" s="54" t="b">
        <f t="shared" si="27"/>
        <v>0</v>
      </c>
    </row>
    <row r="60" spans="1:34" s="55" customFormat="1" ht="15">
      <c r="A60" s="49">
        <v>38</v>
      </c>
      <c r="B60" s="49" t="s">
        <v>39</v>
      </c>
      <c r="C60" s="50">
        <v>8</v>
      </c>
      <c r="D60" s="51">
        <f>DELL2!S9</f>
        <v>0.9375</v>
      </c>
      <c r="E60" s="52">
        <v>2.7E-2</v>
      </c>
      <c r="F60" s="49" t="s">
        <v>16</v>
      </c>
      <c r="G60" s="49" t="s">
        <v>11</v>
      </c>
      <c r="H60" s="49" t="s">
        <v>12</v>
      </c>
      <c r="I60" s="49" t="s">
        <v>18</v>
      </c>
      <c r="J60" s="49" t="s">
        <v>30</v>
      </c>
      <c r="K60" s="49" t="s">
        <v>19</v>
      </c>
      <c r="L60" s="53" t="s">
        <v>89</v>
      </c>
      <c r="M60" s="54" t="b">
        <f t="shared" si="28"/>
        <v>0</v>
      </c>
      <c r="N60" s="54" t="b">
        <f t="shared" si="29"/>
        <v>0</v>
      </c>
      <c r="O60" s="54" t="b">
        <f t="shared" si="30"/>
        <v>0</v>
      </c>
      <c r="P60" s="54" t="b">
        <f t="shared" si="31"/>
        <v>0</v>
      </c>
      <c r="Q60" s="54" t="b">
        <f t="shared" si="32"/>
        <v>0</v>
      </c>
      <c r="R60" s="54" t="b">
        <f t="shared" si="33"/>
        <v>0</v>
      </c>
      <c r="S60" s="54" t="b">
        <f t="shared" si="34"/>
        <v>0</v>
      </c>
      <c r="T60" s="54" t="b">
        <f t="shared" si="35"/>
        <v>0</v>
      </c>
      <c r="U60" s="54" t="b">
        <f t="shared" si="36"/>
        <v>0</v>
      </c>
      <c r="V60" s="54" t="b">
        <f t="shared" si="37"/>
        <v>0</v>
      </c>
      <c r="W60" s="54" t="b">
        <f t="shared" si="38"/>
        <v>0</v>
      </c>
      <c r="X60" s="54" t="b">
        <f t="shared" si="39"/>
        <v>0</v>
      </c>
      <c r="Y60" s="54" t="b">
        <f t="shared" si="40"/>
        <v>0</v>
      </c>
      <c r="Z60" s="54" t="b">
        <f t="shared" si="41"/>
        <v>0</v>
      </c>
      <c r="AA60" s="54" t="b">
        <f t="shared" si="42"/>
        <v>0</v>
      </c>
      <c r="AB60" s="54" t="b">
        <f t="shared" si="43"/>
        <v>0</v>
      </c>
      <c r="AC60" s="54" t="b">
        <f t="shared" si="44"/>
        <v>0</v>
      </c>
      <c r="AD60" s="54" t="b">
        <f t="shared" si="45"/>
        <v>0</v>
      </c>
      <c r="AE60" s="54" t="b">
        <f t="shared" si="46"/>
        <v>0</v>
      </c>
      <c r="AF60" s="54" t="b">
        <f t="shared" si="47"/>
        <v>0</v>
      </c>
      <c r="AG60" s="54" t="b">
        <f t="shared" si="26"/>
        <v>0</v>
      </c>
      <c r="AH60" s="54" t="b">
        <f t="shared" si="27"/>
        <v>0</v>
      </c>
    </row>
    <row r="61" spans="1:34" s="55" customFormat="1" ht="15">
      <c r="A61" s="49">
        <v>39</v>
      </c>
      <c r="B61" s="49" t="s">
        <v>39</v>
      </c>
      <c r="C61" s="50">
        <v>9</v>
      </c>
      <c r="D61" s="51">
        <f>DELL2!S10</f>
        <v>1</v>
      </c>
      <c r="E61" s="52">
        <v>3.1E-2</v>
      </c>
      <c r="F61" s="49" t="s">
        <v>16</v>
      </c>
      <c r="G61" s="49" t="s">
        <v>11</v>
      </c>
      <c r="H61" s="49" t="s">
        <v>12</v>
      </c>
      <c r="I61" s="49" t="s">
        <v>18</v>
      </c>
      <c r="J61" s="49" t="s">
        <v>30</v>
      </c>
      <c r="K61" s="49" t="s">
        <v>15</v>
      </c>
      <c r="L61" s="53" t="s">
        <v>89</v>
      </c>
      <c r="M61" s="54" t="b">
        <f t="shared" si="28"/>
        <v>0</v>
      </c>
      <c r="N61" s="54" t="b">
        <f t="shared" si="29"/>
        <v>0</v>
      </c>
      <c r="O61" s="54" t="b">
        <f t="shared" si="30"/>
        <v>0</v>
      </c>
      <c r="P61" s="54" t="b">
        <f t="shared" si="31"/>
        <v>0</v>
      </c>
      <c r="Q61" s="54" t="b">
        <f t="shared" si="32"/>
        <v>0</v>
      </c>
      <c r="R61" s="54" t="b">
        <f t="shared" si="33"/>
        <v>0</v>
      </c>
      <c r="S61" s="54" t="b">
        <f t="shared" si="34"/>
        <v>0</v>
      </c>
      <c r="T61" s="54" t="b">
        <f t="shared" si="35"/>
        <v>0</v>
      </c>
      <c r="U61" s="54" t="b">
        <f t="shared" si="36"/>
        <v>0</v>
      </c>
      <c r="V61" s="54" t="b">
        <f t="shared" si="37"/>
        <v>0</v>
      </c>
      <c r="W61" s="54" t="b">
        <f t="shared" si="38"/>
        <v>0</v>
      </c>
      <c r="X61" s="54" t="b">
        <f t="shared" si="39"/>
        <v>1</v>
      </c>
      <c r="Y61" s="54" t="b">
        <f t="shared" si="40"/>
        <v>0</v>
      </c>
      <c r="Z61" s="54" t="b">
        <f t="shared" si="41"/>
        <v>1</v>
      </c>
      <c r="AA61" s="54" t="b">
        <f t="shared" si="42"/>
        <v>1</v>
      </c>
      <c r="AB61" s="54" t="b">
        <f t="shared" si="43"/>
        <v>0</v>
      </c>
      <c r="AC61" s="54" t="b">
        <f t="shared" si="44"/>
        <v>0</v>
      </c>
      <c r="AD61" s="54" t="b">
        <f t="shared" si="45"/>
        <v>0</v>
      </c>
      <c r="AE61" s="54" t="b">
        <f t="shared" si="46"/>
        <v>1</v>
      </c>
      <c r="AF61" s="54" t="b">
        <f t="shared" si="47"/>
        <v>0</v>
      </c>
      <c r="AG61" s="54" t="b">
        <f t="shared" si="26"/>
        <v>0</v>
      </c>
      <c r="AH61" s="54" t="b">
        <f t="shared" si="27"/>
        <v>0</v>
      </c>
    </row>
    <row r="62" spans="1:34" s="55" customFormat="1" ht="15">
      <c r="A62" s="49">
        <v>40</v>
      </c>
      <c r="B62" s="49" t="s">
        <v>39</v>
      </c>
      <c r="C62" s="50">
        <v>10</v>
      </c>
      <c r="D62" s="51">
        <f>DELL2!S11</f>
        <v>0.875</v>
      </c>
      <c r="E62" s="52">
        <v>2.9000000000000001E-2</v>
      </c>
      <c r="F62" s="49" t="s">
        <v>16</v>
      </c>
      <c r="G62" s="49" t="s">
        <v>11</v>
      </c>
      <c r="H62" s="49" t="s">
        <v>12</v>
      </c>
      <c r="I62" s="49" t="s">
        <v>18</v>
      </c>
      <c r="J62" s="49" t="s">
        <v>30</v>
      </c>
      <c r="K62" s="49" t="s">
        <v>19</v>
      </c>
      <c r="L62" s="53" t="s">
        <v>89</v>
      </c>
      <c r="M62" s="54" t="b">
        <f t="shared" si="28"/>
        <v>0</v>
      </c>
      <c r="N62" s="54" t="b">
        <f t="shared" si="29"/>
        <v>0</v>
      </c>
      <c r="O62" s="54" t="b">
        <f t="shared" si="30"/>
        <v>0</v>
      </c>
      <c r="P62" s="54" t="b">
        <f t="shared" si="31"/>
        <v>0</v>
      </c>
      <c r="Q62" s="54" t="b">
        <f t="shared" si="32"/>
        <v>0</v>
      </c>
      <c r="R62" s="54" t="b">
        <f t="shared" si="33"/>
        <v>0</v>
      </c>
      <c r="S62" s="54" t="b">
        <f t="shared" si="34"/>
        <v>0</v>
      </c>
      <c r="T62" s="54" t="b">
        <f t="shared" si="35"/>
        <v>0</v>
      </c>
      <c r="U62" s="54" t="b">
        <f t="shared" si="36"/>
        <v>0</v>
      </c>
      <c r="V62" s="54" t="b">
        <f t="shared" si="37"/>
        <v>0</v>
      </c>
      <c r="W62" s="54" t="b">
        <f t="shared" si="38"/>
        <v>0</v>
      </c>
      <c r="X62" s="54" t="b">
        <f t="shared" si="39"/>
        <v>0</v>
      </c>
      <c r="Y62" s="54" t="b">
        <f t="shared" si="40"/>
        <v>0</v>
      </c>
      <c r="Z62" s="54" t="b">
        <f t="shared" si="41"/>
        <v>0</v>
      </c>
      <c r="AA62" s="54" t="b">
        <f t="shared" si="42"/>
        <v>0</v>
      </c>
      <c r="AB62" s="54" t="b">
        <f t="shared" si="43"/>
        <v>0</v>
      </c>
      <c r="AC62" s="54" t="b">
        <f t="shared" si="44"/>
        <v>0</v>
      </c>
      <c r="AD62" s="54" t="b">
        <f t="shared" si="45"/>
        <v>0</v>
      </c>
      <c r="AE62" s="54" t="b">
        <f t="shared" si="46"/>
        <v>0</v>
      </c>
      <c r="AF62" s="54" t="b">
        <f t="shared" si="47"/>
        <v>0</v>
      </c>
      <c r="AG62" s="54" t="b">
        <f t="shared" si="26"/>
        <v>0</v>
      </c>
      <c r="AH62" s="54" t="b">
        <f t="shared" si="27"/>
        <v>0</v>
      </c>
    </row>
    <row r="63" spans="1:34" s="55" customFormat="1" ht="15">
      <c r="A63" s="49">
        <v>41</v>
      </c>
      <c r="B63" s="49" t="s">
        <v>39</v>
      </c>
      <c r="C63" s="50">
        <v>11</v>
      </c>
      <c r="D63" s="51">
        <f>DELL2!S12</f>
        <v>1</v>
      </c>
      <c r="E63" s="52">
        <v>3.5999999999999997E-2</v>
      </c>
      <c r="F63" s="49" t="s">
        <v>16</v>
      </c>
      <c r="G63" s="49" t="s">
        <v>11</v>
      </c>
      <c r="H63" s="49" t="s">
        <v>12</v>
      </c>
      <c r="I63" s="49" t="s">
        <v>18</v>
      </c>
      <c r="J63" s="49" t="s">
        <v>30</v>
      </c>
      <c r="K63" s="49" t="s">
        <v>19</v>
      </c>
      <c r="L63" s="53" t="s">
        <v>89</v>
      </c>
      <c r="M63" s="54" t="b">
        <f t="shared" si="28"/>
        <v>0</v>
      </c>
      <c r="N63" s="54" t="b">
        <f t="shared" si="29"/>
        <v>0</v>
      </c>
      <c r="O63" s="54" t="b">
        <f t="shared" si="30"/>
        <v>0</v>
      </c>
      <c r="P63" s="54" t="b">
        <f t="shared" si="31"/>
        <v>0</v>
      </c>
      <c r="Q63" s="54" t="b">
        <f t="shared" si="32"/>
        <v>0</v>
      </c>
      <c r="R63" s="54" t="b">
        <f t="shared" si="33"/>
        <v>0</v>
      </c>
      <c r="S63" s="54" t="b">
        <f t="shared" si="34"/>
        <v>0</v>
      </c>
      <c r="T63" s="54" t="b">
        <f t="shared" si="35"/>
        <v>0</v>
      </c>
      <c r="U63" s="54" t="b">
        <f t="shared" si="36"/>
        <v>0</v>
      </c>
      <c r="V63" s="54" t="b">
        <f t="shared" si="37"/>
        <v>0</v>
      </c>
      <c r="W63" s="54" t="b">
        <f t="shared" si="38"/>
        <v>0</v>
      </c>
      <c r="X63" s="54" t="b">
        <f t="shared" si="39"/>
        <v>1</v>
      </c>
      <c r="Y63" s="54" t="b">
        <f t="shared" si="40"/>
        <v>0</v>
      </c>
      <c r="Z63" s="54" t="b">
        <f t="shared" si="41"/>
        <v>1</v>
      </c>
      <c r="AA63" s="54" t="b">
        <f t="shared" si="42"/>
        <v>0</v>
      </c>
      <c r="AB63" s="54" t="b">
        <f t="shared" si="43"/>
        <v>1</v>
      </c>
      <c r="AC63" s="54" t="b">
        <f t="shared" si="44"/>
        <v>0</v>
      </c>
      <c r="AD63" s="54" t="b">
        <f t="shared" si="45"/>
        <v>0</v>
      </c>
      <c r="AE63" s="54" t="b">
        <f t="shared" si="46"/>
        <v>1</v>
      </c>
      <c r="AF63" s="54" t="b">
        <f t="shared" si="47"/>
        <v>0</v>
      </c>
      <c r="AG63" s="54" t="b">
        <f t="shared" si="26"/>
        <v>0</v>
      </c>
      <c r="AH63" s="54" t="b">
        <f t="shared" si="27"/>
        <v>0</v>
      </c>
    </row>
    <row r="64" spans="1:34" s="55" customFormat="1" ht="15">
      <c r="A64" s="49">
        <v>42</v>
      </c>
      <c r="B64" s="49" t="s">
        <v>39</v>
      </c>
      <c r="C64" s="50">
        <v>12</v>
      </c>
      <c r="D64" s="51">
        <f>DELL2!S13</f>
        <v>1</v>
      </c>
      <c r="E64" s="52">
        <v>3.1E-2</v>
      </c>
      <c r="F64" s="49" t="s">
        <v>16</v>
      </c>
      <c r="G64" s="49" t="s">
        <v>11</v>
      </c>
      <c r="H64" s="49" t="s">
        <v>12</v>
      </c>
      <c r="I64" s="49" t="s">
        <v>18</v>
      </c>
      <c r="J64" s="49" t="s">
        <v>30</v>
      </c>
      <c r="K64" s="49" t="s">
        <v>19</v>
      </c>
      <c r="L64" s="53" t="s">
        <v>89</v>
      </c>
      <c r="M64" s="54" t="b">
        <f t="shared" si="28"/>
        <v>0</v>
      </c>
      <c r="N64" s="54" t="b">
        <f t="shared" si="29"/>
        <v>0</v>
      </c>
      <c r="O64" s="54" t="b">
        <f t="shared" si="30"/>
        <v>0</v>
      </c>
      <c r="P64" s="54" t="b">
        <f t="shared" si="31"/>
        <v>0</v>
      </c>
      <c r="Q64" s="54" t="b">
        <f t="shared" si="32"/>
        <v>0</v>
      </c>
      <c r="R64" s="54" t="b">
        <f t="shared" si="33"/>
        <v>0</v>
      </c>
      <c r="S64" s="54" t="b">
        <f t="shared" si="34"/>
        <v>0</v>
      </c>
      <c r="T64" s="54" t="b">
        <f t="shared" si="35"/>
        <v>0</v>
      </c>
      <c r="U64" s="54" t="b">
        <f t="shared" si="36"/>
        <v>0</v>
      </c>
      <c r="V64" s="54" t="b">
        <f t="shared" si="37"/>
        <v>0</v>
      </c>
      <c r="W64" s="54" t="b">
        <f t="shared" si="38"/>
        <v>0</v>
      </c>
      <c r="X64" s="54" t="b">
        <f t="shared" si="39"/>
        <v>1</v>
      </c>
      <c r="Y64" s="54" t="b">
        <f t="shared" si="40"/>
        <v>0</v>
      </c>
      <c r="Z64" s="54" t="b">
        <f t="shared" si="41"/>
        <v>1</v>
      </c>
      <c r="AA64" s="54" t="b">
        <f t="shared" si="42"/>
        <v>0</v>
      </c>
      <c r="AB64" s="54" t="b">
        <f t="shared" si="43"/>
        <v>1</v>
      </c>
      <c r="AC64" s="54" t="b">
        <f t="shared" si="44"/>
        <v>0</v>
      </c>
      <c r="AD64" s="54" t="b">
        <f t="shared" si="45"/>
        <v>0</v>
      </c>
      <c r="AE64" s="54" t="b">
        <f t="shared" si="46"/>
        <v>1</v>
      </c>
      <c r="AF64" s="54" t="b">
        <f t="shared" si="47"/>
        <v>0</v>
      </c>
      <c r="AG64" s="54" t="b">
        <f t="shared" si="26"/>
        <v>0</v>
      </c>
      <c r="AH64" s="54" t="b">
        <f t="shared" si="27"/>
        <v>0</v>
      </c>
    </row>
    <row r="65" spans="1:34" s="55" customFormat="1" ht="15">
      <c r="A65" s="49">
        <v>43</v>
      </c>
      <c r="B65" s="49" t="s">
        <v>39</v>
      </c>
      <c r="C65" s="50">
        <v>13</v>
      </c>
      <c r="D65" s="51">
        <f>DELL2!S14</f>
        <v>0.8125</v>
      </c>
      <c r="E65" s="52">
        <v>0.13500000000000001</v>
      </c>
      <c r="F65" s="49" t="s">
        <v>10</v>
      </c>
      <c r="G65" s="49" t="s">
        <v>11</v>
      </c>
      <c r="H65" s="49" t="s">
        <v>12</v>
      </c>
      <c r="I65" s="49" t="s">
        <v>18</v>
      </c>
      <c r="J65" s="49" t="s">
        <v>30</v>
      </c>
      <c r="K65" s="49" t="s">
        <v>15</v>
      </c>
      <c r="L65" s="53" t="s">
        <v>89</v>
      </c>
      <c r="M65" s="54" t="b">
        <f t="shared" si="28"/>
        <v>0</v>
      </c>
      <c r="N65" s="54" t="b">
        <f t="shared" si="29"/>
        <v>0</v>
      </c>
      <c r="O65" s="54" t="b">
        <f t="shared" si="30"/>
        <v>0</v>
      </c>
      <c r="P65" s="54" t="b">
        <f t="shared" si="31"/>
        <v>0</v>
      </c>
      <c r="Q65" s="54" t="b">
        <f t="shared" si="32"/>
        <v>0</v>
      </c>
      <c r="R65" s="54" t="b">
        <f t="shared" si="33"/>
        <v>0</v>
      </c>
      <c r="S65" s="54" t="b">
        <f t="shared" si="34"/>
        <v>0</v>
      </c>
      <c r="T65" s="54" t="b">
        <f t="shared" si="35"/>
        <v>0</v>
      </c>
      <c r="U65" s="54" t="b">
        <f t="shared" si="36"/>
        <v>0</v>
      </c>
      <c r="V65" s="54" t="b">
        <f t="shared" si="37"/>
        <v>0</v>
      </c>
      <c r="W65" s="54" t="b">
        <f t="shared" si="38"/>
        <v>0</v>
      </c>
      <c r="X65" s="54" t="b">
        <f t="shared" si="39"/>
        <v>0</v>
      </c>
      <c r="Y65" s="54" t="b">
        <f t="shared" si="40"/>
        <v>0</v>
      </c>
      <c r="Z65" s="54" t="b">
        <f t="shared" si="41"/>
        <v>0</v>
      </c>
      <c r="AA65" s="54" t="b">
        <f t="shared" si="42"/>
        <v>0</v>
      </c>
      <c r="AB65" s="54" t="b">
        <f t="shared" si="43"/>
        <v>0</v>
      </c>
      <c r="AC65" s="54" t="b">
        <f t="shared" si="44"/>
        <v>0</v>
      </c>
      <c r="AD65" s="54" t="b">
        <f t="shared" si="45"/>
        <v>0</v>
      </c>
      <c r="AE65" s="54" t="b">
        <f t="shared" si="46"/>
        <v>0</v>
      </c>
      <c r="AF65" s="54" t="b">
        <f t="shared" si="47"/>
        <v>0</v>
      </c>
      <c r="AG65" s="54" t="b">
        <f t="shared" si="26"/>
        <v>0</v>
      </c>
      <c r="AH65" s="54" t="b">
        <f t="shared" si="27"/>
        <v>0</v>
      </c>
    </row>
    <row r="66" spans="1:34" s="55" customFormat="1" ht="15">
      <c r="A66" s="49">
        <v>44</v>
      </c>
      <c r="B66" s="49" t="s">
        <v>39</v>
      </c>
      <c r="C66" s="50">
        <v>14</v>
      </c>
      <c r="D66" s="51">
        <f>DELL2!S15</f>
        <v>0.1875</v>
      </c>
      <c r="E66" s="52">
        <v>0.29499999999999998</v>
      </c>
      <c r="F66" s="49" t="s">
        <v>10</v>
      </c>
      <c r="G66" s="49" t="s">
        <v>11</v>
      </c>
      <c r="H66" s="49" t="s">
        <v>12</v>
      </c>
      <c r="I66" s="49" t="s">
        <v>18</v>
      </c>
      <c r="J66" s="49" t="s">
        <v>30</v>
      </c>
      <c r="K66" s="49" t="s">
        <v>15</v>
      </c>
      <c r="L66" s="53" t="s">
        <v>89</v>
      </c>
      <c r="M66" s="54" t="b">
        <f t="shared" si="28"/>
        <v>1</v>
      </c>
      <c r="N66" s="54" t="b">
        <f t="shared" si="29"/>
        <v>0</v>
      </c>
      <c r="O66" s="54" t="b">
        <f t="shared" si="30"/>
        <v>0</v>
      </c>
      <c r="P66" s="54" t="b">
        <f t="shared" si="31"/>
        <v>1</v>
      </c>
      <c r="Q66" s="54" t="b">
        <f t="shared" si="32"/>
        <v>1</v>
      </c>
      <c r="R66" s="54" t="b">
        <f t="shared" si="33"/>
        <v>0</v>
      </c>
      <c r="S66" s="54" t="b">
        <f t="shared" si="34"/>
        <v>0</v>
      </c>
      <c r="T66" s="54" t="b">
        <f t="shared" si="35"/>
        <v>0</v>
      </c>
      <c r="U66" s="54" t="b">
        <f t="shared" si="36"/>
        <v>1</v>
      </c>
      <c r="V66" s="54" t="b">
        <f t="shared" si="37"/>
        <v>0</v>
      </c>
      <c r="W66" s="54" t="b">
        <f t="shared" si="38"/>
        <v>0</v>
      </c>
      <c r="X66" s="54" t="b">
        <f t="shared" si="39"/>
        <v>0</v>
      </c>
      <c r="Y66" s="54" t="b">
        <f t="shared" si="40"/>
        <v>0</v>
      </c>
      <c r="Z66" s="54" t="b">
        <f t="shared" si="41"/>
        <v>0</v>
      </c>
      <c r="AA66" s="54" t="b">
        <f t="shared" si="42"/>
        <v>0</v>
      </c>
      <c r="AB66" s="54" t="b">
        <f t="shared" si="43"/>
        <v>0</v>
      </c>
      <c r="AC66" s="54" t="b">
        <f t="shared" si="44"/>
        <v>0</v>
      </c>
      <c r="AD66" s="54" t="b">
        <f t="shared" si="45"/>
        <v>0</v>
      </c>
      <c r="AE66" s="54" t="b">
        <f t="shared" si="46"/>
        <v>0</v>
      </c>
      <c r="AF66" s="54" t="b">
        <f t="shared" si="47"/>
        <v>0</v>
      </c>
      <c r="AG66" s="54" t="b">
        <f t="shared" si="26"/>
        <v>0</v>
      </c>
      <c r="AH66" s="54" t="b">
        <f t="shared" si="27"/>
        <v>0</v>
      </c>
    </row>
    <row r="67" spans="1:34" s="55" customFormat="1" ht="15">
      <c r="A67" s="49">
        <v>45</v>
      </c>
      <c r="B67" s="49" t="s">
        <v>39</v>
      </c>
      <c r="C67" s="50">
        <v>15</v>
      </c>
      <c r="D67" s="51">
        <f>DELL2!S16</f>
        <v>6.25E-2</v>
      </c>
      <c r="E67" s="52">
        <v>0.43</v>
      </c>
      <c r="F67" s="49" t="s">
        <v>10</v>
      </c>
      <c r="G67" s="49" t="s">
        <v>11</v>
      </c>
      <c r="H67" s="49" t="s">
        <v>29</v>
      </c>
      <c r="I67" s="49" t="s">
        <v>18</v>
      </c>
      <c r="J67" s="49" t="s">
        <v>30</v>
      </c>
      <c r="K67" s="49" t="s">
        <v>14</v>
      </c>
      <c r="L67" s="53" t="s">
        <v>89</v>
      </c>
      <c r="M67" s="54" t="b">
        <f t="shared" si="28"/>
        <v>1</v>
      </c>
      <c r="N67" s="54" t="b">
        <f t="shared" si="29"/>
        <v>0</v>
      </c>
      <c r="O67" s="54" t="b">
        <f t="shared" si="30"/>
        <v>1</v>
      </c>
      <c r="P67" s="54" t="b">
        <f t="shared" si="31"/>
        <v>0</v>
      </c>
      <c r="Q67" s="54" t="b">
        <f t="shared" si="32"/>
        <v>0</v>
      </c>
      <c r="R67" s="54" t="b">
        <f t="shared" si="33"/>
        <v>0</v>
      </c>
      <c r="S67" s="54" t="b">
        <f t="shared" si="34"/>
        <v>1</v>
      </c>
      <c r="T67" s="54" t="b">
        <f t="shared" si="35"/>
        <v>0</v>
      </c>
      <c r="U67" s="54" t="b">
        <f t="shared" si="36"/>
        <v>1</v>
      </c>
      <c r="V67" s="54" t="b">
        <f t="shared" si="37"/>
        <v>0</v>
      </c>
      <c r="W67" s="54" t="b">
        <f t="shared" si="38"/>
        <v>0</v>
      </c>
      <c r="X67" s="54" t="b">
        <f t="shared" si="39"/>
        <v>0</v>
      </c>
      <c r="Y67" s="54" t="b">
        <f t="shared" si="40"/>
        <v>0</v>
      </c>
      <c r="Z67" s="54" t="b">
        <f t="shared" si="41"/>
        <v>0</v>
      </c>
      <c r="AA67" s="54" t="b">
        <f t="shared" si="42"/>
        <v>0</v>
      </c>
      <c r="AB67" s="54" t="b">
        <f t="shared" si="43"/>
        <v>0</v>
      </c>
      <c r="AC67" s="54" t="b">
        <f t="shared" si="44"/>
        <v>0</v>
      </c>
      <c r="AD67" s="54" t="b">
        <f t="shared" si="45"/>
        <v>0</v>
      </c>
      <c r="AE67" s="54" t="b">
        <f t="shared" si="46"/>
        <v>0</v>
      </c>
      <c r="AF67" s="54" t="b">
        <f t="shared" si="47"/>
        <v>0</v>
      </c>
      <c r="AG67" s="54" t="b">
        <f t="shared" si="26"/>
        <v>1</v>
      </c>
      <c r="AH67" s="54" t="b">
        <f t="shared" si="27"/>
        <v>1</v>
      </c>
    </row>
    <row r="68" spans="1:34" s="55" customFormat="1" ht="15">
      <c r="A68" s="49">
        <v>46</v>
      </c>
      <c r="B68" s="49" t="s">
        <v>39</v>
      </c>
      <c r="C68" s="50">
        <v>16</v>
      </c>
      <c r="D68" s="51">
        <f>DELL2!S17</f>
        <v>1</v>
      </c>
      <c r="E68" s="52">
        <v>0.03</v>
      </c>
      <c r="F68" s="49" t="s">
        <v>16</v>
      </c>
      <c r="G68" s="49" t="s">
        <v>11</v>
      </c>
      <c r="H68" s="49" t="s">
        <v>12</v>
      </c>
      <c r="I68" s="49" t="s">
        <v>18</v>
      </c>
      <c r="J68" s="49" t="s">
        <v>30</v>
      </c>
      <c r="K68" s="49" t="s">
        <v>19</v>
      </c>
      <c r="L68" s="53" t="s">
        <v>89</v>
      </c>
      <c r="M68" s="54" t="b">
        <f t="shared" si="28"/>
        <v>0</v>
      </c>
      <c r="N68" s="54" t="b">
        <f t="shared" si="29"/>
        <v>0</v>
      </c>
      <c r="O68" s="54" t="b">
        <f t="shared" si="30"/>
        <v>0</v>
      </c>
      <c r="P68" s="54" t="b">
        <f t="shared" si="31"/>
        <v>0</v>
      </c>
      <c r="Q68" s="54" t="b">
        <f t="shared" si="32"/>
        <v>0</v>
      </c>
      <c r="R68" s="54" t="b">
        <f t="shared" si="33"/>
        <v>0</v>
      </c>
      <c r="S68" s="54" t="b">
        <f t="shared" si="34"/>
        <v>0</v>
      </c>
      <c r="T68" s="54" t="b">
        <f t="shared" si="35"/>
        <v>0</v>
      </c>
      <c r="U68" s="54" t="b">
        <f t="shared" si="36"/>
        <v>0</v>
      </c>
      <c r="V68" s="54" t="b">
        <f t="shared" si="37"/>
        <v>0</v>
      </c>
      <c r="W68" s="54" t="b">
        <f t="shared" si="38"/>
        <v>0</v>
      </c>
      <c r="X68" s="54" t="b">
        <f t="shared" si="39"/>
        <v>1</v>
      </c>
      <c r="Y68" s="54" t="b">
        <f t="shared" si="40"/>
        <v>0</v>
      </c>
      <c r="Z68" s="54" t="b">
        <f t="shared" si="41"/>
        <v>1</v>
      </c>
      <c r="AA68" s="54" t="b">
        <f t="shared" si="42"/>
        <v>0</v>
      </c>
      <c r="AB68" s="54" t="b">
        <f t="shared" si="43"/>
        <v>1</v>
      </c>
      <c r="AC68" s="54" t="b">
        <f t="shared" si="44"/>
        <v>0</v>
      </c>
      <c r="AD68" s="54" t="b">
        <f t="shared" si="45"/>
        <v>0</v>
      </c>
      <c r="AE68" s="54" t="b">
        <f t="shared" si="46"/>
        <v>1</v>
      </c>
      <c r="AF68" s="54" t="b">
        <f t="shared" si="47"/>
        <v>0</v>
      </c>
      <c r="AG68" s="54" t="b">
        <f t="shared" si="26"/>
        <v>0</v>
      </c>
      <c r="AH68" s="54" t="b">
        <f t="shared" si="27"/>
        <v>0</v>
      </c>
    </row>
    <row r="69" spans="1:34" s="55" customFormat="1" ht="15">
      <c r="A69" s="49">
        <v>47</v>
      </c>
      <c r="B69" s="49" t="s">
        <v>39</v>
      </c>
      <c r="C69" s="50">
        <v>17</v>
      </c>
      <c r="D69" s="51">
        <f>DELL2!S18</f>
        <v>0</v>
      </c>
      <c r="E69" s="52">
        <v>0.34499999999999997</v>
      </c>
      <c r="F69" s="49" t="s">
        <v>10</v>
      </c>
      <c r="G69" s="49" t="s">
        <v>11</v>
      </c>
      <c r="H69" s="49" t="s">
        <v>12</v>
      </c>
      <c r="I69" s="49" t="s">
        <v>18</v>
      </c>
      <c r="J69" s="49" t="s">
        <v>30</v>
      </c>
      <c r="K69" s="49" t="s">
        <v>15</v>
      </c>
      <c r="L69" s="53" t="s">
        <v>89</v>
      </c>
      <c r="M69" s="54" t="b">
        <f t="shared" si="28"/>
        <v>1</v>
      </c>
      <c r="N69" s="54" t="b">
        <f t="shared" si="29"/>
        <v>0</v>
      </c>
      <c r="O69" s="54" t="b">
        <f t="shared" si="30"/>
        <v>0</v>
      </c>
      <c r="P69" s="54" t="b">
        <f t="shared" si="31"/>
        <v>1</v>
      </c>
      <c r="Q69" s="54" t="b">
        <f t="shared" si="32"/>
        <v>1</v>
      </c>
      <c r="R69" s="54" t="b">
        <f t="shared" si="33"/>
        <v>0</v>
      </c>
      <c r="S69" s="54" t="b">
        <f t="shared" si="34"/>
        <v>0</v>
      </c>
      <c r="T69" s="54" t="b">
        <f t="shared" si="35"/>
        <v>0</v>
      </c>
      <c r="U69" s="54" t="b">
        <f t="shared" si="36"/>
        <v>1</v>
      </c>
      <c r="V69" s="54" t="b">
        <f t="shared" si="37"/>
        <v>0</v>
      </c>
      <c r="W69" s="54" t="b">
        <f t="shared" si="38"/>
        <v>0</v>
      </c>
      <c r="X69" s="54" t="b">
        <f t="shared" si="39"/>
        <v>0</v>
      </c>
      <c r="Y69" s="54" t="b">
        <f t="shared" si="40"/>
        <v>0</v>
      </c>
      <c r="Z69" s="54" t="b">
        <f t="shared" si="41"/>
        <v>0</v>
      </c>
      <c r="AA69" s="54" t="b">
        <f t="shared" si="42"/>
        <v>0</v>
      </c>
      <c r="AB69" s="54" t="b">
        <f t="shared" si="43"/>
        <v>0</v>
      </c>
      <c r="AC69" s="54" t="b">
        <f t="shared" si="44"/>
        <v>0</v>
      </c>
      <c r="AD69" s="54" t="b">
        <f t="shared" si="45"/>
        <v>0</v>
      </c>
      <c r="AE69" s="54" t="b">
        <f t="shared" si="46"/>
        <v>0</v>
      </c>
      <c r="AF69" s="54" t="b">
        <f t="shared" si="47"/>
        <v>0</v>
      </c>
      <c r="AG69" s="54" t="b">
        <f t="shared" si="26"/>
        <v>0</v>
      </c>
      <c r="AH69" s="54" t="b">
        <f t="shared" si="27"/>
        <v>0</v>
      </c>
    </row>
    <row r="70" spans="1:34" s="55" customFormat="1" ht="15">
      <c r="A70" s="49">
        <v>48</v>
      </c>
      <c r="B70" s="49" t="s">
        <v>39</v>
      </c>
      <c r="C70" s="50">
        <v>18</v>
      </c>
      <c r="D70" s="51">
        <f>DELL2!S19</f>
        <v>0</v>
      </c>
      <c r="E70" s="52">
        <v>0.43</v>
      </c>
      <c r="F70" s="49" t="s">
        <v>10</v>
      </c>
      <c r="G70" s="49" t="s">
        <v>11</v>
      </c>
      <c r="H70" s="49" t="s">
        <v>12</v>
      </c>
      <c r="I70" s="49" t="s">
        <v>18</v>
      </c>
      <c r="J70" s="49" t="s">
        <v>30</v>
      </c>
      <c r="K70" s="49" t="s">
        <v>15</v>
      </c>
      <c r="L70" s="53" t="s">
        <v>89</v>
      </c>
      <c r="M70" s="54" t="b">
        <f t="shared" si="28"/>
        <v>1</v>
      </c>
      <c r="N70" s="54" t="b">
        <f t="shared" si="29"/>
        <v>0</v>
      </c>
      <c r="O70" s="54" t="b">
        <f t="shared" si="30"/>
        <v>0</v>
      </c>
      <c r="P70" s="54" t="b">
        <f t="shared" si="31"/>
        <v>1</v>
      </c>
      <c r="Q70" s="54" t="b">
        <f t="shared" si="32"/>
        <v>1</v>
      </c>
      <c r="R70" s="54" t="b">
        <f t="shared" si="33"/>
        <v>0</v>
      </c>
      <c r="S70" s="54" t="b">
        <f t="shared" si="34"/>
        <v>0</v>
      </c>
      <c r="T70" s="54" t="b">
        <f t="shared" si="35"/>
        <v>0</v>
      </c>
      <c r="U70" s="54" t="b">
        <f t="shared" si="36"/>
        <v>1</v>
      </c>
      <c r="V70" s="54" t="b">
        <f t="shared" si="37"/>
        <v>0</v>
      </c>
      <c r="W70" s="54" t="b">
        <f t="shared" si="38"/>
        <v>0</v>
      </c>
      <c r="X70" s="54" t="b">
        <f t="shared" si="39"/>
        <v>0</v>
      </c>
      <c r="Y70" s="54" t="b">
        <f t="shared" si="40"/>
        <v>0</v>
      </c>
      <c r="Z70" s="54" t="b">
        <f t="shared" si="41"/>
        <v>0</v>
      </c>
      <c r="AA70" s="54" t="b">
        <f t="shared" si="42"/>
        <v>0</v>
      </c>
      <c r="AB70" s="54" t="b">
        <f t="shared" si="43"/>
        <v>0</v>
      </c>
      <c r="AC70" s="54" t="b">
        <f t="shared" si="44"/>
        <v>0</v>
      </c>
      <c r="AD70" s="54" t="b">
        <f t="shared" si="45"/>
        <v>0</v>
      </c>
      <c r="AE70" s="54" t="b">
        <f t="shared" si="46"/>
        <v>0</v>
      </c>
      <c r="AF70" s="54" t="b">
        <f t="shared" si="47"/>
        <v>0</v>
      </c>
      <c r="AG70" s="54" t="b">
        <f t="shared" si="26"/>
        <v>0</v>
      </c>
      <c r="AH70" s="54" t="b">
        <f t="shared" si="27"/>
        <v>0</v>
      </c>
    </row>
    <row r="71" spans="1:34" s="55" customFormat="1" ht="15">
      <c r="A71" s="49">
        <v>49</v>
      </c>
      <c r="B71" s="49" t="s">
        <v>39</v>
      </c>
      <c r="C71" s="50">
        <v>19</v>
      </c>
      <c r="D71" s="51">
        <f>DELL2!S20</f>
        <v>0.75</v>
      </c>
      <c r="E71" s="52">
        <v>0.13500000000000001</v>
      </c>
      <c r="F71" s="49" t="s">
        <v>10</v>
      </c>
      <c r="G71" s="49" t="s">
        <v>11</v>
      </c>
      <c r="H71" s="49" t="s">
        <v>29</v>
      </c>
      <c r="I71" s="49" t="s">
        <v>18</v>
      </c>
      <c r="J71" s="49" t="s">
        <v>18</v>
      </c>
      <c r="K71" s="49" t="s">
        <v>14</v>
      </c>
      <c r="L71" s="53" t="s">
        <v>12</v>
      </c>
      <c r="M71" s="54" t="b">
        <f t="shared" si="28"/>
        <v>0</v>
      </c>
      <c r="N71" s="54" t="b">
        <f t="shared" si="29"/>
        <v>0</v>
      </c>
      <c r="O71" s="54" t="b">
        <f t="shared" si="30"/>
        <v>0</v>
      </c>
      <c r="P71" s="54" t="b">
        <f t="shared" si="31"/>
        <v>0</v>
      </c>
      <c r="Q71" s="54" t="b">
        <f t="shared" si="32"/>
        <v>0</v>
      </c>
      <c r="R71" s="54" t="b">
        <f t="shared" si="33"/>
        <v>0</v>
      </c>
      <c r="S71" s="54" t="b">
        <f t="shared" si="34"/>
        <v>0</v>
      </c>
      <c r="T71" s="54" t="b">
        <f t="shared" si="35"/>
        <v>0</v>
      </c>
      <c r="U71" s="54" t="b">
        <f t="shared" si="36"/>
        <v>0</v>
      </c>
      <c r="V71" s="54" t="b">
        <f t="shared" si="37"/>
        <v>0</v>
      </c>
      <c r="W71" s="54" t="b">
        <f t="shared" si="38"/>
        <v>0</v>
      </c>
      <c r="X71" s="54" t="b">
        <f t="shared" si="39"/>
        <v>0</v>
      </c>
      <c r="Y71" s="54" t="b">
        <f t="shared" si="40"/>
        <v>0</v>
      </c>
      <c r="Z71" s="54" t="b">
        <f t="shared" si="41"/>
        <v>0</v>
      </c>
      <c r="AA71" s="54" t="b">
        <f t="shared" si="42"/>
        <v>0</v>
      </c>
      <c r="AB71" s="54" t="b">
        <f t="shared" si="43"/>
        <v>0</v>
      </c>
      <c r="AC71" s="54" t="b">
        <f t="shared" si="44"/>
        <v>0</v>
      </c>
      <c r="AD71" s="54" t="b">
        <f t="shared" si="45"/>
        <v>0</v>
      </c>
      <c r="AE71" s="54" t="b">
        <f t="shared" si="46"/>
        <v>0</v>
      </c>
      <c r="AF71" s="54" t="b">
        <f t="shared" si="47"/>
        <v>0</v>
      </c>
      <c r="AG71" s="54" t="b">
        <f t="shared" si="26"/>
        <v>1</v>
      </c>
      <c r="AH71" s="54" t="b">
        <f t="shared" si="27"/>
        <v>1</v>
      </c>
    </row>
    <row r="72" spans="1:34" ht="15">
      <c r="A72" s="5">
        <v>50</v>
      </c>
      <c r="B72" s="5" t="s">
        <v>40</v>
      </c>
      <c r="C72" s="4">
        <v>1</v>
      </c>
      <c r="D72" s="14">
        <f>FUJI1!S2</f>
        <v>0.25</v>
      </c>
      <c r="E72" s="24">
        <v>0.37</v>
      </c>
      <c r="F72" s="5" t="s">
        <v>10</v>
      </c>
      <c r="G72" s="5" t="s">
        <v>28</v>
      </c>
      <c r="H72" s="5" t="s">
        <v>12</v>
      </c>
      <c r="I72" s="5" t="s">
        <v>32</v>
      </c>
      <c r="J72" s="5" t="s">
        <v>30</v>
      </c>
      <c r="K72" s="5" t="s">
        <v>15</v>
      </c>
      <c r="L72" s="3" t="s">
        <v>89</v>
      </c>
      <c r="M72" s="13" t="b">
        <f t="shared" si="28"/>
        <v>1</v>
      </c>
      <c r="N72" s="13" t="b">
        <f t="shared" si="29"/>
        <v>0</v>
      </c>
      <c r="O72" s="13" t="b">
        <f t="shared" si="30"/>
        <v>0</v>
      </c>
      <c r="P72" s="13" t="b">
        <f t="shared" si="31"/>
        <v>1</v>
      </c>
      <c r="Q72" s="13" t="b">
        <f t="shared" si="32"/>
        <v>1</v>
      </c>
      <c r="R72" s="13" t="b">
        <f t="shared" si="33"/>
        <v>0</v>
      </c>
      <c r="S72" s="13" t="b">
        <f t="shared" si="34"/>
        <v>0</v>
      </c>
      <c r="T72" s="13" t="b">
        <f t="shared" si="35"/>
        <v>0</v>
      </c>
      <c r="U72" s="13" t="b">
        <f t="shared" si="36"/>
        <v>1</v>
      </c>
      <c r="V72" s="13" t="b">
        <f t="shared" si="37"/>
        <v>0</v>
      </c>
      <c r="W72" s="13" t="b">
        <f t="shared" si="38"/>
        <v>0</v>
      </c>
      <c r="X72" s="13" t="b">
        <f t="shared" si="39"/>
        <v>0</v>
      </c>
      <c r="Y72" s="13" t="b">
        <f t="shared" si="40"/>
        <v>0</v>
      </c>
      <c r="Z72" s="13" t="b">
        <f t="shared" si="41"/>
        <v>0</v>
      </c>
      <c r="AA72" s="13" t="b">
        <f t="shared" si="42"/>
        <v>0</v>
      </c>
      <c r="AB72" s="13" t="b">
        <f t="shared" si="43"/>
        <v>0</v>
      </c>
      <c r="AC72" s="13" t="b">
        <f t="shared" si="44"/>
        <v>0</v>
      </c>
      <c r="AD72" s="13" t="b">
        <f t="shared" si="45"/>
        <v>0</v>
      </c>
      <c r="AE72" s="13" t="b">
        <f t="shared" si="46"/>
        <v>0</v>
      </c>
      <c r="AF72" s="13" t="b">
        <f t="shared" si="47"/>
        <v>0</v>
      </c>
      <c r="AG72" s="54" t="b">
        <f t="shared" si="26"/>
        <v>0</v>
      </c>
      <c r="AH72" s="54" t="b">
        <f t="shared" si="27"/>
        <v>0</v>
      </c>
    </row>
    <row r="73" spans="1:34" ht="15">
      <c r="A73" s="5">
        <v>51</v>
      </c>
      <c r="B73" s="5" t="s">
        <v>40</v>
      </c>
      <c r="C73" s="4">
        <v>2</v>
      </c>
      <c r="D73" s="14">
        <f>FUJI1!S3</f>
        <v>0.5625</v>
      </c>
      <c r="E73" s="24">
        <v>0.36</v>
      </c>
      <c r="F73" s="5" t="s">
        <v>10</v>
      </c>
      <c r="G73" s="5" t="s">
        <v>28</v>
      </c>
      <c r="H73" s="5" t="s">
        <v>29</v>
      </c>
      <c r="I73" s="5" t="s">
        <v>32</v>
      </c>
      <c r="J73" s="5" t="s">
        <v>30</v>
      </c>
      <c r="K73" s="5" t="s">
        <v>14</v>
      </c>
      <c r="L73" s="3" t="s">
        <v>89</v>
      </c>
      <c r="M73" s="13" t="b">
        <f t="shared" si="28"/>
        <v>0</v>
      </c>
      <c r="N73" s="13" t="b">
        <f t="shared" si="29"/>
        <v>0</v>
      </c>
      <c r="O73" s="13" t="b">
        <f t="shared" si="30"/>
        <v>0</v>
      </c>
      <c r="P73" s="13" t="b">
        <f t="shared" si="31"/>
        <v>0</v>
      </c>
      <c r="Q73" s="13" t="b">
        <f t="shared" si="32"/>
        <v>0</v>
      </c>
      <c r="R73" s="13" t="b">
        <f t="shared" si="33"/>
        <v>0</v>
      </c>
      <c r="S73" s="13" t="b">
        <f t="shared" si="34"/>
        <v>0</v>
      </c>
      <c r="T73" s="13" t="b">
        <f t="shared" si="35"/>
        <v>0</v>
      </c>
      <c r="U73" s="13" t="b">
        <f t="shared" si="36"/>
        <v>0</v>
      </c>
      <c r="V73" s="13" t="b">
        <f t="shared" si="37"/>
        <v>0</v>
      </c>
      <c r="W73" s="13" t="b">
        <f t="shared" si="38"/>
        <v>0</v>
      </c>
      <c r="X73" s="13" t="b">
        <f t="shared" si="39"/>
        <v>0</v>
      </c>
      <c r="Y73" s="13" t="b">
        <f t="shared" si="40"/>
        <v>0</v>
      </c>
      <c r="Z73" s="13" t="b">
        <f t="shared" si="41"/>
        <v>0</v>
      </c>
      <c r="AA73" s="13" t="b">
        <f t="shared" si="42"/>
        <v>0</v>
      </c>
      <c r="AB73" s="13" t="b">
        <f t="shared" si="43"/>
        <v>0</v>
      </c>
      <c r="AC73" s="13" t="b">
        <f t="shared" si="44"/>
        <v>0</v>
      </c>
      <c r="AD73" s="13" t="b">
        <f t="shared" si="45"/>
        <v>0</v>
      </c>
      <c r="AE73" s="13" t="b">
        <f t="shared" si="46"/>
        <v>0</v>
      </c>
      <c r="AF73" s="13" t="b">
        <f t="shared" si="47"/>
        <v>0</v>
      </c>
      <c r="AG73" s="54" t="b">
        <f t="shared" si="26"/>
        <v>1</v>
      </c>
      <c r="AH73" s="54" t="b">
        <f t="shared" si="27"/>
        <v>1</v>
      </c>
    </row>
    <row r="74" spans="1:34" ht="15">
      <c r="A74" s="5">
        <v>52</v>
      </c>
      <c r="B74" s="5" t="s">
        <v>40</v>
      </c>
      <c r="C74" s="4">
        <v>3</v>
      </c>
      <c r="D74" s="14">
        <f>FUJI1!S4</f>
        <v>0</v>
      </c>
      <c r="E74" s="24">
        <v>0.48</v>
      </c>
      <c r="F74" s="5" t="s">
        <v>10</v>
      </c>
      <c r="G74" s="5" t="s">
        <v>28</v>
      </c>
      <c r="H74" s="5" t="s">
        <v>12</v>
      </c>
      <c r="I74" s="5" t="s">
        <v>32</v>
      </c>
      <c r="J74" s="5" t="s">
        <v>30</v>
      </c>
      <c r="K74" s="5" t="s">
        <v>19</v>
      </c>
      <c r="L74" s="3" t="s">
        <v>89</v>
      </c>
      <c r="M74" s="13" t="b">
        <f t="shared" si="28"/>
        <v>1</v>
      </c>
      <c r="N74" s="13" t="b">
        <f t="shared" si="29"/>
        <v>0</v>
      </c>
      <c r="O74" s="13" t="b">
        <f t="shared" si="30"/>
        <v>0</v>
      </c>
      <c r="P74" s="13" t="b">
        <f t="shared" si="31"/>
        <v>1</v>
      </c>
      <c r="Q74" s="13" t="b">
        <f t="shared" si="32"/>
        <v>0</v>
      </c>
      <c r="R74" s="13" t="b">
        <f t="shared" si="33"/>
        <v>1</v>
      </c>
      <c r="S74" s="13" t="b">
        <f t="shared" si="34"/>
        <v>0</v>
      </c>
      <c r="T74" s="13" t="b">
        <f t="shared" si="35"/>
        <v>0</v>
      </c>
      <c r="U74" s="13" t="b">
        <f t="shared" si="36"/>
        <v>1</v>
      </c>
      <c r="V74" s="13" t="b">
        <f t="shared" si="37"/>
        <v>0</v>
      </c>
      <c r="W74" s="13" t="b">
        <f t="shared" si="38"/>
        <v>0</v>
      </c>
      <c r="X74" s="13" t="b">
        <f t="shared" si="39"/>
        <v>0</v>
      </c>
      <c r="Y74" s="13" t="b">
        <f t="shared" si="40"/>
        <v>0</v>
      </c>
      <c r="Z74" s="13" t="b">
        <f t="shared" si="41"/>
        <v>0</v>
      </c>
      <c r="AA74" s="13" t="b">
        <f t="shared" si="42"/>
        <v>0</v>
      </c>
      <c r="AB74" s="13" t="b">
        <f t="shared" si="43"/>
        <v>0</v>
      </c>
      <c r="AC74" s="13" t="b">
        <f t="shared" si="44"/>
        <v>0</v>
      </c>
      <c r="AD74" s="13" t="b">
        <f t="shared" si="45"/>
        <v>0</v>
      </c>
      <c r="AE74" s="13" t="b">
        <f t="shared" si="46"/>
        <v>0</v>
      </c>
      <c r="AF74" s="13" t="b">
        <f t="shared" si="47"/>
        <v>0</v>
      </c>
      <c r="AG74" s="54" t="b">
        <f t="shared" si="26"/>
        <v>0</v>
      </c>
      <c r="AH74" s="54" t="b">
        <f t="shared" si="27"/>
        <v>0</v>
      </c>
    </row>
    <row r="75" spans="1:34" ht="15">
      <c r="A75" s="5">
        <v>53</v>
      </c>
      <c r="B75" s="5" t="s">
        <v>40</v>
      </c>
      <c r="C75" s="4">
        <v>4</v>
      </c>
      <c r="D75" s="14">
        <f>FUJI1!S5</f>
        <v>0.5</v>
      </c>
      <c r="E75" s="24">
        <v>0.38500000000000001</v>
      </c>
      <c r="F75" s="5" t="s">
        <v>10</v>
      </c>
      <c r="G75" s="5" t="s">
        <v>28</v>
      </c>
      <c r="H75" s="5" t="s">
        <v>12</v>
      </c>
      <c r="I75" s="5" t="s">
        <v>32</v>
      </c>
      <c r="J75" s="5" t="s">
        <v>30</v>
      </c>
      <c r="K75" s="5" t="s">
        <v>15</v>
      </c>
      <c r="L75" s="3" t="s">
        <v>89</v>
      </c>
      <c r="M75" s="13" t="b">
        <f t="shared" si="28"/>
        <v>1</v>
      </c>
      <c r="N75" s="13" t="b">
        <f t="shared" si="29"/>
        <v>0</v>
      </c>
      <c r="O75" s="13" t="b">
        <f t="shared" si="30"/>
        <v>0</v>
      </c>
      <c r="P75" s="13" t="b">
        <f t="shared" si="31"/>
        <v>1</v>
      </c>
      <c r="Q75" s="13" t="b">
        <f t="shared" si="32"/>
        <v>1</v>
      </c>
      <c r="R75" s="13" t="b">
        <f t="shared" si="33"/>
        <v>0</v>
      </c>
      <c r="S75" s="13" t="b">
        <f t="shared" si="34"/>
        <v>0</v>
      </c>
      <c r="T75" s="13" t="b">
        <f t="shared" si="35"/>
        <v>0</v>
      </c>
      <c r="U75" s="13" t="b">
        <f t="shared" si="36"/>
        <v>1</v>
      </c>
      <c r="V75" s="13" t="b">
        <f t="shared" si="37"/>
        <v>0</v>
      </c>
      <c r="W75" s="13" t="b">
        <f t="shared" si="38"/>
        <v>0</v>
      </c>
      <c r="X75" s="13" t="b">
        <f t="shared" si="39"/>
        <v>0</v>
      </c>
      <c r="Y75" s="13" t="b">
        <f t="shared" si="40"/>
        <v>0</v>
      </c>
      <c r="Z75" s="13" t="b">
        <f t="shared" si="41"/>
        <v>0</v>
      </c>
      <c r="AA75" s="13" t="b">
        <f t="shared" si="42"/>
        <v>0</v>
      </c>
      <c r="AB75" s="13" t="b">
        <f t="shared" si="43"/>
        <v>0</v>
      </c>
      <c r="AC75" s="13" t="b">
        <f t="shared" si="44"/>
        <v>0</v>
      </c>
      <c r="AD75" s="13" t="b">
        <f t="shared" si="45"/>
        <v>0</v>
      </c>
      <c r="AE75" s="13" t="b">
        <f t="shared" si="46"/>
        <v>0</v>
      </c>
      <c r="AF75" s="13" t="b">
        <f t="shared" si="47"/>
        <v>0</v>
      </c>
      <c r="AG75" s="54" t="b">
        <f t="shared" si="26"/>
        <v>0</v>
      </c>
      <c r="AH75" s="54" t="b">
        <f t="shared" si="27"/>
        <v>0</v>
      </c>
    </row>
    <row r="76" spans="1:34" ht="15">
      <c r="A76" s="5">
        <v>54</v>
      </c>
      <c r="B76" s="5" t="s">
        <v>40</v>
      </c>
      <c r="C76" s="4">
        <v>5</v>
      </c>
      <c r="D76" s="14">
        <f>FUJI1!S6</f>
        <v>1</v>
      </c>
      <c r="E76" s="24">
        <v>0.13</v>
      </c>
      <c r="F76" s="5" t="s">
        <v>10</v>
      </c>
      <c r="G76" s="5" t="s">
        <v>28</v>
      </c>
      <c r="H76" s="5" t="s">
        <v>12</v>
      </c>
      <c r="I76" s="5" t="s">
        <v>32</v>
      </c>
      <c r="J76" s="5" t="s">
        <v>30</v>
      </c>
      <c r="K76" s="5" t="s">
        <v>19</v>
      </c>
      <c r="L76" s="3" t="s">
        <v>89</v>
      </c>
      <c r="M76" s="13" t="b">
        <f t="shared" si="28"/>
        <v>0</v>
      </c>
      <c r="N76" s="13" t="b">
        <f t="shared" si="29"/>
        <v>0</v>
      </c>
      <c r="O76" s="13" t="b">
        <f t="shared" si="30"/>
        <v>0</v>
      </c>
      <c r="P76" s="13" t="b">
        <f t="shared" si="31"/>
        <v>0</v>
      </c>
      <c r="Q76" s="13" t="b">
        <f t="shared" si="32"/>
        <v>0</v>
      </c>
      <c r="R76" s="13" t="b">
        <f t="shared" si="33"/>
        <v>0</v>
      </c>
      <c r="S76" s="13" t="b">
        <f t="shared" si="34"/>
        <v>0</v>
      </c>
      <c r="T76" s="13" t="b">
        <f t="shared" si="35"/>
        <v>0</v>
      </c>
      <c r="U76" s="13" t="b">
        <f t="shared" si="36"/>
        <v>0</v>
      </c>
      <c r="V76" s="13" t="b">
        <f t="shared" si="37"/>
        <v>0</v>
      </c>
      <c r="W76" s="13" t="b">
        <f t="shared" si="38"/>
        <v>1</v>
      </c>
      <c r="X76" s="13" t="b">
        <f t="shared" si="39"/>
        <v>0</v>
      </c>
      <c r="Y76" s="13" t="b">
        <f t="shared" si="40"/>
        <v>0</v>
      </c>
      <c r="Z76" s="13" t="b">
        <f t="shared" si="41"/>
        <v>1</v>
      </c>
      <c r="AA76" s="13" t="b">
        <f t="shared" si="42"/>
        <v>0</v>
      </c>
      <c r="AB76" s="13" t="b">
        <f t="shared" si="43"/>
        <v>1</v>
      </c>
      <c r="AC76" s="13" t="b">
        <f t="shared" si="44"/>
        <v>0</v>
      </c>
      <c r="AD76" s="13" t="b">
        <f t="shared" si="45"/>
        <v>0</v>
      </c>
      <c r="AE76" s="13" t="b">
        <f t="shared" si="46"/>
        <v>1</v>
      </c>
      <c r="AF76" s="13" t="b">
        <f t="shared" si="47"/>
        <v>0</v>
      </c>
      <c r="AG76" s="54" t="b">
        <f t="shared" si="26"/>
        <v>0</v>
      </c>
      <c r="AH76" s="54" t="b">
        <f t="shared" si="27"/>
        <v>0</v>
      </c>
    </row>
    <row r="77" spans="1:34" ht="15">
      <c r="A77" s="5">
        <v>55</v>
      </c>
      <c r="B77" s="5" t="s">
        <v>40</v>
      </c>
      <c r="C77" s="4">
        <v>6</v>
      </c>
      <c r="D77" s="14">
        <f>FUJI1!S7</f>
        <v>1</v>
      </c>
      <c r="E77" s="24">
        <v>0.02</v>
      </c>
      <c r="F77" s="5" t="s">
        <v>16</v>
      </c>
      <c r="G77" s="5" t="s">
        <v>17</v>
      </c>
      <c r="H77" s="5" t="s">
        <v>12</v>
      </c>
      <c r="I77" s="5" t="s">
        <v>32</v>
      </c>
      <c r="J77" s="5" t="s">
        <v>30</v>
      </c>
      <c r="K77" s="5" t="s">
        <v>19</v>
      </c>
      <c r="L77" s="3" t="s">
        <v>89</v>
      </c>
      <c r="M77" s="13" t="b">
        <f t="shared" si="28"/>
        <v>0</v>
      </c>
      <c r="N77" s="13" t="b">
        <f t="shared" si="29"/>
        <v>0</v>
      </c>
      <c r="O77" s="13" t="b">
        <f t="shared" si="30"/>
        <v>0</v>
      </c>
      <c r="P77" s="13" t="b">
        <f t="shared" si="31"/>
        <v>0</v>
      </c>
      <c r="Q77" s="13" t="b">
        <f t="shared" si="32"/>
        <v>0</v>
      </c>
      <c r="R77" s="13" t="b">
        <f t="shared" si="33"/>
        <v>0</v>
      </c>
      <c r="S77" s="13" t="b">
        <f t="shared" si="34"/>
        <v>0</v>
      </c>
      <c r="T77" s="13" t="b">
        <f t="shared" si="35"/>
        <v>0</v>
      </c>
      <c r="U77" s="13" t="b">
        <f t="shared" si="36"/>
        <v>0</v>
      </c>
      <c r="V77" s="13" t="b">
        <f t="shared" si="37"/>
        <v>0</v>
      </c>
      <c r="W77" s="13" t="b">
        <f t="shared" si="38"/>
        <v>0</v>
      </c>
      <c r="X77" s="13" t="b">
        <f t="shared" si="39"/>
        <v>1</v>
      </c>
      <c r="Y77" s="13" t="b">
        <f t="shared" si="40"/>
        <v>0</v>
      </c>
      <c r="Z77" s="13" t="b">
        <f t="shared" si="41"/>
        <v>1</v>
      </c>
      <c r="AA77" s="13" t="b">
        <f t="shared" si="42"/>
        <v>0</v>
      </c>
      <c r="AB77" s="13" t="b">
        <f t="shared" si="43"/>
        <v>1</v>
      </c>
      <c r="AC77" s="13" t="b">
        <f t="shared" si="44"/>
        <v>0</v>
      </c>
      <c r="AD77" s="13" t="b">
        <f t="shared" si="45"/>
        <v>0</v>
      </c>
      <c r="AE77" s="13" t="b">
        <f t="shared" si="46"/>
        <v>1</v>
      </c>
      <c r="AF77" s="13" t="b">
        <f t="shared" si="47"/>
        <v>0</v>
      </c>
      <c r="AG77" s="54" t="b">
        <f t="shared" si="26"/>
        <v>0</v>
      </c>
      <c r="AH77" s="54" t="b">
        <f t="shared" si="27"/>
        <v>0</v>
      </c>
    </row>
    <row r="78" spans="1:34" ht="15">
      <c r="A78" s="5">
        <v>56</v>
      </c>
      <c r="B78" s="5" t="s">
        <v>40</v>
      </c>
      <c r="C78" s="4">
        <v>7</v>
      </c>
      <c r="D78" s="14">
        <f>FUJI1!S8</f>
        <v>1</v>
      </c>
      <c r="E78" s="24">
        <v>0.02</v>
      </c>
      <c r="F78" s="5" t="s">
        <v>16</v>
      </c>
      <c r="G78" s="5" t="s">
        <v>17</v>
      </c>
      <c r="H78" s="5" t="s">
        <v>12</v>
      </c>
      <c r="I78" s="5" t="s">
        <v>32</v>
      </c>
      <c r="J78" s="5" t="s">
        <v>30</v>
      </c>
      <c r="K78" s="5" t="s">
        <v>19</v>
      </c>
      <c r="L78" s="3" t="s">
        <v>89</v>
      </c>
      <c r="M78" s="13" t="b">
        <f t="shared" si="28"/>
        <v>0</v>
      </c>
      <c r="N78" s="13" t="b">
        <f t="shared" si="29"/>
        <v>0</v>
      </c>
      <c r="O78" s="13" t="b">
        <f t="shared" si="30"/>
        <v>0</v>
      </c>
      <c r="P78" s="13" t="b">
        <f t="shared" si="31"/>
        <v>0</v>
      </c>
      <c r="Q78" s="13" t="b">
        <f t="shared" si="32"/>
        <v>0</v>
      </c>
      <c r="R78" s="13" t="b">
        <f t="shared" si="33"/>
        <v>0</v>
      </c>
      <c r="S78" s="13" t="b">
        <f t="shared" si="34"/>
        <v>0</v>
      </c>
      <c r="T78" s="13" t="b">
        <f t="shared" si="35"/>
        <v>0</v>
      </c>
      <c r="U78" s="13" t="b">
        <f t="shared" si="36"/>
        <v>0</v>
      </c>
      <c r="V78" s="13" t="b">
        <f t="shared" si="37"/>
        <v>0</v>
      </c>
      <c r="W78" s="13" t="b">
        <f t="shared" si="38"/>
        <v>0</v>
      </c>
      <c r="X78" s="13" t="b">
        <f t="shared" si="39"/>
        <v>1</v>
      </c>
      <c r="Y78" s="13" t="b">
        <f t="shared" si="40"/>
        <v>0</v>
      </c>
      <c r="Z78" s="13" t="b">
        <f t="shared" si="41"/>
        <v>1</v>
      </c>
      <c r="AA78" s="13" t="b">
        <f t="shared" si="42"/>
        <v>0</v>
      </c>
      <c r="AB78" s="13" t="b">
        <f t="shared" si="43"/>
        <v>1</v>
      </c>
      <c r="AC78" s="13" t="b">
        <f t="shared" si="44"/>
        <v>0</v>
      </c>
      <c r="AD78" s="13" t="b">
        <f t="shared" si="45"/>
        <v>0</v>
      </c>
      <c r="AE78" s="13" t="b">
        <f t="shared" si="46"/>
        <v>1</v>
      </c>
      <c r="AF78" s="13" t="b">
        <f t="shared" si="47"/>
        <v>0</v>
      </c>
      <c r="AG78" s="54" t="b">
        <f t="shared" si="26"/>
        <v>0</v>
      </c>
      <c r="AH78" s="54" t="b">
        <f t="shared" si="27"/>
        <v>0</v>
      </c>
    </row>
    <row r="79" spans="1:34" ht="15">
      <c r="A79" s="5">
        <v>57</v>
      </c>
      <c r="B79" s="5" t="s">
        <v>40</v>
      </c>
      <c r="C79" s="4">
        <v>8</v>
      </c>
      <c r="D79" s="14">
        <f>FUJI1!S9</f>
        <v>0.8125</v>
      </c>
      <c r="E79" s="24">
        <v>0.4</v>
      </c>
      <c r="F79" s="5" t="s">
        <v>10</v>
      </c>
      <c r="G79" s="5" t="s">
        <v>17</v>
      </c>
      <c r="H79" s="5" t="s">
        <v>12</v>
      </c>
      <c r="I79" s="5" t="s">
        <v>32</v>
      </c>
      <c r="J79" s="5" t="s">
        <v>30</v>
      </c>
      <c r="K79" s="5" t="s">
        <v>15</v>
      </c>
      <c r="L79" s="3" t="s">
        <v>89</v>
      </c>
      <c r="M79" s="13" t="b">
        <f t="shared" si="28"/>
        <v>0</v>
      </c>
      <c r="N79" s="13" t="b">
        <f t="shared" si="29"/>
        <v>0</v>
      </c>
      <c r="O79" s="13" t="b">
        <f t="shared" si="30"/>
        <v>0</v>
      </c>
      <c r="P79" s="13" t="b">
        <f t="shared" si="31"/>
        <v>0</v>
      </c>
      <c r="Q79" s="13" t="b">
        <f t="shared" si="32"/>
        <v>0</v>
      </c>
      <c r="R79" s="13" t="b">
        <f t="shared" si="33"/>
        <v>0</v>
      </c>
      <c r="S79" s="13" t="b">
        <f t="shared" si="34"/>
        <v>0</v>
      </c>
      <c r="T79" s="13" t="b">
        <f t="shared" si="35"/>
        <v>0</v>
      </c>
      <c r="U79" s="13" t="b">
        <f t="shared" si="36"/>
        <v>0</v>
      </c>
      <c r="V79" s="13" t="b">
        <f t="shared" si="37"/>
        <v>0</v>
      </c>
      <c r="W79" s="13" t="b">
        <f t="shared" si="38"/>
        <v>0</v>
      </c>
      <c r="X79" s="13" t="b">
        <f t="shared" si="39"/>
        <v>0</v>
      </c>
      <c r="Y79" s="13" t="b">
        <f t="shared" si="40"/>
        <v>0</v>
      </c>
      <c r="Z79" s="13" t="b">
        <f t="shared" si="41"/>
        <v>0</v>
      </c>
      <c r="AA79" s="13" t="b">
        <f t="shared" si="42"/>
        <v>0</v>
      </c>
      <c r="AB79" s="13" t="b">
        <f t="shared" si="43"/>
        <v>0</v>
      </c>
      <c r="AC79" s="13" t="b">
        <f t="shared" si="44"/>
        <v>0</v>
      </c>
      <c r="AD79" s="13" t="b">
        <f t="shared" si="45"/>
        <v>0</v>
      </c>
      <c r="AE79" s="13" t="b">
        <f t="shared" si="46"/>
        <v>0</v>
      </c>
      <c r="AF79" s="13" t="b">
        <f t="shared" si="47"/>
        <v>0</v>
      </c>
      <c r="AG79" s="54" t="b">
        <f t="shared" si="26"/>
        <v>0</v>
      </c>
      <c r="AH79" s="54" t="b">
        <f t="shared" si="27"/>
        <v>0</v>
      </c>
    </row>
    <row r="80" spans="1:34" ht="15">
      <c r="A80" s="5">
        <v>58</v>
      </c>
      <c r="B80" s="5" t="s">
        <v>40</v>
      </c>
      <c r="C80" s="4">
        <v>9</v>
      </c>
      <c r="D80" s="14">
        <f>FUJI1!S10</f>
        <v>1</v>
      </c>
      <c r="E80" s="24">
        <v>0.15</v>
      </c>
      <c r="F80" s="5" t="s">
        <v>10</v>
      </c>
      <c r="G80" s="5" t="s">
        <v>17</v>
      </c>
      <c r="H80" s="5" t="s">
        <v>12</v>
      </c>
      <c r="I80" s="5" t="s">
        <v>32</v>
      </c>
      <c r="J80" s="5" t="s">
        <v>30</v>
      </c>
      <c r="K80" s="5" t="s">
        <v>19</v>
      </c>
      <c r="L80" s="3" t="s">
        <v>89</v>
      </c>
      <c r="M80" s="13" t="b">
        <f t="shared" si="28"/>
        <v>0</v>
      </c>
      <c r="N80" s="13" t="b">
        <f t="shared" si="29"/>
        <v>0</v>
      </c>
      <c r="O80" s="13" t="b">
        <f t="shared" si="30"/>
        <v>0</v>
      </c>
      <c r="P80" s="13" t="b">
        <f t="shared" si="31"/>
        <v>0</v>
      </c>
      <c r="Q80" s="13" t="b">
        <f t="shared" si="32"/>
        <v>0</v>
      </c>
      <c r="R80" s="13" t="b">
        <f t="shared" si="33"/>
        <v>0</v>
      </c>
      <c r="S80" s="13" t="b">
        <f t="shared" si="34"/>
        <v>0</v>
      </c>
      <c r="T80" s="13" t="b">
        <f t="shared" si="35"/>
        <v>0</v>
      </c>
      <c r="U80" s="13" t="b">
        <f t="shared" si="36"/>
        <v>0</v>
      </c>
      <c r="V80" s="13" t="b">
        <f t="shared" si="37"/>
        <v>0</v>
      </c>
      <c r="W80" s="13" t="b">
        <f t="shared" si="38"/>
        <v>1</v>
      </c>
      <c r="X80" s="13" t="b">
        <f t="shared" si="39"/>
        <v>0</v>
      </c>
      <c r="Y80" s="13" t="b">
        <f t="shared" si="40"/>
        <v>0</v>
      </c>
      <c r="Z80" s="13" t="b">
        <f t="shared" si="41"/>
        <v>1</v>
      </c>
      <c r="AA80" s="13" t="b">
        <f t="shared" si="42"/>
        <v>0</v>
      </c>
      <c r="AB80" s="13" t="b">
        <f t="shared" si="43"/>
        <v>1</v>
      </c>
      <c r="AC80" s="13" t="b">
        <f t="shared" si="44"/>
        <v>0</v>
      </c>
      <c r="AD80" s="13" t="b">
        <f t="shared" si="45"/>
        <v>0</v>
      </c>
      <c r="AE80" s="13" t="b">
        <f t="shared" si="46"/>
        <v>1</v>
      </c>
      <c r="AF80" s="13" t="b">
        <f t="shared" si="47"/>
        <v>0</v>
      </c>
      <c r="AG80" s="54" t="b">
        <f t="shared" si="26"/>
        <v>0</v>
      </c>
      <c r="AH80" s="54" t="b">
        <f t="shared" si="27"/>
        <v>0</v>
      </c>
    </row>
    <row r="81" spans="1:34" ht="15">
      <c r="A81" s="5">
        <v>59</v>
      </c>
      <c r="B81" s="5" t="s">
        <v>40</v>
      </c>
      <c r="C81" s="4">
        <v>10</v>
      </c>
      <c r="D81" s="14">
        <f>FUJI1!S11</f>
        <v>1</v>
      </c>
      <c r="E81" s="24">
        <v>0.01</v>
      </c>
      <c r="F81" s="5" t="s">
        <v>16</v>
      </c>
      <c r="G81" s="5" t="s">
        <v>17</v>
      </c>
      <c r="H81" s="5" t="s">
        <v>12</v>
      </c>
      <c r="I81" s="5" t="s">
        <v>32</v>
      </c>
      <c r="J81" s="5" t="s">
        <v>30</v>
      </c>
      <c r="K81" s="5" t="s">
        <v>19</v>
      </c>
      <c r="L81" s="3" t="s">
        <v>89</v>
      </c>
      <c r="M81" s="13" t="b">
        <f t="shared" si="28"/>
        <v>0</v>
      </c>
      <c r="N81" s="13" t="b">
        <f t="shared" si="29"/>
        <v>0</v>
      </c>
      <c r="O81" s="13" t="b">
        <f t="shared" si="30"/>
        <v>0</v>
      </c>
      <c r="P81" s="13" t="b">
        <f t="shared" si="31"/>
        <v>0</v>
      </c>
      <c r="Q81" s="13" t="b">
        <f t="shared" si="32"/>
        <v>0</v>
      </c>
      <c r="R81" s="13" t="b">
        <f t="shared" si="33"/>
        <v>0</v>
      </c>
      <c r="S81" s="13" t="b">
        <f t="shared" si="34"/>
        <v>0</v>
      </c>
      <c r="T81" s="13" t="b">
        <f t="shared" si="35"/>
        <v>0</v>
      </c>
      <c r="U81" s="13" t="b">
        <f t="shared" si="36"/>
        <v>0</v>
      </c>
      <c r="V81" s="13" t="b">
        <f t="shared" si="37"/>
        <v>0</v>
      </c>
      <c r="W81" s="13" t="b">
        <f t="shared" si="38"/>
        <v>0</v>
      </c>
      <c r="X81" s="13" t="b">
        <f t="shared" si="39"/>
        <v>1</v>
      </c>
      <c r="Y81" s="13" t="b">
        <f t="shared" si="40"/>
        <v>0</v>
      </c>
      <c r="Z81" s="13" t="b">
        <f t="shared" si="41"/>
        <v>1</v>
      </c>
      <c r="AA81" s="13" t="b">
        <f t="shared" si="42"/>
        <v>0</v>
      </c>
      <c r="AB81" s="13" t="b">
        <f t="shared" si="43"/>
        <v>1</v>
      </c>
      <c r="AC81" s="13" t="b">
        <f t="shared" si="44"/>
        <v>0</v>
      </c>
      <c r="AD81" s="13" t="b">
        <f t="shared" si="45"/>
        <v>0</v>
      </c>
      <c r="AE81" s="13" t="b">
        <f t="shared" si="46"/>
        <v>1</v>
      </c>
      <c r="AF81" s="13" t="b">
        <f t="shared" si="47"/>
        <v>0</v>
      </c>
      <c r="AG81" s="54" t="b">
        <f t="shared" si="26"/>
        <v>0</v>
      </c>
      <c r="AH81" s="54" t="b">
        <f t="shared" si="27"/>
        <v>0</v>
      </c>
    </row>
    <row r="82" spans="1:34" ht="15">
      <c r="A82" s="5">
        <v>60</v>
      </c>
      <c r="B82" s="5" t="s">
        <v>40</v>
      </c>
      <c r="C82" s="4">
        <v>11</v>
      </c>
      <c r="D82" s="14">
        <f>FUJI1!S12</f>
        <v>1</v>
      </c>
      <c r="E82" s="24">
        <v>0.04</v>
      </c>
      <c r="F82" s="5" t="s">
        <v>16</v>
      </c>
      <c r="G82" s="5" t="s">
        <v>17</v>
      </c>
      <c r="H82" s="5" t="s">
        <v>12</v>
      </c>
      <c r="I82" s="5" t="s">
        <v>32</v>
      </c>
      <c r="J82" s="5" t="s">
        <v>30</v>
      </c>
      <c r="K82" s="5" t="s">
        <v>19</v>
      </c>
      <c r="L82" s="3" t="s">
        <v>89</v>
      </c>
      <c r="M82" s="13" t="b">
        <f t="shared" si="28"/>
        <v>0</v>
      </c>
      <c r="N82" s="13" t="b">
        <f t="shared" si="29"/>
        <v>0</v>
      </c>
      <c r="O82" s="13" t="b">
        <f t="shared" si="30"/>
        <v>0</v>
      </c>
      <c r="P82" s="13" t="b">
        <f t="shared" si="31"/>
        <v>0</v>
      </c>
      <c r="Q82" s="13" t="b">
        <f t="shared" si="32"/>
        <v>0</v>
      </c>
      <c r="R82" s="13" t="b">
        <f t="shared" si="33"/>
        <v>0</v>
      </c>
      <c r="S82" s="13" t="b">
        <f t="shared" si="34"/>
        <v>0</v>
      </c>
      <c r="T82" s="13" t="b">
        <f t="shared" si="35"/>
        <v>0</v>
      </c>
      <c r="U82" s="13" t="b">
        <f t="shared" si="36"/>
        <v>0</v>
      </c>
      <c r="V82" s="13" t="b">
        <f t="shared" si="37"/>
        <v>0</v>
      </c>
      <c r="W82" s="13" t="b">
        <f t="shared" si="38"/>
        <v>0</v>
      </c>
      <c r="X82" s="13" t="b">
        <f t="shared" si="39"/>
        <v>1</v>
      </c>
      <c r="Y82" s="13" t="b">
        <f t="shared" si="40"/>
        <v>0</v>
      </c>
      <c r="Z82" s="13" t="b">
        <f t="shared" si="41"/>
        <v>1</v>
      </c>
      <c r="AA82" s="13" t="b">
        <f t="shared" si="42"/>
        <v>0</v>
      </c>
      <c r="AB82" s="13" t="b">
        <f t="shared" si="43"/>
        <v>1</v>
      </c>
      <c r="AC82" s="13" t="b">
        <f t="shared" si="44"/>
        <v>0</v>
      </c>
      <c r="AD82" s="13" t="b">
        <f t="shared" si="45"/>
        <v>0</v>
      </c>
      <c r="AE82" s="13" t="b">
        <f t="shared" si="46"/>
        <v>1</v>
      </c>
      <c r="AF82" s="13" t="b">
        <f t="shared" si="47"/>
        <v>0</v>
      </c>
      <c r="AG82" s="54" t="b">
        <f t="shared" si="26"/>
        <v>0</v>
      </c>
      <c r="AH82" s="54" t="b">
        <f t="shared" si="27"/>
        <v>0</v>
      </c>
    </row>
    <row r="83" spans="1:34" ht="15">
      <c r="A83" s="5">
        <v>61</v>
      </c>
      <c r="B83" s="5" t="s">
        <v>40</v>
      </c>
      <c r="C83" s="4">
        <v>12</v>
      </c>
      <c r="D83" s="14">
        <f>FUJI1!S13</f>
        <v>1</v>
      </c>
      <c r="E83" s="24">
        <v>0.04</v>
      </c>
      <c r="F83" s="5" t="s">
        <v>16</v>
      </c>
      <c r="G83" s="5" t="s">
        <v>17</v>
      </c>
      <c r="H83" s="5" t="s">
        <v>12</v>
      </c>
      <c r="I83" s="5" t="s">
        <v>32</v>
      </c>
      <c r="J83" s="5" t="s">
        <v>30</v>
      </c>
      <c r="K83" s="5" t="s">
        <v>15</v>
      </c>
      <c r="L83" s="3" t="s">
        <v>89</v>
      </c>
      <c r="M83" s="13" t="b">
        <f t="shared" si="28"/>
        <v>0</v>
      </c>
      <c r="N83" s="13" t="b">
        <f t="shared" si="29"/>
        <v>0</v>
      </c>
      <c r="O83" s="13" t="b">
        <f t="shared" si="30"/>
        <v>0</v>
      </c>
      <c r="P83" s="13" t="b">
        <f t="shared" si="31"/>
        <v>0</v>
      </c>
      <c r="Q83" s="13" t="b">
        <f t="shared" si="32"/>
        <v>0</v>
      </c>
      <c r="R83" s="13" t="b">
        <f t="shared" si="33"/>
        <v>0</v>
      </c>
      <c r="S83" s="13" t="b">
        <f t="shared" si="34"/>
        <v>0</v>
      </c>
      <c r="T83" s="13" t="b">
        <f t="shared" si="35"/>
        <v>0</v>
      </c>
      <c r="U83" s="13" t="b">
        <f t="shared" si="36"/>
        <v>0</v>
      </c>
      <c r="V83" s="13" t="b">
        <f t="shared" si="37"/>
        <v>0</v>
      </c>
      <c r="W83" s="13" t="b">
        <f t="shared" si="38"/>
        <v>0</v>
      </c>
      <c r="X83" s="13" t="b">
        <f t="shared" si="39"/>
        <v>1</v>
      </c>
      <c r="Y83" s="13" t="b">
        <f t="shared" si="40"/>
        <v>0</v>
      </c>
      <c r="Z83" s="13" t="b">
        <f t="shared" si="41"/>
        <v>1</v>
      </c>
      <c r="AA83" s="13" t="b">
        <f t="shared" si="42"/>
        <v>1</v>
      </c>
      <c r="AB83" s="13" t="b">
        <f t="shared" si="43"/>
        <v>0</v>
      </c>
      <c r="AC83" s="13" t="b">
        <f t="shared" si="44"/>
        <v>0</v>
      </c>
      <c r="AD83" s="13" t="b">
        <f t="shared" si="45"/>
        <v>0</v>
      </c>
      <c r="AE83" s="13" t="b">
        <f t="shared" si="46"/>
        <v>1</v>
      </c>
      <c r="AF83" s="13" t="b">
        <f t="shared" si="47"/>
        <v>0</v>
      </c>
      <c r="AG83" s="54" t="b">
        <f t="shared" si="26"/>
        <v>0</v>
      </c>
      <c r="AH83" s="54" t="b">
        <f t="shared" si="27"/>
        <v>0</v>
      </c>
    </row>
    <row r="84" spans="1:34" ht="15">
      <c r="A84" s="5">
        <v>62</v>
      </c>
      <c r="B84" s="5" t="s">
        <v>40</v>
      </c>
      <c r="C84" s="4">
        <v>13</v>
      </c>
      <c r="D84" s="14">
        <f>FUJI1!S14</f>
        <v>0.9375</v>
      </c>
      <c r="E84" s="24">
        <v>0.13500000000000001</v>
      </c>
      <c r="F84" s="5" t="s">
        <v>10</v>
      </c>
      <c r="G84" s="5" t="s">
        <v>17</v>
      </c>
      <c r="H84" s="5" t="s">
        <v>12</v>
      </c>
      <c r="I84" s="5" t="s">
        <v>32</v>
      </c>
      <c r="J84" s="5" t="s">
        <v>30</v>
      </c>
      <c r="K84" s="5" t="s">
        <v>15</v>
      </c>
      <c r="L84" s="3" t="s">
        <v>89</v>
      </c>
      <c r="M84" s="13" t="b">
        <f t="shared" si="28"/>
        <v>0</v>
      </c>
      <c r="N84" s="13" t="b">
        <f t="shared" si="29"/>
        <v>0</v>
      </c>
      <c r="O84" s="13" t="b">
        <f t="shared" si="30"/>
        <v>0</v>
      </c>
      <c r="P84" s="13" t="b">
        <f t="shared" si="31"/>
        <v>0</v>
      </c>
      <c r="Q84" s="13" t="b">
        <f t="shared" si="32"/>
        <v>0</v>
      </c>
      <c r="R84" s="13" t="b">
        <f t="shared" si="33"/>
        <v>0</v>
      </c>
      <c r="S84" s="13" t="b">
        <f t="shared" si="34"/>
        <v>0</v>
      </c>
      <c r="T84" s="13" t="b">
        <f t="shared" si="35"/>
        <v>0</v>
      </c>
      <c r="U84" s="13" t="b">
        <f t="shared" si="36"/>
        <v>0</v>
      </c>
      <c r="V84" s="13" t="b">
        <f t="shared" si="37"/>
        <v>0</v>
      </c>
      <c r="W84" s="13" t="b">
        <f t="shared" si="38"/>
        <v>0</v>
      </c>
      <c r="X84" s="13" t="b">
        <f t="shared" si="39"/>
        <v>0</v>
      </c>
      <c r="Y84" s="13" t="b">
        <f t="shared" si="40"/>
        <v>0</v>
      </c>
      <c r="Z84" s="13" t="b">
        <f t="shared" si="41"/>
        <v>0</v>
      </c>
      <c r="AA84" s="13" t="b">
        <f t="shared" si="42"/>
        <v>0</v>
      </c>
      <c r="AB84" s="13" t="b">
        <f t="shared" si="43"/>
        <v>0</v>
      </c>
      <c r="AC84" s="13" t="b">
        <f t="shared" si="44"/>
        <v>0</v>
      </c>
      <c r="AD84" s="13" t="b">
        <f t="shared" si="45"/>
        <v>0</v>
      </c>
      <c r="AE84" s="13" t="b">
        <f t="shared" si="46"/>
        <v>0</v>
      </c>
      <c r="AF84" s="13" t="b">
        <f t="shared" si="47"/>
        <v>0</v>
      </c>
      <c r="AG84" s="54" t="b">
        <f t="shared" si="26"/>
        <v>0</v>
      </c>
      <c r="AH84" s="54" t="b">
        <f t="shared" si="27"/>
        <v>0</v>
      </c>
    </row>
    <row r="85" spans="1:34" ht="15">
      <c r="A85" s="49">
        <v>63</v>
      </c>
      <c r="B85" s="49" t="s">
        <v>41</v>
      </c>
      <c r="C85" s="50">
        <v>1</v>
      </c>
      <c r="D85" s="51">
        <f>GATE1!S2</f>
        <v>1</v>
      </c>
      <c r="E85" s="52">
        <v>0.25</v>
      </c>
      <c r="F85" s="49" t="s">
        <v>10</v>
      </c>
      <c r="G85" s="49" t="s">
        <v>11</v>
      </c>
      <c r="H85" s="49" t="s">
        <v>12</v>
      </c>
      <c r="I85" s="49" t="s">
        <v>13</v>
      </c>
      <c r="J85" s="49" t="s">
        <v>13</v>
      </c>
      <c r="K85" s="49" t="s">
        <v>14</v>
      </c>
      <c r="L85" s="53" t="s">
        <v>12</v>
      </c>
      <c r="M85" s="54" t="b">
        <f t="shared" si="28"/>
        <v>0</v>
      </c>
      <c r="N85" s="54" t="b">
        <f t="shared" si="29"/>
        <v>0</v>
      </c>
      <c r="O85" s="54" t="b">
        <f t="shared" si="30"/>
        <v>0</v>
      </c>
      <c r="P85" s="54" t="b">
        <f t="shared" si="31"/>
        <v>0</v>
      </c>
      <c r="Q85" s="54" t="b">
        <f t="shared" si="32"/>
        <v>0</v>
      </c>
      <c r="R85" s="54" t="b">
        <f t="shared" si="33"/>
        <v>0</v>
      </c>
      <c r="S85" s="54" t="b">
        <f t="shared" si="34"/>
        <v>0</v>
      </c>
      <c r="T85" s="54" t="b">
        <f t="shared" si="35"/>
        <v>0</v>
      </c>
      <c r="U85" s="54" t="b">
        <f t="shared" si="36"/>
        <v>0</v>
      </c>
      <c r="V85" s="54" t="b">
        <f t="shared" si="37"/>
        <v>0</v>
      </c>
      <c r="W85" s="54" t="b">
        <f t="shared" si="38"/>
        <v>1</v>
      </c>
      <c r="X85" s="54" t="b">
        <f t="shared" si="39"/>
        <v>0</v>
      </c>
      <c r="Y85" s="54" t="b">
        <f t="shared" si="40"/>
        <v>0</v>
      </c>
      <c r="Z85" s="54" t="b">
        <f t="shared" si="41"/>
        <v>1</v>
      </c>
      <c r="AA85" s="54" t="b">
        <f t="shared" si="42"/>
        <v>0</v>
      </c>
      <c r="AB85" s="54" t="b">
        <f t="shared" si="43"/>
        <v>0</v>
      </c>
      <c r="AC85" s="54" t="b">
        <f t="shared" si="44"/>
        <v>1</v>
      </c>
      <c r="AD85" s="54" t="b">
        <f t="shared" si="45"/>
        <v>0</v>
      </c>
      <c r="AE85" s="54" t="b">
        <f t="shared" si="46"/>
        <v>0</v>
      </c>
      <c r="AF85" s="54" t="b">
        <f t="shared" si="47"/>
        <v>1</v>
      </c>
      <c r="AG85" s="54" t="b">
        <f t="shared" si="26"/>
        <v>0</v>
      </c>
      <c r="AH85" s="54" t="b">
        <f t="shared" si="27"/>
        <v>0</v>
      </c>
    </row>
    <row r="86" spans="1:34" ht="15">
      <c r="A86" s="49">
        <v>64</v>
      </c>
      <c r="B86" s="49" t="s">
        <v>41</v>
      </c>
      <c r="C86" s="50">
        <v>2</v>
      </c>
      <c r="D86" s="51">
        <f>GATE1!S3</f>
        <v>1</v>
      </c>
      <c r="E86" s="52">
        <v>0.31</v>
      </c>
      <c r="F86" s="49" t="s">
        <v>10</v>
      </c>
      <c r="G86" s="49" t="s">
        <v>11</v>
      </c>
      <c r="H86" s="49" t="s">
        <v>12</v>
      </c>
      <c r="I86" s="49" t="s">
        <v>13</v>
      </c>
      <c r="J86" s="49" t="s">
        <v>13</v>
      </c>
      <c r="K86" s="49" t="s">
        <v>15</v>
      </c>
      <c r="L86" s="53" t="s">
        <v>12</v>
      </c>
      <c r="M86" s="54" t="b">
        <f t="shared" si="28"/>
        <v>0</v>
      </c>
      <c r="N86" s="54" t="b">
        <f t="shared" si="29"/>
        <v>0</v>
      </c>
      <c r="O86" s="54" t="b">
        <f t="shared" si="30"/>
        <v>0</v>
      </c>
      <c r="P86" s="54" t="b">
        <f t="shared" si="31"/>
        <v>0</v>
      </c>
      <c r="Q86" s="54" t="b">
        <f t="shared" si="32"/>
        <v>0</v>
      </c>
      <c r="R86" s="54" t="b">
        <f t="shared" si="33"/>
        <v>0</v>
      </c>
      <c r="S86" s="54" t="b">
        <f t="shared" si="34"/>
        <v>0</v>
      </c>
      <c r="T86" s="54" t="b">
        <f t="shared" si="35"/>
        <v>0</v>
      </c>
      <c r="U86" s="54" t="b">
        <f t="shared" si="36"/>
        <v>0</v>
      </c>
      <c r="V86" s="54" t="b">
        <f t="shared" si="37"/>
        <v>0</v>
      </c>
      <c r="W86" s="54" t="b">
        <f t="shared" si="38"/>
        <v>1</v>
      </c>
      <c r="X86" s="54" t="b">
        <f t="shared" si="39"/>
        <v>0</v>
      </c>
      <c r="Y86" s="54" t="b">
        <f t="shared" si="40"/>
        <v>0</v>
      </c>
      <c r="Z86" s="54" t="b">
        <f t="shared" si="41"/>
        <v>1</v>
      </c>
      <c r="AA86" s="54" t="b">
        <f t="shared" si="42"/>
        <v>1</v>
      </c>
      <c r="AB86" s="54" t="b">
        <f t="shared" si="43"/>
        <v>0</v>
      </c>
      <c r="AC86" s="54" t="b">
        <f t="shared" si="44"/>
        <v>0</v>
      </c>
      <c r="AD86" s="54" t="b">
        <f t="shared" si="45"/>
        <v>0</v>
      </c>
      <c r="AE86" s="54" t="b">
        <f t="shared" si="46"/>
        <v>0</v>
      </c>
      <c r="AF86" s="54" t="b">
        <f t="shared" si="47"/>
        <v>1</v>
      </c>
      <c r="AG86" s="54" t="b">
        <f t="shared" si="26"/>
        <v>0</v>
      </c>
      <c r="AH86" s="54" t="b">
        <f t="shared" si="27"/>
        <v>0</v>
      </c>
    </row>
    <row r="87" spans="1:34" ht="15">
      <c r="A87" s="49">
        <v>65</v>
      </c>
      <c r="B87" s="49" t="s">
        <v>41</v>
      </c>
      <c r="C87" s="50">
        <v>3</v>
      </c>
      <c r="D87" s="51">
        <f>GATE1!S4</f>
        <v>0.875</v>
      </c>
      <c r="E87" s="52">
        <v>0.27500000000000002</v>
      </c>
      <c r="F87" s="49" t="s">
        <v>10</v>
      </c>
      <c r="G87" s="49" t="s">
        <v>11</v>
      </c>
      <c r="H87" s="49" t="s">
        <v>12</v>
      </c>
      <c r="I87" s="49" t="s">
        <v>13</v>
      </c>
      <c r="J87" s="49" t="s">
        <v>13</v>
      </c>
      <c r="K87" s="49" t="s">
        <v>14</v>
      </c>
      <c r="L87" s="53" t="s">
        <v>12</v>
      </c>
      <c r="M87" s="54" t="b">
        <f t="shared" ref="M87:M118" si="48">AND($F87="D", $D87&lt;=0.5)</f>
        <v>0</v>
      </c>
      <c r="N87" s="54" t="b">
        <f t="shared" ref="N87:N118" si="49">AND($F87="S", $D87&lt;=0.5)</f>
        <v>0</v>
      </c>
      <c r="O87" s="54" t="b">
        <f t="shared" ref="O87:O118" si="50">AND($H87="Y", $D87&lt;=0.5)</f>
        <v>0</v>
      </c>
      <c r="P87" s="54" t="b">
        <f t="shared" ref="P87:P118" si="51">AND($H87="N", $D87&lt;=0.5)</f>
        <v>0</v>
      </c>
      <c r="Q87" s="54" t="b">
        <f t="shared" ref="Q87:Q118" si="52">AND($K87="E", $D87&lt;=0.5)</f>
        <v>0</v>
      </c>
      <c r="R87" s="54" t="b">
        <f t="shared" ref="R87:R118" si="53">AND($K87="I", $D87&lt;=0.5)</f>
        <v>0</v>
      </c>
      <c r="S87" s="54" t="b">
        <f t="shared" ref="S87:S118" si="54">AND($K87="C", $D87&lt;=0.5)</f>
        <v>0</v>
      </c>
      <c r="T87" s="54" t="b">
        <f t="shared" ref="T87:T118" si="55">AND($L87="L", $D87&lt;=0.5)</f>
        <v>0</v>
      </c>
      <c r="U87" s="54" t="b">
        <f t="shared" ref="U87:U118" si="56">AND($L87="M", $D87&lt;=0.5)</f>
        <v>0</v>
      </c>
      <c r="V87" s="54" t="b">
        <f t="shared" ref="V87:V118" si="57">AND($L87="N", $D87&lt;=0.5)</f>
        <v>0</v>
      </c>
      <c r="W87" s="54" t="b">
        <f t="shared" ref="W87:W118" si="58">AND($F87="D", $D87=1)</f>
        <v>0</v>
      </c>
      <c r="X87" s="54" t="b">
        <f t="shared" ref="X87:X118" si="59">AND($F87="S", $D87=1)</f>
        <v>0</v>
      </c>
      <c r="Y87" s="54" t="b">
        <f t="shared" ref="Y87:Y118" si="60">AND($H87="Y", $D87=1)</f>
        <v>0</v>
      </c>
      <c r="Z87" s="54" t="b">
        <f t="shared" ref="Z87:Z118" si="61">AND($H87="N", $D87=1)</f>
        <v>0</v>
      </c>
      <c r="AA87" s="54" t="b">
        <f t="shared" ref="AA87:AA118" si="62">AND($K87="E", $D87=1)</f>
        <v>0</v>
      </c>
      <c r="AB87" s="54" t="b">
        <f t="shared" ref="AB87:AB118" si="63">AND($K87="I", $D87=1)</f>
        <v>0</v>
      </c>
      <c r="AC87" s="54" t="b">
        <f t="shared" ref="AC87:AC118" si="64">AND($K87="C", $D87=1)</f>
        <v>0</v>
      </c>
      <c r="AD87" s="54" t="b">
        <f t="shared" ref="AD87:AD118" si="65">AND($L87="L", $D87=1)</f>
        <v>0</v>
      </c>
      <c r="AE87" s="54" t="b">
        <f t="shared" ref="AE87:AE118" si="66">AND($L87="M", $D87=1)</f>
        <v>0</v>
      </c>
      <c r="AF87" s="54" t="b">
        <f t="shared" ref="AF87:AF118" si="67">AND($L87="N", $D87=1)</f>
        <v>0</v>
      </c>
      <c r="AG87" s="54" t="b">
        <f t="shared" si="26"/>
        <v>0</v>
      </c>
      <c r="AH87" s="54" t="b">
        <f t="shared" si="27"/>
        <v>0</v>
      </c>
    </row>
    <row r="88" spans="1:34" ht="15">
      <c r="A88" s="49">
        <v>66</v>
      </c>
      <c r="B88" s="49" t="s">
        <v>41</v>
      </c>
      <c r="C88" s="50">
        <v>4</v>
      </c>
      <c r="D88" s="51">
        <f>GATE1!S5</f>
        <v>1</v>
      </c>
      <c r="E88" s="52">
        <v>0.10299999999999999</v>
      </c>
      <c r="F88" s="49" t="s">
        <v>10</v>
      </c>
      <c r="G88" s="49" t="s">
        <v>11</v>
      </c>
      <c r="H88" s="49" t="s">
        <v>12</v>
      </c>
      <c r="I88" s="49" t="s">
        <v>13</v>
      </c>
      <c r="J88" s="49" t="s">
        <v>13</v>
      </c>
      <c r="K88" s="49" t="s">
        <v>15</v>
      </c>
      <c r="L88" s="53" t="s">
        <v>12</v>
      </c>
      <c r="M88" s="54" t="b">
        <f t="shared" si="48"/>
        <v>0</v>
      </c>
      <c r="N88" s="54" t="b">
        <f t="shared" si="49"/>
        <v>0</v>
      </c>
      <c r="O88" s="54" t="b">
        <f t="shared" si="50"/>
        <v>0</v>
      </c>
      <c r="P88" s="54" t="b">
        <f t="shared" si="51"/>
        <v>0</v>
      </c>
      <c r="Q88" s="54" t="b">
        <f t="shared" si="52"/>
        <v>0</v>
      </c>
      <c r="R88" s="54" t="b">
        <f t="shared" si="53"/>
        <v>0</v>
      </c>
      <c r="S88" s="54" t="b">
        <f t="shared" si="54"/>
        <v>0</v>
      </c>
      <c r="T88" s="54" t="b">
        <f t="shared" si="55"/>
        <v>0</v>
      </c>
      <c r="U88" s="54" t="b">
        <f t="shared" si="56"/>
        <v>0</v>
      </c>
      <c r="V88" s="54" t="b">
        <f t="shared" si="57"/>
        <v>0</v>
      </c>
      <c r="W88" s="54" t="b">
        <f t="shared" si="58"/>
        <v>1</v>
      </c>
      <c r="X88" s="54" t="b">
        <f t="shared" si="59"/>
        <v>0</v>
      </c>
      <c r="Y88" s="54" t="b">
        <f t="shared" si="60"/>
        <v>0</v>
      </c>
      <c r="Z88" s="54" t="b">
        <f t="shared" si="61"/>
        <v>1</v>
      </c>
      <c r="AA88" s="54" t="b">
        <f t="shared" si="62"/>
        <v>1</v>
      </c>
      <c r="AB88" s="54" t="b">
        <f t="shared" si="63"/>
        <v>0</v>
      </c>
      <c r="AC88" s="54" t="b">
        <f t="shared" si="64"/>
        <v>0</v>
      </c>
      <c r="AD88" s="54" t="b">
        <f t="shared" si="65"/>
        <v>0</v>
      </c>
      <c r="AE88" s="54" t="b">
        <f t="shared" si="66"/>
        <v>0</v>
      </c>
      <c r="AF88" s="54" t="b">
        <f t="shared" si="67"/>
        <v>1</v>
      </c>
      <c r="AG88" s="54" t="b">
        <f t="shared" ref="AG88:AG137" si="68">AND($H88="Y", $F88="D")</f>
        <v>0</v>
      </c>
      <c r="AH88" s="54" t="b">
        <f t="shared" ref="AH88:AH137" si="69">AND($H88="Y", OR($K88="E", $K88="C"))</f>
        <v>0</v>
      </c>
    </row>
    <row r="89" spans="1:34" ht="15">
      <c r="A89" s="49">
        <v>67</v>
      </c>
      <c r="B89" s="49" t="s">
        <v>41</v>
      </c>
      <c r="C89" s="50">
        <v>5</v>
      </c>
      <c r="D89" s="51">
        <f>GATE1!S6</f>
        <v>1</v>
      </c>
      <c r="E89" s="52">
        <v>0.01</v>
      </c>
      <c r="F89" s="49" t="s">
        <v>16</v>
      </c>
      <c r="G89" s="49" t="s">
        <v>17</v>
      </c>
      <c r="H89" s="49" t="s">
        <v>12</v>
      </c>
      <c r="I89" s="49" t="s">
        <v>13</v>
      </c>
      <c r="J89" s="49" t="s">
        <v>13</v>
      </c>
      <c r="K89" s="49" t="s">
        <v>15</v>
      </c>
      <c r="L89" s="53" t="s">
        <v>12</v>
      </c>
      <c r="M89" s="54" t="b">
        <f t="shared" si="48"/>
        <v>0</v>
      </c>
      <c r="N89" s="54" t="b">
        <f t="shared" si="49"/>
        <v>0</v>
      </c>
      <c r="O89" s="54" t="b">
        <f t="shared" si="50"/>
        <v>0</v>
      </c>
      <c r="P89" s="54" t="b">
        <f t="shared" si="51"/>
        <v>0</v>
      </c>
      <c r="Q89" s="54" t="b">
        <f t="shared" si="52"/>
        <v>0</v>
      </c>
      <c r="R89" s="54" t="b">
        <f t="shared" si="53"/>
        <v>0</v>
      </c>
      <c r="S89" s="54" t="b">
        <f t="shared" si="54"/>
        <v>0</v>
      </c>
      <c r="T89" s="54" t="b">
        <f t="shared" si="55"/>
        <v>0</v>
      </c>
      <c r="U89" s="54" t="b">
        <f t="shared" si="56"/>
        <v>0</v>
      </c>
      <c r="V89" s="54" t="b">
        <f t="shared" si="57"/>
        <v>0</v>
      </c>
      <c r="W89" s="54" t="b">
        <f t="shared" si="58"/>
        <v>0</v>
      </c>
      <c r="X89" s="54" t="b">
        <f t="shared" si="59"/>
        <v>1</v>
      </c>
      <c r="Y89" s="54" t="b">
        <f t="shared" si="60"/>
        <v>0</v>
      </c>
      <c r="Z89" s="54" t="b">
        <f t="shared" si="61"/>
        <v>1</v>
      </c>
      <c r="AA89" s="54" t="b">
        <f t="shared" si="62"/>
        <v>1</v>
      </c>
      <c r="AB89" s="54" t="b">
        <f t="shared" si="63"/>
        <v>0</v>
      </c>
      <c r="AC89" s="54" t="b">
        <f t="shared" si="64"/>
        <v>0</v>
      </c>
      <c r="AD89" s="54" t="b">
        <f t="shared" si="65"/>
        <v>0</v>
      </c>
      <c r="AE89" s="54" t="b">
        <f t="shared" si="66"/>
        <v>0</v>
      </c>
      <c r="AF89" s="54" t="b">
        <f t="shared" si="67"/>
        <v>1</v>
      </c>
      <c r="AG89" s="54" t="b">
        <f t="shared" si="68"/>
        <v>0</v>
      </c>
      <c r="AH89" s="54" t="b">
        <f t="shared" si="69"/>
        <v>0</v>
      </c>
    </row>
    <row r="90" spans="1:34" ht="15">
      <c r="A90" s="49">
        <v>68</v>
      </c>
      <c r="B90" s="49" t="s">
        <v>41</v>
      </c>
      <c r="C90" s="50">
        <v>6</v>
      </c>
      <c r="D90" s="51">
        <f>GATE1!S7</f>
        <v>0.9375</v>
      </c>
      <c r="E90" s="52">
        <v>0.106</v>
      </c>
      <c r="F90" s="49" t="s">
        <v>10</v>
      </c>
      <c r="G90" s="49" t="s">
        <v>11</v>
      </c>
      <c r="H90" s="49" t="s">
        <v>12</v>
      </c>
      <c r="I90" s="49" t="s">
        <v>13</v>
      </c>
      <c r="J90" s="49" t="s">
        <v>18</v>
      </c>
      <c r="K90" s="49" t="s">
        <v>19</v>
      </c>
      <c r="L90" s="53" t="s">
        <v>90</v>
      </c>
      <c r="M90" s="54" t="b">
        <f t="shared" si="48"/>
        <v>0</v>
      </c>
      <c r="N90" s="54" t="b">
        <f t="shared" si="49"/>
        <v>0</v>
      </c>
      <c r="O90" s="54" t="b">
        <f t="shared" si="50"/>
        <v>0</v>
      </c>
      <c r="P90" s="54" t="b">
        <f t="shared" si="51"/>
        <v>0</v>
      </c>
      <c r="Q90" s="54" t="b">
        <f t="shared" si="52"/>
        <v>0</v>
      </c>
      <c r="R90" s="54" t="b">
        <f t="shared" si="53"/>
        <v>0</v>
      </c>
      <c r="S90" s="54" t="b">
        <f t="shared" si="54"/>
        <v>0</v>
      </c>
      <c r="T90" s="54" t="b">
        <f t="shared" si="55"/>
        <v>0</v>
      </c>
      <c r="U90" s="54" t="b">
        <f t="shared" si="56"/>
        <v>0</v>
      </c>
      <c r="V90" s="54" t="b">
        <f t="shared" si="57"/>
        <v>0</v>
      </c>
      <c r="W90" s="54" t="b">
        <f t="shared" si="58"/>
        <v>0</v>
      </c>
      <c r="X90" s="54" t="b">
        <f t="shared" si="59"/>
        <v>0</v>
      </c>
      <c r="Y90" s="54" t="b">
        <f t="shared" si="60"/>
        <v>0</v>
      </c>
      <c r="Z90" s="54" t="b">
        <f t="shared" si="61"/>
        <v>0</v>
      </c>
      <c r="AA90" s="54" t="b">
        <f t="shared" si="62"/>
        <v>0</v>
      </c>
      <c r="AB90" s="54" t="b">
        <f t="shared" si="63"/>
        <v>0</v>
      </c>
      <c r="AC90" s="54" t="b">
        <f t="shared" si="64"/>
        <v>0</v>
      </c>
      <c r="AD90" s="54" t="b">
        <f t="shared" si="65"/>
        <v>0</v>
      </c>
      <c r="AE90" s="54" t="b">
        <f t="shared" si="66"/>
        <v>0</v>
      </c>
      <c r="AF90" s="54" t="b">
        <f t="shared" si="67"/>
        <v>0</v>
      </c>
      <c r="AG90" s="54" t="b">
        <f t="shared" si="68"/>
        <v>0</v>
      </c>
      <c r="AH90" s="54" t="b">
        <f t="shared" si="69"/>
        <v>0</v>
      </c>
    </row>
    <row r="91" spans="1:34" ht="15">
      <c r="A91" s="49">
        <v>69</v>
      </c>
      <c r="B91" s="49" t="s">
        <v>41</v>
      </c>
      <c r="C91" s="50">
        <v>7</v>
      </c>
      <c r="D91" s="51">
        <f>GATE1!S8</f>
        <v>1</v>
      </c>
      <c r="E91" s="52">
        <v>0.10100000000000001</v>
      </c>
      <c r="F91" s="49" t="s">
        <v>10</v>
      </c>
      <c r="G91" s="49" t="s">
        <v>11</v>
      </c>
      <c r="H91" s="49" t="s">
        <v>12</v>
      </c>
      <c r="I91" s="49" t="s">
        <v>13</v>
      </c>
      <c r="J91" s="49" t="s">
        <v>13</v>
      </c>
      <c r="K91" s="49" t="s">
        <v>19</v>
      </c>
      <c r="L91" s="53" t="s">
        <v>12</v>
      </c>
      <c r="M91" s="54" t="b">
        <f t="shared" si="48"/>
        <v>0</v>
      </c>
      <c r="N91" s="54" t="b">
        <f t="shared" si="49"/>
        <v>0</v>
      </c>
      <c r="O91" s="54" t="b">
        <f t="shared" si="50"/>
        <v>0</v>
      </c>
      <c r="P91" s="54" t="b">
        <f t="shared" si="51"/>
        <v>0</v>
      </c>
      <c r="Q91" s="54" t="b">
        <f t="shared" si="52"/>
        <v>0</v>
      </c>
      <c r="R91" s="54" t="b">
        <f t="shared" si="53"/>
        <v>0</v>
      </c>
      <c r="S91" s="54" t="b">
        <f t="shared" si="54"/>
        <v>0</v>
      </c>
      <c r="T91" s="54" t="b">
        <f t="shared" si="55"/>
        <v>0</v>
      </c>
      <c r="U91" s="54" t="b">
        <f t="shared" si="56"/>
        <v>0</v>
      </c>
      <c r="V91" s="54" t="b">
        <f t="shared" si="57"/>
        <v>0</v>
      </c>
      <c r="W91" s="54" t="b">
        <f t="shared" si="58"/>
        <v>1</v>
      </c>
      <c r="X91" s="54" t="b">
        <f t="shared" si="59"/>
        <v>0</v>
      </c>
      <c r="Y91" s="54" t="b">
        <f t="shared" si="60"/>
        <v>0</v>
      </c>
      <c r="Z91" s="54" t="b">
        <f t="shared" si="61"/>
        <v>1</v>
      </c>
      <c r="AA91" s="54" t="b">
        <f t="shared" si="62"/>
        <v>0</v>
      </c>
      <c r="AB91" s="54" t="b">
        <f t="shared" si="63"/>
        <v>1</v>
      </c>
      <c r="AC91" s="54" t="b">
        <f t="shared" si="64"/>
        <v>0</v>
      </c>
      <c r="AD91" s="54" t="b">
        <f t="shared" si="65"/>
        <v>0</v>
      </c>
      <c r="AE91" s="54" t="b">
        <f t="shared" si="66"/>
        <v>0</v>
      </c>
      <c r="AF91" s="54" t="b">
        <f t="shared" si="67"/>
        <v>1</v>
      </c>
      <c r="AG91" s="54" t="b">
        <f t="shared" si="68"/>
        <v>0</v>
      </c>
      <c r="AH91" s="54" t="b">
        <f t="shared" si="69"/>
        <v>0</v>
      </c>
    </row>
    <row r="92" spans="1:34" ht="15">
      <c r="A92" s="49">
        <v>70</v>
      </c>
      <c r="B92" s="49" t="s">
        <v>41</v>
      </c>
      <c r="C92" s="50">
        <v>8</v>
      </c>
      <c r="D92" s="51">
        <f>GATE1!S9</f>
        <v>0.9375</v>
      </c>
      <c r="E92" s="52">
        <v>0.31</v>
      </c>
      <c r="F92" s="49" t="s">
        <v>10</v>
      </c>
      <c r="G92" s="49" t="s">
        <v>11</v>
      </c>
      <c r="H92" s="49" t="s">
        <v>12</v>
      </c>
      <c r="I92" s="49" t="s">
        <v>13</v>
      </c>
      <c r="J92" s="49" t="s">
        <v>13</v>
      </c>
      <c r="K92" s="49" t="s">
        <v>15</v>
      </c>
      <c r="L92" s="53" t="s">
        <v>12</v>
      </c>
      <c r="M92" s="54" t="b">
        <f t="shared" si="48"/>
        <v>0</v>
      </c>
      <c r="N92" s="54" t="b">
        <f t="shared" si="49"/>
        <v>0</v>
      </c>
      <c r="O92" s="54" t="b">
        <f t="shared" si="50"/>
        <v>0</v>
      </c>
      <c r="P92" s="54" t="b">
        <f t="shared" si="51"/>
        <v>0</v>
      </c>
      <c r="Q92" s="54" t="b">
        <f t="shared" si="52"/>
        <v>0</v>
      </c>
      <c r="R92" s="54" t="b">
        <f t="shared" si="53"/>
        <v>0</v>
      </c>
      <c r="S92" s="54" t="b">
        <f t="shared" si="54"/>
        <v>0</v>
      </c>
      <c r="T92" s="54" t="b">
        <f t="shared" si="55"/>
        <v>0</v>
      </c>
      <c r="U92" s="54" t="b">
        <f t="shared" si="56"/>
        <v>0</v>
      </c>
      <c r="V92" s="54" t="b">
        <f t="shared" si="57"/>
        <v>0</v>
      </c>
      <c r="W92" s="54" t="b">
        <f t="shared" si="58"/>
        <v>0</v>
      </c>
      <c r="X92" s="54" t="b">
        <f t="shared" si="59"/>
        <v>0</v>
      </c>
      <c r="Y92" s="54" t="b">
        <f t="shared" si="60"/>
        <v>0</v>
      </c>
      <c r="Z92" s="54" t="b">
        <f t="shared" si="61"/>
        <v>0</v>
      </c>
      <c r="AA92" s="54" t="b">
        <f t="shared" si="62"/>
        <v>0</v>
      </c>
      <c r="AB92" s="54" t="b">
        <f t="shared" si="63"/>
        <v>0</v>
      </c>
      <c r="AC92" s="54" t="b">
        <f t="shared" si="64"/>
        <v>0</v>
      </c>
      <c r="AD92" s="54" t="b">
        <f t="shared" si="65"/>
        <v>0</v>
      </c>
      <c r="AE92" s="54" t="b">
        <f t="shared" si="66"/>
        <v>0</v>
      </c>
      <c r="AF92" s="54" t="b">
        <f t="shared" si="67"/>
        <v>0</v>
      </c>
      <c r="AG92" s="54" t="b">
        <f t="shared" si="68"/>
        <v>0</v>
      </c>
      <c r="AH92" s="54" t="b">
        <f t="shared" si="69"/>
        <v>0</v>
      </c>
    </row>
    <row r="93" spans="1:34" ht="15">
      <c r="A93" s="49">
        <v>71</v>
      </c>
      <c r="B93" s="49" t="s">
        <v>41</v>
      </c>
      <c r="C93" s="50">
        <v>9</v>
      </c>
      <c r="D93" s="51">
        <f>GATE1!S10</f>
        <v>1</v>
      </c>
      <c r="E93" s="52">
        <v>1.0999999999999999E-2</v>
      </c>
      <c r="F93" s="49" t="s">
        <v>16</v>
      </c>
      <c r="G93" s="49" t="s">
        <v>17</v>
      </c>
      <c r="H93" s="49" t="s">
        <v>12</v>
      </c>
      <c r="I93" s="49" t="s">
        <v>13</v>
      </c>
      <c r="J93" s="49" t="s">
        <v>13</v>
      </c>
      <c r="K93" s="49" t="s">
        <v>19</v>
      </c>
      <c r="L93" s="53" t="s">
        <v>12</v>
      </c>
      <c r="M93" s="54" t="b">
        <f t="shared" si="48"/>
        <v>0</v>
      </c>
      <c r="N93" s="54" t="b">
        <f t="shared" si="49"/>
        <v>0</v>
      </c>
      <c r="O93" s="54" t="b">
        <f t="shared" si="50"/>
        <v>0</v>
      </c>
      <c r="P93" s="54" t="b">
        <f t="shared" si="51"/>
        <v>0</v>
      </c>
      <c r="Q93" s="54" t="b">
        <f t="shared" si="52"/>
        <v>0</v>
      </c>
      <c r="R93" s="54" t="b">
        <f t="shared" si="53"/>
        <v>0</v>
      </c>
      <c r="S93" s="54" t="b">
        <f t="shared" si="54"/>
        <v>0</v>
      </c>
      <c r="T93" s="54" t="b">
        <f t="shared" si="55"/>
        <v>0</v>
      </c>
      <c r="U93" s="54" t="b">
        <f t="shared" si="56"/>
        <v>0</v>
      </c>
      <c r="V93" s="54" t="b">
        <f t="shared" si="57"/>
        <v>0</v>
      </c>
      <c r="W93" s="54" t="b">
        <f t="shared" si="58"/>
        <v>0</v>
      </c>
      <c r="X93" s="54" t="b">
        <f t="shared" si="59"/>
        <v>1</v>
      </c>
      <c r="Y93" s="54" t="b">
        <f t="shared" si="60"/>
        <v>0</v>
      </c>
      <c r="Z93" s="54" t="b">
        <f t="shared" si="61"/>
        <v>1</v>
      </c>
      <c r="AA93" s="54" t="b">
        <f t="shared" si="62"/>
        <v>0</v>
      </c>
      <c r="AB93" s="54" t="b">
        <f t="shared" si="63"/>
        <v>1</v>
      </c>
      <c r="AC93" s="54" t="b">
        <f t="shared" si="64"/>
        <v>0</v>
      </c>
      <c r="AD93" s="54" t="b">
        <f t="shared" si="65"/>
        <v>0</v>
      </c>
      <c r="AE93" s="54" t="b">
        <f t="shared" si="66"/>
        <v>0</v>
      </c>
      <c r="AF93" s="54" t="b">
        <f t="shared" si="67"/>
        <v>1</v>
      </c>
      <c r="AG93" s="54" t="b">
        <f t="shared" si="68"/>
        <v>0</v>
      </c>
      <c r="AH93" s="54" t="b">
        <f t="shared" si="69"/>
        <v>0</v>
      </c>
    </row>
    <row r="94" spans="1:34" ht="15">
      <c r="A94" s="49">
        <v>72</v>
      </c>
      <c r="B94" s="49" t="s">
        <v>41</v>
      </c>
      <c r="C94" s="50">
        <v>10</v>
      </c>
      <c r="D94" s="51">
        <f>GATE1!S11</f>
        <v>1</v>
      </c>
      <c r="E94" s="52">
        <v>0.01</v>
      </c>
      <c r="F94" s="49" t="s">
        <v>16</v>
      </c>
      <c r="G94" s="49" t="s">
        <v>11</v>
      </c>
      <c r="H94" s="49" t="s">
        <v>12</v>
      </c>
      <c r="I94" s="49" t="s">
        <v>13</v>
      </c>
      <c r="J94" s="49" t="s">
        <v>18</v>
      </c>
      <c r="K94" s="49" t="s">
        <v>15</v>
      </c>
      <c r="L94" s="53" t="s">
        <v>90</v>
      </c>
      <c r="M94" s="54" t="b">
        <f t="shared" si="48"/>
        <v>0</v>
      </c>
      <c r="N94" s="54" t="b">
        <f t="shared" si="49"/>
        <v>0</v>
      </c>
      <c r="O94" s="54" t="b">
        <f t="shared" si="50"/>
        <v>0</v>
      </c>
      <c r="P94" s="54" t="b">
        <f t="shared" si="51"/>
        <v>0</v>
      </c>
      <c r="Q94" s="54" t="b">
        <f t="shared" si="52"/>
        <v>0</v>
      </c>
      <c r="R94" s="54" t="b">
        <f t="shared" si="53"/>
        <v>0</v>
      </c>
      <c r="S94" s="54" t="b">
        <f t="shared" si="54"/>
        <v>0</v>
      </c>
      <c r="T94" s="54" t="b">
        <f t="shared" si="55"/>
        <v>0</v>
      </c>
      <c r="U94" s="54" t="b">
        <f t="shared" si="56"/>
        <v>0</v>
      </c>
      <c r="V94" s="54" t="b">
        <f t="shared" si="57"/>
        <v>0</v>
      </c>
      <c r="W94" s="54" t="b">
        <f t="shared" si="58"/>
        <v>0</v>
      </c>
      <c r="X94" s="54" t="b">
        <f t="shared" si="59"/>
        <v>1</v>
      </c>
      <c r="Y94" s="54" t="b">
        <f t="shared" si="60"/>
        <v>0</v>
      </c>
      <c r="Z94" s="54" t="b">
        <f t="shared" si="61"/>
        <v>1</v>
      </c>
      <c r="AA94" s="54" t="b">
        <f t="shared" si="62"/>
        <v>1</v>
      </c>
      <c r="AB94" s="54" t="b">
        <f t="shared" si="63"/>
        <v>0</v>
      </c>
      <c r="AC94" s="54" t="b">
        <f t="shared" si="64"/>
        <v>0</v>
      </c>
      <c r="AD94" s="54" t="b">
        <f t="shared" si="65"/>
        <v>1</v>
      </c>
      <c r="AE94" s="54" t="b">
        <f t="shared" si="66"/>
        <v>0</v>
      </c>
      <c r="AF94" s="54" t="b">
        <f t="shared" si="67"/>
        <v>0</v>
      </c>
      <c r="AG94" s="54" t="b">
        <f t="shared" si="68"/>
        <v>0</v>
      </c>
      <c r="AH94" s="54" t="b">
        <f t="shared" si="69"/>
        <v>0</v>
      </c>
    </row>
    <row r="95" spans="1:34" ht="15">
      <c r="A95" s="49">
        <v>73</v>
      </c>
      <c r="B95" s="49" t="s">
        <v>41</v>
      </c>
      <c r="C95" s="50">
        <v>11</v>
      </c>
      <c r="D95" s="51">
        <f>GATE1!S12</f>
        <v>0.9375</v>
      </c>
      <c r="E95" s="52">
        <v>0.26500000000000001</v>
      </c>
      <c r="F95" s="49" t="s">
        <v>10</v>
      </c>
      <c r="G95" s="49" t="s">
        <v>11</v>
      </c>
      <c r="H95" s="49" t="s">
        <v>12</v>
      </c>
      <c r="I95" s="49" t="s">
        <v>13</v>
      </c>
      <c r="J95" s="49" t="s">
        <v>13</v>
      </c>
      <c r="K95" s="49" t="s">
        <v>15</v>
      </c>
      <c r="L95" s="53" t="s">
        <v>12</v>
      </c>
      <c r="M95" s="54" t="b">
        <f t="shared" si="48"/>
        <v>0</v>
      </c>
      <c r="N95" s="54" t="b">
        <f t="shared" si="49"/>
        <v>0</v>
      </c>
      <c r="O95" s="54" t="b">
        <f t="shared" si="50"/>
        <v>0</v>
      </c>
      <c r="P95" s="54" t="b">
        <f t="shared" si="51"/>
        <v>0</v>
      </c>
      <c r="Q95" s="54" t="b">
        <f t="shared" si="52"/>
        <v>0</v>
      </c>
      <c r="R95" s="54" t="b">
        <f t="shared" si="53"/>
        <v>0</v>
      </c>
      <c r="S95" s="54" t="b">
        <f t="shared" si="54"/>
        <v>0</v>
      </c>
      <c r="T95" s="54" t="b">
        <f t="shared" si="55"/>
        <v>0</v>
      </c>
      <c r="U95" s="54" t="b">
        <f t="shared" si="56"/>
        <v>0</v>
      </c>
      <c r="V95" s="54" t="b">
        <f t="shared" si="57"/>
        <v>0</v>
      </c>
      <c r="W95" s="54" t="b">
        <f t="shared" si="58"/>
        <v>0</v>
      </c>
      <c r="X95" s="54" t="b">
        <f t="shared" si="59"/>
        <v>0</v>
      </c>
      <c r="Y95" s="54" t="b">
        <f t="shared" si="60"/>
        <v>0</v>
      </c>
      <c r="Z95" s="54" t="b">
        <f t="shared" si="61"/>
        <v>0</v>
      </c>
      <c r="AA95" s="54" t="b">
        <f t="shared" si="62"/>
        <v>0</v>
      </c>
      <c r="AB95" s="54" t="b">
        <f t="shared" si="63"/>
        <v>0</v>
      </c>
      <c r="AC95" s="54" t="b">
        <f t="shared" si="64"/>
        <v>0</v>
      </c>
      <c r="AD95" s="54" t="b">
        <f t="shared" si="65"/>
        <v>0</v>
      </c>
      <c r="AE95" s="54" t="b">
        <f t="shared" si="66"/>
        <v>0</v>
      </c>
      <c r="AF95" s="54" t="b">
        <f t="shared" si="67"/>
        <v>0</v>
      </c>
      <c r="AG95" s="54" t="b">
        <f t="shared" si="68"/>
        <v>0</v>
      </c>
      <c r="AH95" s="54" t="b">
        <f t="shared" si="69"/>
        <v>0</v>
      </c>
    </row>
    <row r="96" spans="1:34" ht="15">
      <c r="A96" s="49">
        <v>74</v>
      </c>
      <c r="B96" s="49" t="s">
        <v>41</v>
      </c>
      <c r="C96" s="50">
        <v>12</v>
      </c>
      <c r="D96" s="51">
        <f>GATE1!S13</f>
        <v>0.9375</v>
      </c>
      <c r="E96" s="52">
        <v>1.4E-2</v>
      </c>
      <c r="F96" s="49" t="s">
        <v>16</v>
      </c>
      <c r="G96" s="49" t="s">
        <v>17</v>
      </c>
      <c r="H96" s="49" t="s">
        <v>12</v>
      </c>
      <c r="I96" s="49" t="s">
        <v>13</v>
      </c>
      <c r="J96" s="49" t="s">
        <v>13</v>
      </c>
      <c r="K96" s="49" t="s">
        <v>19</v>
      </c>
      <c r="L96" s="53" t="s">
        <v>12</v>
      </c>
      <c r="M96" s="54" t="b">
        <f t="shared" si="48"/>
        <v>0</v>
      </c>
      <c r="N96" s="54" t="b">
        <f t="shared" si="49"/>
        <v>0</v>
      </c>
      <c r="O96" s="54" t="b">
        <f t="shared" si="50"/>
        <v>0</v>
      </c>
      <c r="P96" s="54" t="b">
        <f t="shared" si="51"/>
        <v>0</v>
      </c>
      <c r="Q96" s="54" t="b">
        <f t="shared" si="52"/>
        <v>0</v>
      </c>
      <c r="R96" s="54" t="b">
        <f t="shared" si="53"/>
        <v>0</v>
      </c>
      <c r="S96" s="54" t="b">
        <f t="shared" si="54"/>
        <v>0</v>
      </c>
      <c r="T96" s="54" t="b">
        <f t="shared" si="55"/>
        <v>0</v>
      </c>
      <c r="U96" s="54" t="b">
        <f t="shared" si="56"/>
        <v>0</v>
      </c>
      <c r="V96" s="54" t="b">
        <f t="shared" si="57"/>
        <v>0</v>
      </c>
      <c r="W96" s="54" t="b">
        <f t="shared" si="58"/>
        <v>0</v>
      </c>
      <c r="X96" s="54" t="b">
        <f t="shared" si="59"/>
        <v>0</v>
      </c>
      <c r="Y96" s="54" t="b">
        <f t="shared" si="60"/>
        <v>0</v>
      </c>
      <c r="Z96" s="54" t="b">
        <f t="shared" si="61"/>
        <v>0</v>
      </c>
      <c r="AA96" s="54" t="b">
        <f t="shared" si="62"/>
        <v>0</v>
      </c>
      <c r="AB96" s="54" t="b">
        <f t="shared" si="63"/>
        <v>0</v>
      </c>
      <c r="AC96" s="54" t="b">
        <f t="shared" si="64"/>
        <v>0</v>
      </c>
      <c r="AD96" s="54" t="b">
        <f t="shared" si="65"/>
        <v>0</v>
      </c>
      <c r="AE96" s="54" t="b">
        <f t="shared" si="66"/>
        <v>0</v>
      </c>
      <c r="AF96" s="54" t="b">
        <f t="shared" si="67"/>
        <v>0</v>
      </c>
      <c r="AG96" s="54" t="b">
        <f t="shared" si="68"/>
        <v>0</v>
      </c>
      <c r="AH96" s="54" t="b">
        <f t="shared" si="69"/>
        <v>0</v>
      </c>
    </row>
    <row r="97" spans="1:34" ht="15">
      <c r="A97" s="49">
        <v>75</v>
      </c>
      <c r="B97" s="49" t="s">
        <v>41</v>
      </c>
      <c r="C97" s="50">
        <v>13</v>
      </c>
      <c r="D97" s="51">
        <f>GATE1!S14</f>
        <v>1</v>
      </c>
      <c r="E97" s="52">
        <v>1.2999999999999999E-2</v>
      </c>
      <c r="F97" s="49" t="s">
        <v>16</v>
      </c>
      <c r="G97" s="49" t="s">
        <v>17</v>
      </c>
      <c r="H97" s="49" t="s">
        <v>12</v>
      </c>
      <c r="I97" s="49" t="s">
        <v>13</v>
      </c>
      <c r="J97" s="49" t="s">
        <v>13</v>
      </c>
      <c r="K97" s="49" t="s">
        <v>19</v>
      </c>
      <c r="L97" s="53" t="s">
        <v>12</v>
      </c>
      <c r="M97" s="54" t="b">
        <f t="shared" si="48"/>
        <v>0</v>
      </c>
      <c r="N97" s="54" t="b">
        <f t="shared" si="49"/>
        <v>0</v>
      </c>
      <c r="O97" s="54" t="b">
        <f t="shared" si="50"/>
        <v>0</v>
      </c>
      <c r="P97" s="54" t="b">
        <f t="shared" si="51"/>
        <v>0</v>
      </c>
      <c r="Q97" s="54" t="b">
        <f t="shared" si="52"/>
        <v>0</v>
      </c>
      <c r="R97" s="54" t="b">
        <f t="shared" si="53"/>
        <v>0</v>
      </c>
      <c r="S97" s="54" t="b">
        <f t="shared" si="54"/>
        <v>0</v>
      </c>
      <c r="T97" s="54" t="b">
        <f t="shared" si="55"/>
        <v>0</v>
      </c>
      <c r="U97" s="54" t="b">
        <f t="shared" si="56"/>
        <v>0</v>
      </c>
      <c r="V97" s="54" t="b">
        <f t="shared" si="57"/>
        <v>0</v>
      </c>
      <c r="W97" s="54" t="b">
        <f t="shared" si="58"/>
        <v>0</v>
      </c>
      <c r="X97" s="54" t="b">
        <f t="shared" si="59"/>
        <v>1</v>
      </c>
      <c r="Y97" s="54" t="b">
        <f t="shared" si="60"/>
        <v>0</v>
      </c>
      <c r="Z97" s="54" t="b">
        <f t="shared" si="61"/>
        <v>1</v>
      </c>
      <c r="AA97" s="54" t="b">
        <f t="shared" si="62"/>
        <v>0</v>
      </c>
      <c r="AB97" s="54" t="b">
        <f t="shared" si="63"/>
        <v>1</v>
      </c>
      <c r="AC97" s="54" t="b">
        <f t="shared" si="64"/>
        <v>0</v>
      </c>
      <c r="AD97" s="54" t="b">
        <f t="shared" si="65"/>
        <v>0</v>
      </c>
      <c r="AE97" s="54" t="b">
        <f t="shared" si="66"/>
        <v>0</v>
      </c>
      <c r="AF97" s="54" t="b">
        <f t="shared" si="67"/>
        <v>1</v>
      </c>
      <c r="AG97" s="54" t="b">
        <f t="shared" si="68"/>
        <v>0</v>
      </c>
      <c r="AH97" s="54" t="b">
        <f t="shared" si="69"/>
        <v>0</v>
      </c>
    </row>
    <row r="98" spans="1:34" ht="15">
      <c r="A98" s="49">
        <v>76</v>
      </c>
      <c r="B98" s="49" t="s">
        <v>41</v>
      </c>
      <c r="C98" s="50">
        <v>14</v>
      </c>
      <c r="D98" s="51">
        <f>GATE1!S15</f>
        <v>1</v>
      </c>
      <c r="E98" s="52">
        <v>1.4999999999999999E-2</v>
      </c>
      <c r="F98" s="49" t="s">
        <v>16</v>
      </c>
      <c r="G98" s="49" t="s">
        <v>17</v>
      </c>
      <c r="H98" s="49" t="s">
        <v>12</v>
      </c>
      <c r="I98" s="49" t="s">
        <v>13</v>
      </c>
      <c r="J98" s="49" t="s">
        <v>13</v>
      </c>
      <c r="K98" s="49" t="s">
        <v>15</v>
      </c>
      <c r="L98" s="53" t="s">
        <v>12</v>
      </c>
      <c r="M98" s="54" t="b">
        <f t="shared" si="48"/>
        <v>0</v>
      </c>
      <c r="N98" s="54" t="b">
        <f t="shared" si="49"/>
        <v>0</v>
      </c>
      <c r="O98" s="54" t="b">
        <f t="shared" si="50"/>
        <v>0</v>
      </c>
      <c r="P98" s="54" t="b">
        <f t="shared" si="51"/>
        <v>0</v>
      </c>
      <c r="Q98" s="54" t="b">
        <f t="shared" si="52"/>
        <v>0</v>
      </c>
      <c r="R98" s="54" t="b">
        <f t="shared" si="53"/>
        <v>0</v>
      </c>
      <c r="S98" s="54" t="b">
        <f t="shared" si="54"/>
        <v>0</v>
      </c>
      <c r="T98" s="54" t="b">
        <f t="shared" si="55"/>
        <v>0</v>
      </c>
      <c r="U98" s="54" t="b">
        <f t="shared" si="56"/>
        <v>0</v>
      </c>
      <c r="V98" s="54" t="b">
        <f t="shared" si="57"/>
        <v>0</v>
      </c>
      <c r="W98" s="54" t="b">
        <f t="shared" si="58"/>
        <v>0</v>
      </c>
      <c r="X98" s="54" t="b">
        <f t="shared" si="59"/>
        <v>1</v>
      </c>
      <c r="Y98" s="54" t="b">
        <f t="shared" si="60"/>
        <v>0</v>
      </c>
      <c r="Z98" s="54" t="b">
        <f t="shared" si="61"/>
        <v>1</v>
      </c>
      <c r="AA98" s="54" t="b">
        <f t="shared" si="62"/>
        <v>1</v>
      </c>
      <c r="AB98" s="54" t="b">
        <f t="shared" si="63"/>
        <v>0</v>
      </c>
      <c r="AC98" s="54" t="b">
        <f t="shared" si="64"/>
        <v>0</v>
      </c>
      <c r="AD98" s="54" t="b">
        <f t="shared" si="65"/>
        <v>0</v>
      </c>
      <c r="AE98" s="54" t="b">
        <f t="shared" si="66"/>
        <v>0</v>
      </c>
      <c r="AF98" s="54" t="b">
        <f t="shared" si="67"/>
        <v>1</v>
      </c>
      <c r="AG98" s="54" t="b">
        <f t="shared" si="68"/>
        <v>0</v>
      </c>
      <c r="AH98" s="54" t="b">
        <f t="shared" si="69"/>
        <v>0</v>
      </c>
    </row>
    <row r="99" spans="1:34" ht="15">
      <c r="A99" s="49">
        <v>77</v>
      </c>
      <c r="B99" s="49" t="s">
        <v>41</v>
      </c>
      <c r="C99" s="50">
        <v>15</v>
      </c>
      <c r="D99" s="51">
        <f>GATE1!S16</f>
        <v>1</v>
      </c>
      <c r="E99" s="52">
        <v>1.4999999999999999E-2</v>
      </c>
      <c r="F99" s="49" t="s">
        <v>16</v>
      </c>
      <c r="G99" s="49" t="s">
        <v>17</v>
      </c>
      <c r="H99" s="49" t="s">
        <v>12</v>
      </c>
      <c r="I99" s="49" t="s">
        <v>13</v>
      </c>
      <c r="J99" s="49" t="s">
        <v>13</v>
      </c>
      <c r="K99" s="49" t="s">
        <v>15</v>
      </c>
      <c r="L99" s="53" t="s">
        <v>12</v>
      </c>
      <c r="M99" s="54" t="b">
        <f t="shared" si="48"/>
        <v>0</v>
      </c>
      <c r="N99" s="54" t="b">
        <f t="shared" si="49"/>
        <v>0</v>
      </c>
      <c r="O99" s="54" t="b">
        <f t="shared" si="50"/>
        <v>0</v>
      </c>
      <c r="P99" s="54" t="b">
        <f t="shared" si="51"/>
        <v>0</v>
      </c>
      <c r="Q99" s="54" t="b">
        <f t="shared" si="52"/>
        <v>0</v>
      </c>
      <c r="R99" s="54" t="b">
        <f t="shared" si="53"/>
        <v>0</v>
      </c>
      <c r="S99" s="54" t="b">
        <f t="shared" si="54"/>
        <v>0</v>
      </c>
      <c r="T99" s="54" t="b">
        <f t="shared" si="55"/>
        <v>0</v>
      </c>
      <c r="U99" s="54" t="b">
        <f t="shared" si="56"/>
        <v>0</v>
      </c>
      <c r="V99" s="54" t="b">
        <f t="shared" si="57"/>
        <v>0</v>
      </c>
      <c r="W99" s="54" t="b">
        <f t="shared" si="58"/>
        <v>0</v>
      </c>
      <c r="X99" s="54" t="b">
        <f t="shared" si="59"/>
        <v>1</v>
      </c>
      <c r="Y99" s="54" t="b">
        <f t="shared" si="60"/>
        <v>0</v>
      </c>
      <c r="Z99" s="54" t="b">
        <f t="shared" si="61"/>
        <v>1</v>
      </c>
      <c r="AA99" s="54" t="b">
        <f t="shared" si="62"/>
        <v>1</v>
      </c>
      <c r="AB99" s="54" t="b">
        <f t="shared" si="63"/>
        <v>0</v>
      </c>
      <c r="AC99" s="54" t="b">
        <f t="shared" si="64"/>
        <v>0</v>
      </c>
      <c r="AD99" s="54" t="b">
        <f t="shared" si="65"/>
        <v>0</v>
      </c>
      <c r="AE99" s="54" t="b">
        <f t="shared" si="66"/>
        <v>0</v>
      </c>
      <c r="AF99" s="54" t="b">
        <f t="shared" si="67"/>
        <v>1</v>
      </c>
      <c r="AG99" s="54" t="b">
        <f t="shared" si="68"/>
        <v>0</v>
      </c>
      <c r="AH99" s="54" t="b">
        <f t="shared" si="69"/>
        <v>0</v>
      </c>
    </row>
    <row r="100" spans="1:34" ht="15">
      <c r="A100" s="49">
        <v>78</v>
      </c>
      <c r="B100" s="49" t="s">
        <v>41</v>
      </c>
      <c r="C100" s="50">
        <v>16</v>
      </c>
      <c r="D100" s="51">
        <f>GATE1!S17</f>
        <v>1</v>
      </c>
      <c r="E100" s="52">
        <v>1.4999999999999999E-2</v>
      </c>
      <c r="F100" s="49" t="s">
        <v>16</v>
      </c>
      <c r="G100" s="49" t="s">
        <v>17</v>
      </c>
      <c r="H100" s="49" t="s">
        <v>12</v>
      </c>
      <c r="I100" s="49" t="s">
        <v>13</v>
      </c>
      <c r="J100" s="49" t="s">
        <v>13</v>
      </c>
      <c r="K100" s="49" t="s">
        <v>15</v>
      </c>
      <c r="L100" s="53" t="s">
        <v>12</v>
      </c>
      <c r="M100" s="54" t="b">
        <f t="shared" si="48"/>
        <v>0</v>
      </c>
      <c r="N100" s="54" t="b">
        <f t="shared" si="49"/>
        <v>0</v>
      </c>
      <c r="O100" s="54" t="b">
        <f t="shared" si="50"/>
        <v>0</v>
      </c>
      <c r="P100" s="54" t="b">
        <f t="shared" si="51"/>
        <v>0</v>
      </c>
      <c r="Q100" s="54" t="b">
        <f t="shared" si="52"/>
        <v>0</v>
      </c>
      <c r="R100" s="54" t="b">
        <f t="shared" si="53"/>
        <v>0</v>
      </c>
      <c r="S100" s="54" t="b">
        <f t="shared" si="54"/>
        <v>0</v>
      </c>
      <c r="T100" s="54" t="b">
        <f t="shared" si="55"/>
        <v>0</v>
      </c>
      <c r="U100" s="54" t="b">
        <f t="shared" si="56"/>
        <v>0</v>
      </c>
      <c r="V100" s="54" t="b">
        <f t="shared" si="57"/>
        <v>0</v>
      </c>
      <c r="W100" s="54" t="b">
        <f t="shared" si="58"/>
        <v>0</v>
      </c>
      <c r="X100" s="54" t="b">
        <f t="shared" si="59"/>
        <v>1</v>
      </c>
      <c r="Y100" s="54" t="b">
        <f t="shared" si="60"/>
        <v>0</v>
      </c>
      <c r="Z100" s="54" t="b">
        <f t="shared" si="61"/>
        <v>1</v>
      </c>
      <c r="AA100" s="54" t="b">
        <f t="shared" si="62"/>
        <v>1</v>
      </c>
      <c r="AB100" s="54" t="b">
        <f t="shared" si="63"/>
        <v>0</v>
      </c>
      <c r="AC100" s="54" t="b">
        <f t="shared" si="64"/>
        <v>0</v>
      </c>
      <c r="AD100" s="54" t="b">
        <f t="shared" si="65"/>
        <v>0</v>
      </c>
      <c r="AE100" s="54" t="b">
        <f t="shared" si="66"/>
        <v>0</v>
      </c>
      <c r="AF100" s="54" t="b">
        <f t="shared" si="67"/>
        <v>1</v>
      </c>
      <c r="AG100" s="54" t="b">
        <f t="shared" si="68"/>
        <v>0</v>
      </c>
      <c r="AH100" s="54" t="b">
        <f t="shared" si="69"/>
        <v>0</v>
      </c>
    </row>
    <row r="101" spans="1:34" ht="15">
      <c r="A101" s="49">
        <v>79</v>
      </c>
      <c r="B101" s="49" t="s">
        <v>41</v>
      </c>
      <c r="C101" s="50">
        <v>17</v>
      </c>
      <c r="D101" s="51">
        <f>GATE1!S18</f>
        <v>0.5</v>
      </c>
      <c r="E101" s="52">
        <v>0.245</v>
      </c>
      <c r="F101" s="49" t="s">
        <v>10</v>
      </c>
      <c r="G101" s="49" t="s">
        <v>11</v>
      </c>
      <c r="H101" s="49" t="s">
        <v>12</v>
      </c>
      <c r="I101" s="49" t="s">
        <v>13</v>
      </c>
      <c r="J101" s="49" t="s">
        <v>13</v>
      </c>
      <c r="K101" s="49" t="s">
        <v>14</v>
      </c>
      <c r="L101" s="53" t="s">
        <v>12</v>
      </c>
      <c r="M101" s="54" t="b">
        <f t="shared" si="48"/>
        <v>1</v>
      </c>
      <c r="N101" s="54" t="b">
        <f t="shared" si="49"/>
        <v>0</v>
      </c>
      <c r="O101" s="54" t="b">
        <f t="shared" si="50"/>
        <v>0</v>
      </c>
      <c r="P101" s="54" t="b">
        <f t="shared" si="51"/>
        <v>1</v>
      </c>
      <c r="Q101" s="54" t="b">
        <f t="shared" si="52"/>
        <v>0</v>
      </c>
      <c r="R101" s="54" t="b">
        <f t="shared" si="53"/>
        <v>0</v>
      </c>
      <c r="S101" s="54" t="b">
        <f t="shared" si="54"/>
        <v>1</v>
      </c>
      <c r="T101" s="54" t="b">
        <f t="shared" si="55"/>
        <v>0</v>
      </c>
      <c r="U101" s="54" t="b">
        <f t="shared" si="56"/>
        <v>0</v>
      </c>
      <c r="V101" s="54" t="b">
        <f t="shared" si="57"/>
        <v>1</v>
      </c>
      <c r="W101" s="54" t="b">
        <f t="shared" si="58"/>
        <v>0</v>
      </c>
      <c r="X101" s="54" t="b">
        <f t="shared" si="59"/>
        <v>0</v>
      </c>
      <c r="Y101" s="54" t="b">
        <f t="shared" si="60"/>
        <v>0</v>
      </c>
      <c r="Z101" s="54" t="b">
        <f t="shared" si="61"/>
        <v>0</v>
      </c>
      <c r="AA101" s="54" t="b">
        <f t="shared" si="62"/>
        <v>0</v>
      </c>
      <c r="AB101" s="54" t="b">
        <f t="shared" si="63"/>
        <v>0</v>
      </c>
      <c r="AC101" s="54" t="b">
        <f t="shared" si="64"/>
        <v>0</v>
      </c>
      <c r="AD101" s="54" t="b">
        <f t="shared" si="65"/>
        <v>0</v>
      </c>
      <c r="AE101" s="54" t="b">
        <f t="shared" si="66"/>
        <v>0</v>
      </c>
      <c r="AF101" s="54" t="b">
        <f t="shared" si="67"/>
        <v>0</v>
      </c>
      <c r="AG101" s="54" t="b">
        <f t="shared" si="68"/>
        <v>0</v>
      </c>
      <c r="AH101" s="54" t="b">
        <f t="shared" si="69"/>
        <v>0</v>
      </c>
    </row>
    <row r="102" spans="1:34" ht="15">
      <c r="A102" s="49">
        <v>80</v>
      </c>
      <c r="B102" s="49" t="s">
        <v>41</v>
      </c>
      <c r="C102" s="50">
        <v>18</v>
      </c>
      <c r="D102" s="51">
        <f>GATE1!S19</f>
        <v>1</v>
      </c>
      <c r="E102" s="52">
        <v>7.1999999999999995E-2</v>
      </c>
      <c r="F102" s="49" t="s">
        <v>16</v>
      </c>
      <c r="G102" s="49" t="s">
        <v>11</v>
      </c>
      <c r="H102" s="49" t="s">
        <v>12</v>
      </c>
      <c r="I102" s="49" t="s">
        <v>13</v>
      </c>
      <c r="J102" s="49" t="s">
        <v>13</v>
      </c>
      <c r="K102" s="49" t="s">
        <v>15</v>
      </c>
      <c r="L102" s="53" t="s">
        <v>12</v>
      </c>
      <c r="M102" s="54" t="b">
        <f t="shared" si="48"/>
        <v>0</v>
      </c>
      <c r="N102" s="54" t="b">
        <f t="shared" si="49"/>
        <v>0</v>
      </c>
      <c r="O102" s="54" t="b">
        <f t="shared" si="50"/>
        <v>0</v>
      </c>
      <c r="P102" s="54" t="b">
        <f t="shared" si="51"/>
        <v>0</v>
      </c>
      <c r="Q102" s="54" t="b">
        <f t="shared" si="52"/>
        <v>0</v>
      </c>
      <c r="R102" s="54" t="b">
        <f t="shared" si="53"/>
        <v>0</v>
      </c>
      <c r="S102" s="54" t="b">
        <f t="shared" si="54"/>
        <v>0</v>
      </c>
      <c r="T102" s="54" t="b">
        <f t="shared" si="55"/>
        <v>0</v>
      </c>
      <c r="U102" s="54" t="b">
        <f t="shared" si="56"/>
        <v>0</v>
      </c>
      <c r="V102" s="54" t="b">
        <f t="shared" si="57"/>
        <v>0</v>
      </c>
      <c r="W102" s="54" t="b">
        <f t="shared" si="58"/>
        <v>0</v>
      </c>
      <c r="X102" s="54" t="b">
        <f t="shared" si="59"/>
        <v>1</v>
      </c>
      <c r="Y102" s="54" t="b">
        <f t="shared" si="60"/>
        <v>0</v>
      </c>
      <c r="Z102" s="54" t="b">
        <f t="shared" si="61"/>
        <v>1</v>
      </c>
      <c r="AA102" s="54" t="b">
        <f t="shared" si="62"/>
        <v>1</v>
      </c>
      <c r="AB102" s="54" t="b">
        <f t="shared" si="63"/>
        <v>0</v>
      </c>
      <c r="AC102" s="54" t="b">
        <f t="shared" si="64"/>
        <v>0</v>
      </c>
      <c r="AD102" s="54" t="b">
        <f t="shared" si="65"/>
        <v>0</v>
      </c>
      <c r="AE102" s="54" t="b">
        <f t="shared" si="66"/>
        <v>0</v>
      </c>
      <c r="AF102" s="54" t="b">
        <f t="shared" si="67"/>
        <v>1</v>
      </c>
      <c r="AG102" s="54" t="b">
        <f t="shared" si="68"/>
        <v>0</v>
      </c>
      <c r="AH102" s="54" t="b">
        <f t="shared" si="69"/>
        <v>0</v>
      </c>
    </row>
    <row r="103" spans="1:34" ht="15">
      <c r="A103" s="49">
        <v>81</v>
      </c>
      <c r="B103" s="49" t="s">
        <v>41</v>
      </c>
      <c r="C103" s="50">
        <v>19</v>
      </c>
      <c r="D103" s="51">
        <f>GATE1!S20</f>
        <v>1</v>
      </c>
      <c r="E103" s="52">
        <v>0.09</v>
      </c>
      <c r="F103" s="49" t="s">
        <v>16</v>
      </c>
      <c r="G103" s="49" t="s">
        <v>11</v>
      </c>
      <c r="H103" s="49" t="s">
        <v>12</v>
      </c>
      <c r="I103" s="49" t="s">
        <v>13</v>
      </c>
      <c r="J103" s="49" t="s">
        <v>13</v>
      </c>
      <c r="K103" s="49" t="s">
        <v>15</v>
      </c>
      <c r="L103" s="53" t="s">
        <v>12</v>
      </c>
      <c r="M103" s="54" t="b">
        <f t="shared" si="48"/>
        <v>0</v>
      </c>
      <c r="N103" s="54" t="b">
        <f t="shared" si="49"/>
        <v>0</v>
      </c>
      <c r="O103" s="54" t="b">
        <f t="shared" si="50"/>
        <v>0</v>
      </c>
      <c r="P103" s="54" t="b">
        <f t="shared" si="51"/>
        <v>0</v>
      </c>
      <c r="Q103" s="54" t="b">
        <f t="shared" si="52"/>
        <v>0</v>
      </c>
      <c r="R103" s="54" t="b">
        <f t="shared" si="53"/>
        <v>0</v>
      </c>
      <c r="S103" s="54" t="b">
        <f t="shared" si="54"/>
        <v>0</v>
      </c>
      <c r="T103" s="54" t="b">
        <f t="shared" si="55"/>
        <v>0</v>
      </c>
      <c r="U103" s="54" t="b">
        <f t="shared" si="56"/>
        <v>0</v>
      </c>
      <c r="V103" s="54" t="b">
        <f t="shared" si="57"/>
        <v>0</v>
      </c>
      <c r="W103" s="54" t="b">
        <f t="shared" si="58"/>
        <v>0</v>
      </c>
      <c r="X103" s="54" t="b">
        <f t="shared" si="59"/>
        <v>1</v>
      </c>
      <c r="Y103" s="54" t="b">
        <f t="shared" si="60"/>
        <v>0</v>
      </c>
      <c r="Z103" s="54" t="b">
        <f t="shared" si="61"/>
        <v>1</v>
      </c>
      <c r="AA103" s="54" t="b">
        <f t="shared" si="62"/>
        <v>1</v>
      </c>
      <c r="AB103" s="54" t="b">
        <f t="shared" si="63"/>
        <v>0</v>
      </c>
      <c r="AC103" s="54" t="b">
        <f t="shared" si="64"/>
        <v>0</v>
      </c>
      <c r="AD103" s="54" t="b">
        <f t="shared" si="65"/>
        <v>0</v>
      </c>
      <c r="AE103" s="54" t="b">
        <f t="shared" si="66"/>
        <v>0</v>
      </c>
      <c r="AF103" s="54" t="b">
        <f t="shared" si="67"/>
        <v>1</v>
      </c>
      <c r="AG103" s="54" t="b">
        <f t="shared" si="68"/>
        <v>0</v>
      </c>
      <c r="AH103" s="54" t="b">
        <f t="shared" si="69"/>
        <v>0</v>
      </c>
    </row>
    <row r="104" spans="1:34" ht="15">
      <c r="A104" s="49">
        <v>82</v>
      </c>
      <c r="B104" s="49" t="s">
        <v>41</v>
      </c>
      <c r="C104" s="50">
        <v>20</v>
      </c>
      <c r="D104" s="51">
        <f>GATE1!S21</f>
        <v>0.75</v>
      </c>
      <c r="E104" s="52">
        <v>0.27500000000000002</v>
      </c>
      <c r="F104" s="49" t="s">
        <v>10</v>
      </c>
      <c r="G104" s="49" t="s">
        <v>11</v>
      </c>
      <c r="H104" s="49" t="s">
        <v>12</v>
      </c>
      <c r="I104" s="49" t="s">
        <v>13</v>
      </c>
      <c r="J104" s="49" t="s">
        <v>13</v>
      </c>
      <c r="K104" s="49" t="s">
        <v>14</v>
      </c>
      <c r="L104" s="53" t="s">
        <v>12</v>
      </c>
      <c r="M104" s="54" t="b">
        <f t="shared" si="48"/>
        <v>0</v>
      </c>
      <c r="N104" s="54" t="b">
        <f t="shared" si="49"/>
        <v>0</v>
      </c>
      <c r="O104" s="54" t="b">
        <f t="shared" si="50"/>
        <v>0</v>
      </c>
      <c r="P104" s="54" t="b">
        <f t="shared" si="51"/>
        <v>0</v>
      </c>
      <c r="Q104" s="54" t="b">
        <f t="shared" si="52"/>
        <v>0</v>
      </c>
      <c r="R104" s="54" t="b">
        <f t="shared" si="53"/>
        <v>0</v>
      </c>
      <c r="S104" s="54" t="b">
        <f t="shared" si="54"/>
        <v>0</v>
      </c>
      <c r="T104" s="54" t="b">
        <f t="shared" si="55"/>
        <v>0</v>
      </c>
      <c r="U104" s="54" t="b">
        <f t="shared" si="56"/>
        <v>0</v>
      </c>
      <c r="V104" s="54" t="b">
        <f t="shared" si="57"/>
        <v>0</v>
      </c>
      <c r="W104" s="54" t="b">
        <f t="shared" si="58"/>
        <v>0</v>
      </c>
      <c r="X104" s="54" t="b">
        <f t="shared" si="59"/>
        <v>0</v>
      </c>
      <c r="Y104" s="54" t="b">
        <f t="shared" si="60"/>
        <v>0</v>
      </c>
      <c r="Z104" s="54" t="b">
        <f t="shared" si="61"/>
        <v>0</v>
      </c>
      <c r="AA104" s="54" t="b">
        <f t="shared" si="62"/>
        <v>0</v>
      </c>
      <c r="AB104" s="54" t="b">
        <f t="shared" si="63"/>
        <v>0</v>
      </c>
      <c r="AC104" s="54" t="b">
        <f t="shared" si="64"/>
        <v>0</v>
      </c>
      <c r="AD104" s="54" t="b">
        <f t="shared" si="65"/>
        <v>0</v>
      </c>
      <c r="AE104" s="54" t="b">
        <f t="shared" si="66"/>
        <v>0</v>
      </c>
      <c r="AF104" s="54" t="b">
        <f t="shared" si="67"/>
        <v>0</v>
      </c>
      <c r="AG104" s="54" t="b">
        <f t="shared" si="68"/>
        <v>0</v>
      </c>
      <c r="AH104" s="54" t="b">
        <f t="shared" si="69"/>
        <v>0</v>
      </c>
    </row>
    <row r="105" spans="1:34" ht="15">
      <c r="A105" s="5">
        <v>83</v>
      </c>
      <c r="B105" s="5" t="s">
        <v>42</v>
      </c>
      <c r="C105" s="4">
        <v>1</v>
      </c>
      <c r="D105" s="14">
        <f>GATE2!S2</f>
        <v>0.625</v>
      </c>
      <c r="E105" s="24">
        <v>0.37</v>
      </c>
      <c r="F105" s="5" t="s">
        <v>10</v>
      </c>
      <c r="G105" s="5" t="s">
        <v>28</v>
      </c>
      <c r="H105" s="5" t="s">
        <v>12</v>
      </c>
      <c r="I105" s="5" t="s">
        <v>18</v>
      </c>
      <c r="J105" s="5" t="s">
        <v>13</v>
      </c>
      <c r="K105" s="5" t="s">
        <v>14</v>
      </c>
      <c r="L105" s="3" t="s">
        <v>90</v>
      </c>
      <c r="M105" s="13" t="b">
        <f t="shared" si="48"/>
        <v>0</v>
      </c>
      <c r="N105" s="13" t="b">
        <f t="shared" si="49"/>
        <v>0</v>
      </c>
      <c r="O105" s="13" t="b">
        <f t="shared" si="50"/>
        <v>0</v>
      </c>
      <c r="P105" s="13" t="b">
        <f t="shared" si="51"/>
        <v>0</v>
      </c>
      <c r="Q105" s="13" t="b">
        <f t="shared" si="52"/>
        <v>0</v>
      </c>
      <c r="R105" s="13" t="b">
        <f t="shared" si="53"/>
        <v>0</v>
      </c>
      <c r="S105" s="13" t="b">
        <f t="shared" si="54"/>
        <v>0</v>
      </c>
      <c r="T105" s="13" t="b">
        <f t="shared" si="55"/>
        <v>0</v>
      </c>
      <c r="U105" s="13" t="b">
        <f t="shared" si="56"/>
        <v>0</v>
      </c>
      <c r="V105" s="13" t="b">
        <f t="shared" si="57"/>
        <v>0</v>
      </c>
      <c r="W105" s="13" t="b">
        <f t="shared" si="58"/>
        <v>0</v>
      </c>
      <c r="X105" s="13" t="b">
        <f t="shared" si="59"/>
        <v>0</v>
      </c>
      <c r="Y105" s="13" t="b">
        <f t="shared" si="60"/>
        <v>0</v>
      </c>
      <c r="Z105" s="13" t="b">
        <f t="shared" si="61"/>
        <v>0</v>
      </c>
      <c r="AA105" s="13" t="b">
        <f t="shared" si="62"/>
        <v>0</v>
      </c>
      <c r="AB105" s="13" t="b">
        <f t="shared" si="63"/>
        <v>0</v>
      </c>
      <c r="AC105" s="13" t="b">
        <f t="shared" si="64"/>
        <v>0</v>
      </c>
      <c r="AD105" s="13" t="b">
        <f t="shared" si="65"/>
        <v>0</v>
      </c>
      <c r="AE105" s="13" t="b">
        <f t="shared" si="66"/>
        <v>0</v>
      </c>
      <c r="AF105" s="13" t="b">
        <f t="shared" si="67"/>
        <v>0</v>
      </c>
      <c r="AG105" s="54" t="b">
        <f t="shared" si="68"/>
        <v>0</v>
      </c>
      <c r="AH105" s="54" t="b">
        <f t="shared" si="69"/>
        <v>0</v>
      </c>
    </row>
    <row r="106" spans="1:34" ht="15">
      <c r="A106" s="5">
        <v>84</v>
      </c>
      <c r="B106" s="5" t="s">
        <v>42</v>
      </c>
      <c r="C106" s="4">
        <v>2</v>
      </c>
      <c r="D106" s="14">
        <f>GATE2!S3</f>
        <v>0.5</v>
      </c>
      <c r="E106" s="24">
        <v>0.32</v>
      </c>
      <c r="F106" s="5" t="s">
        <v>10</v>
      </c>
      <c r="G106" s="5" t="s">
        <v>28</v>
      </c>
      <c r="H106" s="5" t="s">
        <v>12</v>
      </c>
      <c r="I106" s="5" t="s">
        <v>18</v>
      </c>
      <c r="J106" s="5" t="s">
        <v>18</v>
      </c>
      <c r="K106" s="5" t="s">
        <v>15</v>
      </c>
      <c r="L106" s="3" t="s">
        <v>12</v>
      </c>
      <c r="M106" s="13" t="b">
        <f t="shared" si="48"/>
        <v>1</v>
      </c>
      <c r="N106" s="13" t="b">
        <f t="shared" si="49"/>
        <v>0</v>
      </c>
      <c r="O106" s="13" t="b">
        <f t="shared" si="50"/>
        <v>0</v>
      </c>
      <c r="P106" s="13" t="b">
        <f t="shared" si="51"/>
        <v>1</v>
      </c>
      <c r="Q106" s="13" t="b">
        <f t="shared" si="52"/>
        <v>1</v>
      </c>
      <c r="R106" s="13" t="b">
        <f t="shared" si="53"/>
        <v>0</v>
      </c>
      <c r="S106" s="13" t="b">
        <f t="shared" si="54"/>
        <v>0</v>
      </c>
      <c r="T106" s="13" t="b">
        <f t="shared" si="55"/>
        <v>0</v>
      </c>
      <c r="U106" s="13" t="b">
        <f t="shared" si="56"/>
        <v>0</v>
      </c>
      <c r="V106" s="13" t="b">
        <f t="shared" si="57"/>
        <v>1</v>
      </c>
      <c r="W106" s="13" t="b">
        <f t="shared" si="58"/>
        <v>0</v>
      </c>
      <c r="X106" s="13" t="b">
        <f t="shared" si="59"/>
        <v>0</v>
      </c>
      <c r="Y106" s="13" t="b">
        <f t="shared" si="60"/>
        <v>0</v>
      </c>
      <c r="Z106" s="13" t="b">
        <f t="shared" si="61"/>
        <v>0</v>
      </c>
      <c r="AA106" s="13" t="b">
        <f t="shared" si="62"/>
        <v>0</v>
      </c>
      <c r="AB106" s="13" t="b">
        <f t="shared" si="63"/>
        <v>0</v>
      </c>
      <c r="AC106" s="13" t="b">
        <f t="shared" si="64"/>
        <v>0</v>
      </c>
      <c r="AD106" s="13" t="b">
        <f t="shared" si="65"/>
        <v>0</v>
      </c>
      <c r="AE106" s="13" t="b">
        <f t="shared" si="66"/>
        <v>0</v>
      </c>
      <c r="AF106" s="13" t="b">
        <f t="shared" si="67"/>
        <v>0</v>
      </c>
      <c r="AG106" s="54" t="b">
        <f t="shared" si="68"/>
        <v>0</v>
      </c>
      <c r="AH106" s="54" t="b">
        <f t="shared" si="69"/>
        <v>0</v>
      </c>
    </row>
    <row r="107" spans="1:34" ht="15">
      <c r="A107" s="5">
        <v>85</v>
      </c>
      <c r="B107" s="5" t="s">
        <v>42</v>
      </c>
      <c r="C107" s="4">
        <v>3</v>
      </c>
      <c r="D107" s="14">
        <f>GATE2!S4</f>
        <v>0.9375</v>
      </c>
      <c r="E107" s="24">
        <v>0.315</v>
      </c>
      <c r="F107" s="5" t="s">
        <v>10</v>
      </c>
      <c r="G107" s="5" t="s">
        <v>28</v>
      </c>
      <c r="H107" s="5" t="s">
        <v>12</v>
      </c>
      <c r="I107" s="5" t="s">
        <v>18</v>
      </c>
      <c r="J107" s="5" t="s">
        <v>13</v>
      </c>
      <c r="K107" s="5" t="s">
        <v>15</v>
      </c>
      <c r="L107" s="3" t="s">
        <v>90</v>
      </c>
      <c r="M107" s="13" t="b">
        <f t="shared" si="48"/>
        <v>0</v>
      </c>
      <c r="N107" s="13" t="b">
        <f t="shared" si="49"/>
        <v>0</v>
      </c>
      <c r="O107" s="13" t="b">
        <f t="shared" si="50"/>
        <v>0</v>
      </c>
      <c r="P107" s="13" t="b">
        <f t="shared" si="51"/>
        <v>0</v>
      </c>
      <c r="Q107" s="13" t="b">
        <f t="shared" si="52"/>
        <v>0</v>
      </c>
      <c r="R107" s="13" t="b">
        <f t="shared" si="53"/>
        <v>0</v>
      </c>
      <c r="S107" s="13" t="b">
        <f t="shared" si="54"/>
        <v>0</v>
      </c>
      <c r="T107" s="13" t="b">
        <f t="shared" si="55"/>
        <v>0</v>
      </c>
      <c r="U107" s="13" t="b">
        <f t="shared" si="56"/>
        <v>0</v>
      </c>
      <c r="V107" s="13" t="b">
        <f t="shared" si="57"/>
        <v>0</v>
      </c>
      <c r="W107" s="13" t="b">
        <f t="shared" si="58"/>
        <v>0</v>
      </c>
      <c r="X107" s="13" t="b">
        <f t="shared" si="59"/>
        <v>0</v>
      </c>
      <c r="Y107" s="13" t="b">
        <f t="shared" si="60"/>
        <v>0</v>
      </c>
      <c r="Z107" s="13" t="b">
        <f t="shared" si="61"/>
        <v>0</v>
      </c>
      <c r="AA107" s="13" t="b">
        <f t="shared" si="62"/>
        <v>0</v>
      </c>
      <c r="AB107" s="13" t="b">
        <f t="shared" si="63"/>
        <v>0</v>
      </c>
      <c r="AC107" s="13" t="b">
        <f t="shared" si="64"/>
        <v>0</v>
      </c>
      <c r="AD107" s="13" t="b">
        <f t="shared" si="65"/>
        <v>0</v>
      </c>
      <c r="AE107" s="13" t="b">
        <f t="shared" si="66"/>
        <v>0</v>
      </c>
      <c r="AF107" s="13" t="b">
        <f t="shared" si="67"/>
        <v>0</v>
      </c>
      <c r="AG107" s="54" t="b">
        <f t="shared" si="68"/>
        <v>0</v>
      </c>
      <c r="AH107" s="54" t="b">
        <f t="shared" si="69"/>
        <v>0</v>
      </c>
    </row>
    <row r="108" spans="1:34" ht="15">
      <c r="A108" s="5">
        <v>86</v>
      </c>
      <c r="B108" s="5" t="s">
        <v>42</v>
      </c>
      <c r="C108" s="4">
        <v>4</v>
      </c>
      <c r="D108" s="14">
        <f>GATE2!S5</f>
        <v>0.875</v>
      </c>
      <c r="E108" s="24">
        <v>0.13500000000000001</v>
      </c>
      <c r="F108" s="5" t="s">
        <v>10</v>
      </c>
      <c r="G108" s="5" t="s">
        <v>28</v>
      </c>
      <c r="H108" s="5" t="s">
        <v>12</v>
      </c>
      <c r="I108" s="5" t="s">
        <v>18</v>
      </c>
      <c r="J108" s="5" t="s">
        <v>13</v>
      </c>
      <c r="K108" s="5" t="s">
        <v>15</v>
      </c>
      <c r="L108" s="3" t="s">
        <v>90</v>
      </c>
      <c r="M108" s="13" t="b">
        <f t="shared" si="48"/>
        <v>0</v>
      </c>
      <c r="N108" s="13" t="b">
        <f t="shared" si="49"/>
        <v>0</v>
      </c>
      <c r="O108" s="13" t="b">
        <f t="shared" si="50"/>
        <v>0</v>
      </c>
      <c r="P108" s="13" t="b">
        <f t="shared" si="51"/>
        <v>0</v>
      </c>
      <c r="Q108" s="13" t="b">
        <f t="shared" si="52"/>
        <v>0</v>
      </c>
      <c r="R108" s="13" t="b">
        <f t="shared" si="53"/>
        <v>0</v>
      </c>
      <c r="S108" s="13" t="b">
        <f t="shared" si="54"/>
        <v>0</v>
      </c>
      <c r="T108" s="13" t="b">
        <f t="shared" si="55"/>
        <v>0</v>
      </c>
      <c r="U108" s="13" t="b">
        <f t="shared" si="56"/>
        <v>0</v>
      </c>
      <c r="V108" s="13" t="b">
        <f t="shared" si="57"/>
        <v>0</v>
      </c>
      <c r="W108" s="13" t="b">
        <f t="shared" si="58"/>
        <v>0</v>
      </c>
      <c r="X108" s="13" t="b">
        <f t="shared" si="59"/>
        <v>0</v>
      </c>
      <c r="Y108" s="13" t="b">
        <f t="shared" si="60"/>
        <v>0</v>
      </c>
      <c r="Z108" s="13" t="b">
        <f t="shared" si="61"/>
        <v>0</v>
      </c>
      <c r="AA108" s="13" t="b">
        <f t="shared" si="62"/>
        <v>0</v>
      </c>
      <c r="AB108" s="13" t="b">
        <f t="shared" si="63"/>
        <v>0</v>
      </c>
      <c r="AC108" s="13" t="b">
        <f t="shared" si="64"/>
        <v>0</v>
      </c>
      <c r="AD108" s="13" t="b">
        <f t="shared" si="65"/>
        <v>0</v>
      </c>
      <c r="AE108" s="13" t="b">
        <f t="shared" si="66"/>
        <v>0</v>
      </c>
      <c r="AF108" s="13" t="b">
        <f t="shared" si="67"/>
        <v>0</v>
      </c>
      <c r="AG108" s="54" t="b">
        <f t="shared" si="68"/>
        <v>0</v>
      </c>
      <c r="AH108" s="54" t="b">
        <f t="shared" si="69"/>
        <v>0</v>
      </c>
    </row>
    <row r="109" spans="1:34" ht="15">
      <c r="A109" s="5">
        <v>87</v>
      </c>
      <c r="B109" s="5" t="s">
        <v>42</v>
      </c>
      <c r="C109" s="4">
        <v>5</v>
      </c>
      <c r="D109" s="14">
        <f>GATE2!S6</f>
        <v>1</v>
      </c>
      <c r="E109" s="24">
        <v>0.13600000000000001</v>
      </c>
      <c r="F109" s="5" t="s">
        <v>10</v>
      </c>
      <c r="G109" s="5" t="s">
        <v>28</v>
      </c>
      <c r="H109" s="5" t="s">
        <v>12</v>
      </c>
      <c r="I109" s="5" t="s">
        <v>18</v>
      </c>
      <c r="J109" s="5" t="s">
        <v>13</v>
      </c>
      <c r="K109" s="5" t="s">
        <v>15</v>
      </c>
      <c r="L109" s="3" t="s">
        <v>90</v>
      </c>
      <c r="M109" s="13" t="b">
        <f t="shared" si="48"/>
        <v>0</v>
      </c>
      <c r="N109" s="13" t="b">
        <f t="shared" si="49"/>
        <v>0</v>
      </c>
      <c r="O109" s="13" t="b">
        <f t="shared" si="50"/>
        <v>0</v>
      </c>
      <c r="P109" s="13" t="b">
        <f t="shared" si="51"/>
        <v>0</v>
      </c>
      <c r="Q109" s="13" t="b">
        <f t="shared" si="52"/>
        <v>0</v>
      </c>
      <c r="R109" s="13" t="b">
        <f t="shared" si="53"/>
        <v>0</v>
      </c>
      <c r="S109" s="13" t="b">
        <f t="shared" si="54"/>
        <v>0</v>
      </c>
      <c r="T109" s="13" t="b">
        <f t="shared" si="55"/>
        <v>0</v>
      </c>
      <c r="U109" s="13" t="b">
        <f t="shared" si="56"/>
        <v>0</v>
      </c>
      <c r="V109" s="13" t="b">
        <f t="shared" si="57"/>
        <v>0</v>
      </c>
      <c r="W109" s="13" t="b">
        <f t="shared" si="58"/>
        <v>1</v>
      </c>
      <c r="X109" s="13" t="b">
        <f t="shared" si="59"/>
        <v>0</v>
      </c>
      <c r="Y109" s="13" t="b">
        <f t="shared" si="60"/>
        <v>0</v>
      </c>
      <c r="Z109" s="13" t="b">
        <f t="shared" si="61"/>
        <v>1</v>
      </c>
      <c r="AA109" s="13" t="b">
        <f t="shared" si="62"/>
        <v>1</v>
      </c>
      <c r="AB109" s="13" t="b">
        <f t="shared" si="63"/>
        <v>0</v>
      </c>
      <c r="AC109" s="13" t="b">
        <f t="shared" si="64"/>
        <v>0</v>
      </c>
      <c r="AD109" s="13" t="b">
        <f t="shared" si="65"/>
        <v>1</v>
      </c>
      <c r="AE109" s="13" t="b">
        <f t="shared" si="66"/>
        <v>0</v>
      </c>
      <c r="AF109" s="13" t="b">
        <f t="shared" si="67"/>
        <v>0</v>
      </c>
      <c r="AG109" s="54" t="b">
        <f t="shared" si="68"/>
        <v>0</v>
      </c>
      <c r="AH109" s="54" t="b">
        <f t="shared" si="69"/>
        <v>0</v>
      </c>
    </row>
    <row r="110" spans="1:34" ht="15">
      <c r="A110" s="5">
        <v>88</v>
      </c>
      <c r="B110" s="5" t="s">
        <v>42</v>
      </c>
      <c r="C110" s="4">
        <v>6</v>
      </c>
      <c r="D110" s="14">
        <f>GATE2!S7</f>
        <v>1</v>
      </c>
      <c r="E110" s="24">
        <v>0.30399999999999999</v>
      </c>
      <c r="F110" s="5" t="s">
        <v>10</v>
      </c>
      <c r="G110" s="5" t="s">
        <v>28</v>
      </c>
      <c r="H110" s="5" t="s">
        <v>29</v>
      </c>
      <c r="I110" s="5" t="s">
        <v>18</v>
      </c>
      <c r="J110" s="5" t="s">
        <v>13</v>
      </c>
      <c r="K110" s="5" t="s">
        <v>14</v>
      </c>
      <c r="L110" s="3" t="s">
        <v>90</v>
      </c>
      <c r="M110" s="13" t="b">
        <f t="shared" si="48"/>
        <v>0</v>
      </c>
      <c r="N110" s="13" t="b">
        <f t="shared" si="49"/>
        <v>0</v>
      </c>
      <c r="O110" s="13" t="b">
        <f t="shared" si="50"/>
        <v>0</v>
      </c>
      <c r="P110" s="13" t="b">
        <f t="shared" si="51"/>
        <v>0</v>
      </c>
      <c r="Q110" s="13" t="b">
        <f t="shared" si="52"/>
        <v>0</v>
      </c>
      <c r="R110" s="13" t="b">
        <f t="shared" si="53"/>
        <v>0</v>
      </c>
      <c r="S110" s="13" t="b">
        <f t="shared" si="54"/>
        <v>0</v>
      </c>
      <c r="T110" s="13" t="b">
        <f t="shared" si="55"/>
        <v>0</v>
      </c>
      <c r="U110" s="13" t="b">
        <f t="shared" si="56"/>
        <v>0</v>
      </c>
      <c r="V110" s="13" t="b">
        <f t="shared" si="57"/>
        <v>0</v>
      </c>
      <c r="W110" s="13" t="b">
        <f t="shared" si="58"/>
        <v>1</v>
      </c>
      <c r="X110" s="13" t="b">
        <f t="shared" si="59"/>
        <v>0</v>
      </c>
      <c r="Y110" s="13" t="b">
        <f t="shared" si="60"/>
        <v>1</v>
      </c>
      <c r="Z110" s="13" t="b">
        <f t="shared" si="61"/>
        <v>0</v>
      </c>
      <c r="AA110" s="13" t="b">
        <f t="shared" si="62"/>
        <v>0</v>
      </c>
      <c r="AB110" s="13" t="b">
        <f t="shared" si="63"/>
        <v>0</v>
      </c>
      <c r="AC110" s="13" t="b">
        <f t="shared" si="64"/>
        <v>1</v>
      </c>
      <c r="AD110" s="13" t="b">
        <f t="shared" si="65"/>
        <v>1</v>
      </c>
      <c r="AE110" s="13" t="b">
        <f t="shared" si="66"/>
        <v>0</v>
      </c>
      <c r="AF110" s="13" t="b">
        <f t="shared" si="67"/>
        <v>0</v>
      </c>
      <c r="AG110" s="54" t="b">
        <f t="shared" si="68"/>
        <v>1</v>
      </c>
      <c r="AH110" s="54" t="b">
        <f t="shared" si="69"/>
        <v>1</v>
      </c>
    </row>
    <row r="111" spans="1:34" ht="15">
      <c r="A111" s="5">
        <v>89</v>
      </c>
      <c r="B111" s="5" t="s">
        <v>42</v>
      </c>
      <c r="C111" s="4">
        <v>7</v>
      </c>
      <c r="D111" s="14">
        <f>GATE2!S8</f>
        <v>1</v>
      </c>
      <c r="E111" s="24">
        <v>3.7999999999999999E-2</v>
      </c>
      <c r="F111" s="5" t="s">
        <v>16</v>
      </c>
      <c r="G111" s="5" t="s">
        <v>28</v>
      </c>
      <c r="H111" s="5" t="s">
        <v>12</v>
      </c>
      <c r="I111" s="5" t="s">
        <v>18</v>
      </c>
      <c r="J111" s="5" t="s">
        <v>13</v>
      </c>
      <c r="K111" s="5" t="s">
        <v>19</v>
      </c>
      <c r="L111" s="3" t="s">
        <v>90</v>
      </c>
      <c r="M111" s="13" t="b">
        <f t="shared" si="48"/>
        <v>0</v>
      </c>
      <c r="N111" s="13" t="b">
        <f t="shared" si="49"/>
        <v>0</v>
      </c>
      <c r="O111" s="13" t="b">
        <f t="shared" si="50"/>
        <v>0</v>
      </c>
      <c r="P111" s="13" t="b">
        <f t="shared" si="51"/>
        <v>0</v>
      </c>
      <c r="Q111" s="13" t="b">
        <f t="shared" si="52"/>
        <v>0</v>
      </c>
      <c r="R111" s="13" t="b">
        <f t="shared" si="53"/>
        <v>0</v>
      </c>
      <c r="S111" s="13" t="b">
        <f t="shared" si="54"/>
        <v>0</v>
      </c>
      <c r="T111" s="13" t="b">
        <f t="shared" si="55"/>
        <v>0</v>
      </c>
      <c r="U111" s="13" t="b">
        <f t="shared" si="56"/>
        <v>0</v>
      </c>
      <c r="V111" s="13" t="b">
        <f t="shared" si="57"/>
        <v>0</v>
      </c>
      <c r="W111" s="13" t="b">
        <f t="shared" si="58"/>
        <v>0</v>
      </c>
      <c r="X111" s="13" t="b">
        <f t="shared" si="59"/>
        <v>1</v>
      </c>
      <c r="Y111" s="13" t="b">
        <f t="shared" si="60"/>
        <v>0</v>
      </c>
      <c r="Z111" s="13" t="b">
        <f t="shared" si="61"/>
        <v>1</v>
      </c>
      <c r="AA111" s="13" t="b">
        <f t="shared" si="62"/>
        <v>0</v>
      </c>
      <c r="AB111" s="13" t="b">
        <f t="shared" si="63"/>
        <v>1</v>
      </c>
      <c r="AC111" s="13" t="b">
        <f t="shared" si="64"/>
        <v>0</v>
      </c>
      <c r="AD111" s="13" t="b">
        <f t="shared" si="65"/>
        <v>1</v>
      </c>
      <c r="AE111" s="13" t="b">
        <f t="shared" si="66"/>
        <v>0</v>
      </c>
      <c r="AF111" s="13" t="b">
        <f t="shared" si="67"/>
        <v>0</v>
      </c>
      <c r="AG111" s="54" t="b">
        <f t="shared" si="68"/>
        <v>0</v>
      </c>
      <c r="AH111" s="54" t="b">
        <f t="shared" si="69"/>
        <v>0</v>
      </c>
    </row>
    <row r="112" spans="1:34" ht="15">
      <c r="A112" s="5">
        <v>90</v>
      </c>
      <c r="B112" s="5" t="s">
        <v>42</v>
      </c>
      <c r="C112" s="4">
        <v>8</v>
      </c>
      <c r="D112" s="14">
        <f>GATE2!S9</f>
        <v>0.3125</v>
      </c>
      <c r="E112" s="24">
        <v>0.42</v>
      </c>
      <c r="F112" s="5" t="s">
        <v>10</v>
      </c>
      <c r="G112" s="5" t="s">
        <v>28</v>
      </c>
      <c r="H112" s="5" t="s">
        <v>12</v>
      </c>
      <c r="I112" s="5" t="s">
        <v>18</v>
      </c>
      <c r="J112" s="5" t="s">
        <v>13</v>
      </c>
      <c r="K112" s="5" t="s">
        <v>19</v>
      </c>
      <c r="L112" s="3" t="s">
        <v>90</v>
      </c>
      <c r="M112" s="13" t="b">
        <f t="shared" si="48"/>
        <v>1</v>
      </c>
      <c r="N112" s="13" t="b">
        <f t="shared" si="49"/>
        <v>0</v>
      </c>
      <c r="O112" s="13" t="b">
        <f t="shared" si="50"/>
        <v>0</v>
      </c>
      <c r="P112" s="13" t="b">
        <f t="shared" si="51"/>
        <v>1</v>
      </c>
      <c r="Q112" s="13" t="b">
        <f t="shared" si="52"/>
        <v>0</v>
      </c>
      <c r="R112" s="13" t="b">
        <f t="shared" si="53"/>
        <v>1</v>
      </c>
      <c r="S112" s="13" t="b">
        <f t="shared" si="54"/>
        <v>0</v>
      </c>
      <c r="T112" s="13" t="b">
        <f t="shared" si="55"/>
        <v>1</v>
      </c>
      <c r="U112" s="13" t="b">
        <f t="shared" si="56"/>
        <v>0</v>
      </c>
      <c r="V112" s="13" t="b">
        <f t="shared" si="57"/>
        <v>0</v>
      </c>
      <c r="W112" s="13" t="b">
        <f t="shared" si="58"/>
        <v>0</v>
      </c>
      <c r="X112" s="13" t="b">
        <f t="shared" si="59"/>
        <v>0</v>
      </c>
      <c r="Y112" s="13" t="b">
        <f t="shared" si="60"/>
        <v>0</v>
      </c>
      <c r="Z112" s="13" t="b">
        <f t="shared" si="61"/>
        <v>0</v>
      </c>
      <c r="AA112" s="13" t="b">
        <f t="shared" si="62"/>
        <v>0</v>
      </c>
      <c r="AB112" s="13" t="b">
        <f t="shared" si="63"/>
        <v>0</v>
      </c>
      <c r="AC112" s="13" t="b">
        <f t="shared" si="64"/>
        <v>0</v>
      </c>
      <c r="AD112" s="13" t="b">
        <f t="shared" si="65"/>
        <v>0</v>
      </c>
      <c r="AE112" s="13" t="b">
        <f t="shared" si="66"/>
        <v>0</v>
      </c>
      <c r="AF112" s="13" t="b">
        <f t="shared" si="67"/>
        <v>0</v>
      </c>
      <c r="AG112" s="54" t="b">
        <f t="shared" si="68"/>
        <v>0</v>
      </c>
      <c r="AH112" s="54" t="b">
        <f t="shared" si="69"/>
        <v>0</v>
      </c>
    </row>
    <row r="113" spans="1:34" ht="15">
      <c r="A113" s="5">
        <v>91</v>
      </c>
      <c r="B113" s="5" t="s">
        <v>42</v>
      </c>
      <c r="C113" s="4">
        <v>9</v>
      </c>
      <c r="D113" s="14">
        <f>GATE2!S10</f>
        <v>1</v>
      </c>
      <c r="E113" s="24">
        <v>0.02</v>
      </c>
      <c r="F113" s="5" t="s">
        <v>16</v>
      </c>
      <c r="G113" s="5" t="s">
        <v>28</v>
      </c>
      <c r="H113" s="5" t="s">
        <v>12</v>
      </c>
      <c r="I113" s="5" t="s">
        <v>18</v>
      </c>
      <c r="J113" s="5" t="s">
        <v>13</v>
      </c>
      <c r="K113" s="5" t="s">
        <v>19</v>
      </c>
      <c r="L113" s="3" t="s">
        <v>90</v>
      </c>
      <c r="M113" s="13" t="b">
        <f t="shared" si="48"/>
        <v>0</v>
      </c>
      <c r="N113" s="13" t="b">
        <f t="shared" si="49"/>
        <v>0</v>
      </c>
      <c r="O113" s="13" t="b">
        <f t="shared" si="50"/>
        <v>0</v>
      </c>
      <c r="P113" s="13" t="b">
        <f t="shared" si="51"/>
        <v>0</v>
      </c>
      <c r="Q113" s="13" t="b">
        <f t="shared" si="52"/>
        <v>0</v>
      </c>
      <c r="R113" s="13" t="b">
        <f t="shared" si="53"/>
        <v>0</v>
      </c>
      <c r="S113" s="13" t="b">
        <f t="shared" si="54"/>
        <v>0</v>
      </c>
      <c r="T113" s="13" t="b">
        <f t="shared" si="55"/>
        <v>0</v>
      </c>
      <c r="U113" s="13" t="b">
        <f t="shared" si="56"/>
        <v>0</v>
      </c>
      <c r="V113" s="13" t="b">
        <f t="shared" si="57"/>
        <v>0</v>
      </c>
      <c r="W113" s="13" t="b">
        <f t="shared" si="58"/>
        <v>0</v>
      </c>
      <c r="X113" s="13" t="b">
        <f t="shared" si="59"/>
        <v>1</v>
      </c>
      <c r="Y113" s="13" t="b">
        <f t="shared" si="60"/>
        <v>0</v>
      </c>
      <c r="Z113" s="13" t="b">
        <f t="shared" si="61"/>
        <v>1</v>
      </c>
      <c r="AA113" s="13" t="b">
        <f t="shared" si="62"/>
        <v>0</v>
      </c>
      <c r="AB113" s="13" t="b">
        <f t="shared" si="63"/>
        <v>1</v>
      </c>
      <c r="AC113" s="13" t="b">
        <f t="shared" si="64"/>
        <v>0</v>
      </c>
      <c r="AD113" s="13" t="b">
        <f t="shared" si="65"/>
        <v>1</v>
      </c>
      <c r="AE113" s="13" t="b">
        <f t="shared" si="66"/>
        <v>0</v>
      </c>
      <c r="AF113" s="13" t="b">
        <f t="shared" si="67"/>
        <v>0</v>
      </c>
      <c r="AG113" s="54" t="b">
        <f t="shared" si="68"/>
        <v>0</v>
      </c>
      <c r="AH113" s="54" t="b">
        <f t="shared" si="69"/>
        <v>0</v>
      </c>
    </row>
    <row r="114" spans="1:34" ht="15">
      <c r="A114" s="5">
        <v>92</v>
      </c>
      <c r="B114" s="5" t="s">
        <v>42</v>
      </c>
      <c r="C114" s="4">
        <v>10</v>
      </c>
      <c r="D114" s="14">
        <f>GATE2!S11</f>
        <v>0.6875</v>
      </c>
      <c r="E114" s="24">
        <v>0.32</v>
      </c>
      <c r="F114" s="5" t="s">
        <v>10</v>
      </c>
      <c r="G114" s="5" t="s">
        <v>28</v>
      </c>
      <c r="H114" s="5" t="s">
        <v>12</v>
      </c>
      <c r="I114" s="5" t="s">
        <v>18</v>
      </c>
      <c r="J114" s="5" t="s">
        <v>18</v>
      </c>
      <c r="K114" s="5" t="s">
        <v>19</v>
      </c>
      <c r="L114" s="3" t="s">
        <v>12</v>
      </c>
      <c r="M114" s="13" t="b">
        <f t="shared" si="48"/>
        <v>0</v>
      </c>
      <c r="N114" s="13" t="b">
        <f t="shared" si="49"/>
        <v>0</v>
      </c>
      <c r="O114" s="13" t="b">
        <f t="shared" si="50"/>
        <v>0</v>
      </c>
      <c r="P114" s="13" t="b">
        <f t="shared" si="51"/>
        <v>0</v>
      </c>
      <c r="Q114" s="13" t="b">
        <f t="shared" si="52"/>
        <v>0</v>
      </c>
      <c r="R114" s="13" t="b">
        <f t="shared" si="53"/>
        <v>0</v>
      </c>
      <c r="S114" s="13" t="b">
        <f t="shared" si="54"/>
        <v>0</v>
      </c>
      <c r="T114" s="13" t="b">
        <f t="shared" si="55"/>
        <v>0</v>
      </c>
      <c r="U114" s="13" t="b">
        <f t="shared" si="56"/>
        <v>0</v>
      </c>
      <c r="V114" s="13" t="b">
        <f t="shared" si="57"/>
        <v>0</v>
      </c>
      <c r="W114" s="13" t="b">
        <f t="shared" si="58"/>
        <v>0</v>
      </c>
      <c r="X114" s="13" t="b">
        <f t="shared" si="59"/>
        <v>0</v>
      </c>
      <c r="Y114" s="13" t="b">
        <f t="shared" si="60"/>
        <v>0</v>
      </c>
      <c r="Z114" s="13" t="b">
        <f t="shared" si="61"/>
        <v>0</v>
      </c>
      <c r="AA114" s="13" t="b">
        <f t="shared" si="62"/>
        <v>0</v>
      </c>
      <c r="AB114" s="13" t="b">
        <f t="shared" si="63"/>
        <v>0</v>
      </c>
      <c r="AC114" s="13" t="b">
        <f t="shared" si="64"/>
        <v>0</v>
      </c>
      <c r="AD114" s="13" t="b">
        <f t="shared" si="65"/>
        <v>0</v>
      </c>
      <c r="AE114" s="13" t="b">
        <f t="shared" si="66"/>
        <v>0</v>
      </c>
      <c r="AF114" s="13" t="b">
        <f t="shared" si="67"/>
        <v>0</v>
      </c>
      <c r="AG114" s="54" t="b">
        <f t="shared" si="68"/>
        <v>0</v>
      </c>
      <c r="AH114" s="54" t="b">
        <f t="shared" si="69"/>
        <v>0</v>
      </c>
    </row>
    <row r="115" spans="1:34" ht="15">
      <c r="A115" s="5">
        <v>93</v>
      </c>
      <c r="B115" s="5" t="s">
        <v>42</v>
      </c>
      <c r="C115" s="4">
        <v>11</v>
      </c>
      <c r="D115" s="14">
        <f>GATE2!S12</f>
        <v>1</v>
      </c>
      <c r="E115" s="24">
        <v>1.4999999999999999E-2</v>
      </c>
      <c r="F115" s="5" t="s">
        <v>16</v>
      </c>
      <c r="G115" s="5" t="s">
        <v>28</v>
      </c>
      <c r="H115" s="5" t="s">
        <v>12</v>
      </c>
      <c r="I115" s="5" t="s">
        <v>18</v>
      </c>
      <c r="J115" s="5" t="s">
        <v>13</v>
      </c>
      <c r="K115" s="5" t="s">
        <v>19</v>
      </c>
      <c r="L115" s="3" t="s">
        <v>90</v>
      </c>
      <c r="M115" s="13" t="b">
        <f t="shared" si="48"/>
        <v>0</v>
      </c>
      <c r="N115" s="13" t="b">
        <f t="shared" si="49"/>
        <v>0</v>
      </c>
      <c r="O115" s="13" t="b">
        <f t="shared" si="50"/>
        <v>0</v>
      </c>
      <c r="P115" s="13" t="b">
        <f t="shared" si="51"/>
        <v>0</v>
      </c>
      <c r="Q115" s="13" t="b">
        <f t="shared" si="52"/>
        <v>0</v>
      </c>
      <c r="R115" s="13" t="b">
        <f t="shared" si="53"/>
        <v>0</v>
      </c>
      <c r="S115" s="13" t="b">
        <f t="shared" si="54"/>
        <v>0</v>
      </c>
      <c r="T115" s="13" t="b">
        <f t="shared" si="55"/>
        <v>0</v>
      </c>
      <c r="U115" s="13" t="b">
        <f t="shared" si="56"/>
        <v>0</v>
      </c>
      <c r="V115" s="13" t="b">
        <f t="shared" si="57"/>
        <v>0</v>
      </c>
      <c r="W115" s="13" t="b">
        <f t="shared" si="58"/>
        <v>0</v>
      </c>
      <c r="X115" s="13" t="b">
        <f t="shared" si="59"/>
        <v>1</v>
      </c>
      <c r="Y115" s="13" t="b">
        <f t="shared" si="60"/>
        <v>0</v>
      </c>
      <c r="Z115" s="13" t="b">
        <f t="shared" si="61"/>
        <v>1</v>
      </c>
      <c r="AA115" s="13" t="b">
        <f t="shared" si="62"/>
        <v>0</v>
      </c>
      <c r="AB115" s="13" t="b">
        <f t="shared" si="63"/>
        <v>1</v>
      </c>
      <c r="AC115" s="13" t="b">
        <f t="shared" si="64"/>
        <v>0</v>
      </c>
      <c r="AD115" s="13" t="b">
        <f t="shared" si="65"/>
        <v>1</v>
      </c>
      <c r="AE115" s="13" t="b">
        <f t="shared" si="66"/>
        <v>0</v>
      </c>
      <c r="AF115" s="13" t="b">
        <f t="shared" si="67"/>
        <v>0</v>
      </c>
      <c r="AG115" s="54" t="b">
        <f t="shared" si="68"/>
        <v>0</v>
      </c>
      <c r="AH115" s="54" t="b">
        <f t="shared" si="69"/>
        <v>0</v>
      </c>
    </row>
    <row r="116" spans="1:34" ht="15">
      <c r="A116" s="5">
        <v>94</v>
      </c>
      <c r="B116" s="5" t="s">
        <v>42</v>
      </c>
      <c r="C116" s="4">
        <v>12</v>
      </c>
      <c r="D116" s="14">
        <f>GATE2!S13</f>
        <v>1</v>
      </c>
      <c r="E116" s="24">
        <v>0.32500000000000001</v>
      </c>
      <c r="F116" s="5" t="s">
        <v>10</v>
      </c>
      <c r="G116" s="5" t="s">
        <v>28</v>
      </c>
      <c r="H116" s="5" t="s">
        <v>12</v>
      </c>
      <c r="I116" s="5" t="s">
        <v>18</v>
      </c>
      <c r="J116" s="5" t="s">
        <v>13</v>
      </c>
      <c r="K116" s="5" t="s">
        <v>19</v>
      </c>
      <c r="L116" s="3" t="s">
        <v>90</v>
      </c>
      <c r="M116" s="13" t="b">
        <f t="shared" si="48"/>
        <v>0</v>
      </c>
      <c r="N116" s="13" t="b">
        <f t="shared" si="49"/>
        <v>0</v>
      </c>
      <c r="O116" s="13" t="b">
        <f t="shared" si="50"/>
        <v>0</v>
      </c>
      <c r="P116" s="13" t="b">
        <f t="shared" si="51"/>
        <v>0</v>
      </c>
      <c r="Q116" s="13" t="b">
        <f t="shared" si="52"/>
        <v>0</v>
      </c>
      <c r="R116" s="13" t="b">
        <f t="shared" si="53"/>
        <v>0</v>
      </c>
      <c r="S116" s="13" t="b">
        <f t="shared" si="54"/>
        <v>0</v>
      </c>
      <c r="T116" s="13" t="b">
        <f t="shared" si="55"/>
        <v>0</v>
      </c>
      <c r="U116" s="13" t="b">
        <f t="shared" si="56"/>
        <v>0</v>
      </c>
      <c r="V116" s="13" t="b">
        <f t="shared" si="57"/>
        <v>0</v>
      </c>
      <c r="W116" s="13" t="b">
        <f t="shared" si="58"/>
        <v>1</v>
      </c>
      <c r="X116" s="13" t="b">
        <f t="shared" si="59"/>
        <v>0</v>
      </c>
      <c r="Y116" s="13" t="b">
        <f t="shared" si="60"/>
        <v>0</v>
      </c>
      <c r="Z116" s="13" t="b">
        <f t="shared" si="61"/>
        <v>1</v>
      </c>
      <c r="AA116" s="13" t="b">
        <f t="shared" si="62"/>
        <v>0</v>
      </c>
      <c r="AB116" s="13" t="b">
        <f t="shared" si="63"/>
        <v>1</v>
      </c>
      <c r="AC116" s="13" t="b">
        <f t="shared" si="64"/>
        <v>0</v>
      </c>
      <c r="AD116" s="13" t="b">
        <f t="shared" si="65"/>
        <v>1</v>
      </c>
      <c r="AE116" s="13" t="b">
        <f t="shared" si="66"/>
        <v>0</v>
      </c>
      <c r="AF116" s="13" t="b">
        <f t="shared" si="67"/>
        <v>0</v>
      </c>
      <c r="AG116" s="54" t="b">
        <f t="shared" si="68"/>
        <v>0</v>
      </c>
      <c r="AH116" s="54" t="b">
        <f t="shared" si="69"/>
        <v>0</v>
      </c>
    </row>
    <row r="117" spans="1:34" ht="15">
      <c r="A117" s="5">
        <v>95</v>
      </c>
      <c r="B117" s="5" t="s">
        <v>42</v>
      </c>
      <c r="C117" s="4">
        <v>13</v>
      </c>
      <c r="D117" s="14">
        <f>GATE2!S14</f>
        <v>1</v>
      </c>
      <c r="E117" s="24">
        <v>0.32</v>
      </c>
      <c r="F117" s="5" t="s">
        <v>10</v>
      </c>
      <c r="G117" s="5" t="s">
        <v>28</v>
      </c>
      <c r="H117" s="5" t="s">
        <v>12</v>
      </c>
      <c r="I117" s="5" t="s">
        <v>18</v>
      </c>
      <c r="J117" s="5" t="s">
        <v>13</v>
      </c>
      <c r="K117" s="5" t="s">
        <v>15</v>
      </c>
      <c r="L117" s="3" t="s">
        <v>90</v>
      </c>
      <c r="M117" s="13" t="b">
        <f t="shared" si="48"/>
        <v>0</v>
      </c>
      <c r="N117" s="13" t="b">
        <f t="shared" si="49"/>
        <v>0</v>
      </c>
      <c r="O117" s="13" t="b">
        <f t="shared" si="50"/>
        <v>0</v>
      </c>
      <c r="P117" s="13" t="b">
        <f t="shared" si="51"/>
        <v>0</v>
      </c>
      <c r="Q117" s="13" t="b">
        <f t="shared" si="52"/>
        <v>0</v>
      </c>
      <c r="R117" s="13" t="b">
        <f t="shared" si="53"/>
        <v>0</v>
      </c>
      <c r="S117" s="13" t="b">
        <f t="shared" si="54"/>
        <v>0</v>
      </c>
      <c r="T117" s="13" t="b">
        <f t="shared" si="55"/>
        <v>0</v>
      </c>
      <c r="U117" s="13" t="b">
        <f t="shared" si="56"/>
        <v>0</v>
      </c>
      <c r="V117" s="13" t="b">
        <f t="shared" si="57"/>
        <v>0</v>
      </c>
      <c r="W117" s="13" t="b">
        <f t="shared" si="58"/>
        <v>1</v>
      </c>
      <c r="X117" s="13" t="b">
        <f t="shared" si="59"/>
        <v>0</v>
      </c>
      <c r="Y117" s="13" t="b">
        <f t="shared" si="60"/>
        <v>0</v>
      </c>
      <c r="Z117" s="13" t="b">
        <f t="shared" si="61"/>
        <v>1</v>
      </c>
      <c r="AA117" s="13" t="b">
        <f t="shared" si="62"/>
        <v>1</v>
      </c>
      <c r="AB117" s="13" t="b">
        <f t="shared" si="63"/>
        <v>0</v>
      </c>
      <c r="AC117" s="13" t="b">
        <f t="shared" si="64"/>
        <v>0</v>
      </c>
      <c r="AD117" s="13" t="b">
        <f t="shared" si="65"/>
        <v>1</v>
      </c>
      <c r="AE117" s="13" t="b">
        <f t="shared" si="66"/>
        <v>0</v>
      </c>
      <c r="AF117" s="13" t="b">
        <f t="shared" si="67"/>
        <v>0</v>
      </c>
      <c r="AG117" s="54" t="b">
        <f t="shared" si="68"/>
        <v>0</v>
      </c>
      <c r="AH117" s="54" t="b">
        <f t="shared" si="69"/>
        <v>0</v>
      </c>
    </row>
    <row r="118" spans="1:34" ht="15">
      <c r="A118" s="5">
        <v>96</v>
      </c>
      <c r="B118" s="5" t="s">
        <v>42</v>
      </c>
      <c r="C118" s="4">
        <v>14</v>
      </c>
      <c r="D118" s="14">
        <f>GATE2!S15</f>
        <v>1</v>
      </c>
      <c r="E118" s="24">
        <v>1.6E-2</v>
      </c>
      <c r="F118" s="5" t="s">
        <v>16</v>
      </c>
      <c r="G118" s="5" t="s">
        <v>28</v>
      </c>
      <c r="H118" s="5" t="s">
        <v>12</v>
      </c>
      <c r="I118" s="5" t="s">
        <v>18</v>
      </c>
      <c r="J118" s="5" t="s">
        <v>13</v>
      </c>
      <c r="K118" s="5" t="s">
        <v>19</v>
      </c>
      <c r="L118" s="3" t="s">
        <v>90</v>
      </c>
      <c r="M118" s="13" t="b">
        <f t="shared" si="48"/>
        <v>0</v>
      </c>
      <c r="N118" s="13" t="b">
        <f t="shared" si="49"/>
        <v>0</v>
      </c>
      <c r="O118" s="13" t="b">
        <f t="shared" si="50"/>
        <v>0</v>
      </c>
      <c r="P118" s="13" t="b">
        <f t="shared" si="51"/>
        <v>0</v>
      </c>
      <c r="Q118" s="13" t="b">
        <f t="shared" si="52"/>
        <v>0</v>
      </c>
      <c r="R118" s="13" t="b">
        <f t="shared" si="53"/>
        <v>0</v>
      </c>
      <c r="S118" s="13" t="b">
        <f t="shared" si="54"/>
        <v>0</v>
      </c>
      <c r="T118" s="13" t="b">
        <f t="shared" si="55"/>
        <v>0</v>
      </c>
      <c r="U118" s="13" t="b">
        <f t="shared" si="56"/>
        <v>0</v>
      </c>
      <c r="V118" s="13" t="b">
        <f t="shared" si="57"/>
        <v>0</v>
      </c>
      <c r="W118" s="13" t="b">
        <f t="shared" si="58"/>
        <v>0</v>
      </c>
      <c r="X118" s="13" t="b">
        <f t="shared" si="59"/>
        <v>1</v>
      </c>
      <c r="Y118" s="13" t="b">
        <f t="shared" si="60"/>
        <v>0</v>
      </c>
      <c r="Z118" s="13" t="b">
        <f t="shared" si="61"/>
        <v>1</v>
      </c>
      <c r="AA118" s="13" t="b">
        <f t="shared" si="62"/>
        <v>0</v>
      </c>
      <c r="AB118" s="13" t="b">
        <f t="shared" si="63"/>
        <v>1</v>
      </c>
      <c r="AC118" s="13" t="b">
        <f t="shared" si="64"/>
        <v>0</v>
      </c>
      <c r="AD118" s="13" t="b">
        <f t="shared" si="65"/>
        <v>1</v>
      </c>
      <c r="AE118" s="13" t="b">
        <f t="shared" si="66"/>
        <v>0</v>
      </c>
      <c r="AF118" s="13" t="b">
        <f t="shared" si="67"/>
        <v>0</v>
      </c>
      <c r="AG118" s="54" t="b">
        <f t="shared" si="68"/>
        <v>0</v>
      </c>
      <c r="AH118" s="54" t="b">
        <f t="shared" si="69"/>
        <v>0</v>
      </c>
    </row>
    <row r="119" spans="1:34" ht="15">
      <c r="A119" s="5">
        <v>97</v>
      </c>
      <c r="B119" s="5" t="s">
        <v>42</v>
      </c>
      <c r="C119" s="4">
        <v>15</v>
      </c>
      <c r="D119" s="14">
        <f>GATE2!S16</f>
        <v>1</v>
      </c>
      <c r="E119" s="24">
        <v>0.02</v>
      </c>
      <c r="F119" s="5" t="s">
        <v>16</v>
      </c>
      <c r="G119" s="5" t="s">
        <v>28</v>
      </c>
      <c r="H119" s="5" t="s">
        <v>12</v>
      </c>
      <c r="I119" s="5" t="s">
        <v>18</v>
      </c>
      <c r="J119" s="5" t="s">
        <v>13</v>
      </c>
      <c r="K119" s="5" t="s">
        <v>19</v>
      </c>
      <c r="L119" s="3" t="s">
        <v>90</v>
      </c>
      <c r="M119" s="13" t="b">
        <f t="shared" ref="M119:M137" si="70">AND($F119="D", $D119&lt;=0.5)</f>
        <v>0</v>
      </c>
      <c r="N119" s="13" t="b">
        <f t="shared" ref="N119:N137" si="71">AND($F119="S", $D119&lt;=0.5)</f>
        <v>0</v>
      </c>
      <c r="O119" s="13" t="b">
        <f t="shared" ref="O119:O137" si="72">AND($H119="Y", $D119&lt;=0.5)</f>
        <v>0</v>
      </c>
      <c r="P119" s="13" t="b">
        <f t="shared" ref="P119:P137" si="73">AND($H119="N", $D119&lt;=0.5)</f>
        <v>0</v>
      </c>
      <c r="Q119" s="13" t="b">
        <f t="shared" ref="Q119:Q137" si="74">AND($K119="E", $D119&lt;=0.5)</f>
        <v>0</v>
      </c>
      <c r="R119" s="13" t="b">
        <f t="shared" ref="R119:R137" si="75">AND($K119="I", $D119&lt;=0.5)</f>
        <v>0</v>
      </c>
      <c r="S119" s="13" t="b">
        <f t="shared" ref="S119:S137" si="76">AND($K119="C", $D119&lt;=0.5)</f>
        <v>0</v>
      </c>
      <c r="T119" s="13" t="b">
        <f t="shared" ref="T119:T137" si="77">AND($L119="L", $D119&lt;=0.5)</f>
        <v>0</v>
      </c>
      <c r="U119" s="13" t="b">
        <f t="shared" ref="U119:U137" si="78">AND($L119="M", $D119&lt;=0.5)</f>
        <v>0</v>
      </c>
      <c r="V119" s="13" t="b">
        <f t="shared" ref="V119:V137" si="79">AND($L119="N", $D119&lt;=0.5)</f>
        <v>0</v>
      </c>
      <c r="W119" s="13" t="b">
        <f t="shared" ref="W119:W137" si="80">AND($F119="D", $D119=1)</f>
        <v>0</v>
      </c>
      <c r="X119" s="13" t="b">
        <f t="shared" ref="X119:X137" si="81">AND($F119="S", $D119=1)</f>
        <v>1</v>
      </c>
      <c r="Y119" s="13" t="b">
        <f t="shared" ref="Y119:Y137" si="82">AND($H119="Y", $D119=1)</f>
        <v>0</v>
      </c>
      <c r="Z119" s="13" t="b">
        <f t="shared" ref="Z119:Z137" si="83">AND($H119="N", $D119=1)</f>
        <v>1</v>
      </c>
      <c r="AA119" s="13" t="b">
        <f t="shared" ref="AA119:AA137" si="84">AND($K119="E", $D119=1)</f>
        <v>0</v>
      </c>
      <c r="AB119" s="13" t="b">
        <f t="shared" ref="AB119:AB137" si="85">AND($K119="I", $D119=1)</f>
        <v>1</v>
      </c>
      <c r="AC119" s="13" t="b">
        <f t="shared" ref="AC119:AC137" si="86">AND($K119="C", $D119=1)</f>
        <v>0</v>
      </c>
      <c r="AD119" s="13" t="b">
        <f t="shared" ref="AD119:AD137" si="87">AND($L119="L", $D119=1)</f>
        <v>1</v>
      </c>
      <c r="AE119" s="13" t="b">
        <f t="shared" ref="AE119:AE137" si="88">AND($L119="M", $D119=1)</f>
        <v>0</v>
      </c>
      <c r="AF119" s="13" t="b">
        <f t="shared" ref="AF119:AF137" si="89">AND($L119="N", $D119=1)</f>
        <v>0</v>
      </c>
      <c r="AG119" s="54" t="b">
        <f t="shared" si="68"/>
        <v>0</v>
      </c>
      <c r="AH119" s="54" t="b">
        <f t="shared" si="69"/>
        <v>0</v>
      </c>
    </row>
    <row r="120" spans="1:34" ht="15">
      <c r="A120" s="5">
        <v>98</v>
      </c>
      <c r="B120" s="5" t="s">
        <v>42</v>
      </c>
      <c r="C120" s="4">
        <v>16</v>
      </c>
      <c r="D120" s="14">
        <f>GATE2!S17</f>
        <v>0.375</v>
      </c>
      <c r="E120" s="24">
        <v>0.32500000000000001</v>
      </c>
      <c r="F120" s="5" t="s">
        <v>10</v>
      </c>
      <c r="G120" s="5" t="s">
        <v>28</v>
      </c>
      <c r="H120" s="5" t="s">
        <v>12</v>
      </c>
      <c r="I120" s="5" t="s">
        <v>18</v>
      </c>
      <c r="J120" s="5" t="s">
        <v>13</v>
      </c>
      <c r="K120" s="5" t="s">
        <v>19</v>
      </c>
      <c r="L120" s="3" t="s">
        <v>90</v>
      </c>
      <c r="M120" s="13" t="b">
        <f t="shared" si="70"/>
        <v>1</v>
      </c>
      <c r="N120" s="13" t="b">
        <f t="shared" si="71"/>
        <v>0</v>
      </c>
      <c r="O120" s="13" t="b">
        <f t="shared" si="72"/>
        <v>0</v>
      </c>
      <c r="P120" s="13" t="b">
        <f t="shared" si="73"/>
        <v>1</v>
      </c>
      <c r="Q120" s="13" t="b">
        <f t="shared" si="74"/>
        <v>0</v>
      </c>
      <c r="R120" s="13" t="b">
        <f t="shared" si="75"/>
        <v>1</v>
      </c>
      <c r="S120" s="13" t="b">
        <f t="shared" si="76"/>
        <v>0</v>
      </c>
      <c r="T120" s="13" t="b">
        <f t="shared" si="77"/>
        <v>1</v>
      </c>
      <c r="U120" s="13" t="b">
        <f t="shared" si="78"/>
        <v>0</v>
      </c>
      <c r="V120" s="13" t="b">
        <f t="shared" si="79"/>
        <v>0</v>
      </c>
      <c r="W120" s="13" t="b">
        <f t="shared" si="80"/>
        <v>0</v>
      </c>
      <c r="X120" s="13" t="b">
        <f t="shared" si="81"/>
        <v>0</v>
      </c>
      <c r="Y120" s="13" t="b">
        <f t="shared" si="82"/>
        <v>0</v>
      </c>
      <c r="Z120" s="13" t="b">
        <f t="shared" si="83"/>
        <v>0</v>
      </c>
      <c r="AA120" s="13" t="b">
        <f t="shared" si="84"/>
        <v>0</v>
      </c>
      <c r="AB120" s="13" t="b">
        <f t="shared" si="85"/>
        <v>0</v>
      </c>
      <c r="AC120" s="13" t="b">
        <f t="shared" si="86"/>
        <v>0</v>
      </c>
      <c r="AD120" s="13" t="b">
        <f t="shared" si="87"/>
        <v>0</v>
      </c>
      <c r="AE120" s="13" t="b">
        <f t="shared" si="88"/>
        <v>0</v>
      </c>
      <c r="AF120" s="13" t="b">
        <f t="shared" si="89"/>
        <v>0</v>
      </c>
      <c r="AG120" s="54" t="b">
        <f t="shared" si="68"/>
        <v>0</v>
      </c>
      <c r="AH120" s="54" t="b">
        <f t="shared" si="69"/>
        <v>0</v>
      </c>
    </row>
    <row r="121" spans="1:34" ht="15">
      <c r="A121" s="5">
        <v>99</v>
      </c>
      <c r="B121" s="5" t="s">
        <v>42</v>
      </c>
      <c r="C121" s="4">
        <v>17</v>
      </c>
      <c r="D121" s="14">
        <f>GATE2!S18</f>
        <v>0.9375</v>
      </c>
      <c r="E121" s="24">
        <v>1.6E-2</v>
      </c>
      <c r="F121" s="5" t="s">
        <v>16</v>
      </c>
      <c r="G121" s="5" t="s">
        <v>28</v>
      </c>
      <c r="H121" s="5" t="s">
        <v>12</v>
      </c>
      <c r="I121" s="5" t="s">
        <v>18</v>
      </c>
      <c r="J121" s="5" t="s">
        <v>13</v>
      </c>
      <c r="K121" s="5" t="s">
        <v>19</v>
      </c>
      <c r="L121" s="3" t="s">
        <v>90</v>
      </c>
      <c r="M121" s="13" t="b">
        <f t="shared" si="70"/>
        <v>0</v>
      </c>
      <c r="N121" s="13" t="b">
        <f t="shared" si="71"/>
        <v>0</v>
      </c>
      <c r="O121" s="13" t="b">
        <f t="shared" si="72"/>
        <v>0</v>
      </c>
      <c r="P121" s="13" t="b">
        <f t="shared" si="73"/>
        <v>0</v>
      </c>
      <c r="Q121" s="13" t="b">
        <f t="shared" si="74"/>
        <v>0</v>
      </c>
      <c r="R121" s="13" t="b">
        <f t="shared" si="75"/>
        <v>0</v>
      </c>
      <c r="S121" s="13" t="b">
        <f t="shared" si="76"/>
        <v>0</v>
      </c>
      <c r="T121" s="13" t="b">
        <f t="shared" si="77"/>
        <v>0</v>
      </c>
      <c r="U121" s="13" t="b">
        <f t="shared" si="78"/>
        <v>0</v>
      </c>
      <c r="V121" s="13" t="b">
        <f t="shared" si="79"/>
        <v>0</v>
      </c>
      <c r="W121" s="13" t="b">
        <f t="shared" si="80"/>
        <v>0</v>
      </c>
      <c r="X121" s="13" t="b">
        <f t="shared" si="81"/>
        <v>0</v>
      </c>
      <c r="Y121" s="13" t="b">
        <f t="shared" si="82"/>
        <v>0</v>
      </c>
      <c r="Z121" s="13" t="b">
        <f t="shared" si="83"/>
        <v>0</v>
      </c>
      <c r="AA121" s="13" t="b">
        <f t="shared" si="84"/>
        <v>0</v>
      </c>
      <c r="AB121" s="13" t="b">
        <f t="shared" si="85"/>
        <v>0</v>
      </c>
      <c r="AC121" s="13" t="b">
        <f t="shared" si="86"/>
        <v>0</v>
      </c>
      <c r="AD121" s="13" t="b">
        <f t="shared" si="87"/>
        <v>0</v>
      </c>
      <c r="AE121" s="13" t="b">
        <f t="shared" si="88"/>
        <v>0</v>
      </c>
      <c r="AF121" s="13" t="b">
        <f t="shared" si="89"/>
        <v>0</v>
      </c>
      <c r="AG121" s="54" t="b">
        <f t="shared" si="68"/>
        <v>0</v>
      </c>
      <c r="AH121" s="54" t="b">
        <f t="shared" si="69"/>
        <v>0</v>
      </c>
    </row>
    <row r="122" spans="1:34" ht="15">
      <c r="A122" s="5">
        <v>100</v>
      </c>
      <c r="B122" s="5" t="s">
        <v>42</v>
      </c>
      <c r="C122" s="4">
        <v>18</v>
      </c>
      <c r="D122" s="14">
        <f>GATE2!S19</f>
        <v>1</v>
      </c>
      <c r="E122" s="24">
        <v>0.105</v>
      </c>
      <c r="F122" s="5" t="s">
        <v>10</v>
      </c>
      <c r="G122" s="5" t="s">
        <v>28</v>
      </c>
      <c r="H122" s="5" t="s">
        <v>12</v>
      </c>
      <c r="I122" s="5" t="s">
        <v>18</v>
      </c>
      <c r="J122" s="5" t="s">
        <v>13</v>
      </c>
      <c r="K122" s="5" t="s">
        <v>19</v>
      </c>
      <c r="L122" s="3" t="s">
        <v>90</v>
      </c>
      <c r="M122" s="13" t="b">
        <f t="shared" si="70"/>
        <v>0</v>
      </c>
      <c r="N122" s="13" t="b">
        <f t="shared" si="71"/>
        <v>0</v>
      </c>
      <c r="O122" s="13" t="b">
        <f t="shared" si="72"/>
        <v>0</v>
      </c>
      <c r="P122" s="13" t="b">
        <f t="shared" si="73"/>
        <v>0</v>
      </c>
      <c r="Q122" s="13" t="b">
        <f t="shared" si="74"/>
        <v>0</v>
      </c>
      <c r="R122" s="13" t="b">
        <f t="shared" si="75"/>
        <v>0</v>
      </c>
      <c r="S122" s="13" t="b">
        <f t="shared" si="76"/>
        <v>0</v>
      </c>
      <c r="T122" s="13" t="b">
        <f t="shared" si="77"/>
        <v>0</v>
      </c>
      <c r="U122" s="13" t="b">
        <f t="shared" si="78"/>
        <v>0</v>
      </c>
      <c r="V122" s="13" t="b">
        <f t="shared" si="79"/>
        <v>0</v>
      </c>
      <c r="W122" s="13" t="b">
        <f t="shared" si="80"/>
        <v>1</v>
      </c>
      <c r="X122" s="13" t="b">
        <f t="shared" si="81"/>
        <v>0</v>
      </c>
      <c r="Y122" s="13" t="b">
        <f t="shared" si="82"/>
        <v>0</v>
      </c>
      <c r="Z122" s="13" t="b">
        <f t="shared" si="83"/>
        <v>1</v>
      </c>
      <c r="AA122" s="13" t="b">
        <f t="shared" si="84"/>
        <v>0</v>
      </c>
      <c r="AB122" s="13" t="b">
        <f t="shared" si="85"/>
        <v>1</v>
      </c>
      <c r="AC122" s="13" t="b">
        <f t="shared" si="86"/>
        <v>0</v>
      </c>
      <c r="AD122" s="13" t="b">
        <f t="shared" si="87"/>
        <v>1</v>
      </c>
      <c r="AE122" s="13" t="b">
        <f t="shared" si="88"/>
        <v>0</v>
      </c>
      <c r="AF122" s="13" t="b">
        <f t="shared" si="89"/>
        <v>0</v>
      </c>
      <c r="AG122" s="54" t="b">
        <f t="shared" si="68"/>
        <v>0</v>
      </c>
      <c r="AH122" s="54" t="b">
        <f t="shared" si="69"/>
        <v>0</v>
      </c>
    </row>
    <row r="123" spans="1:34" ht="15">
      <c r="A123" s="5">
        <v>101</v>
      </c>
      <c r="B123" s="5" t="s">
        <v>42</v>
      </c>
      <c r="C123" s="4">
        <v>19</v>
      </c>
      <c r="D123" s="14">
        <f>GATE2!S20</f>
        <v>0.125</v>
      </c>
      <c r="E123" s="24">
        <v>0.43</v>
      </c>
      <c r="F123" s="5" t="s">
        <v>10</v>
      </c>
      <c r="G123" s="5" t="s">
        <v>28</v>
      </c>
      <c r="H123" s="5" t="s">
        <v>12</v>
      </c>
      <c r="I123" s="5" t="s">
        <v>18</v>
      </c>
      <c r="J123" s="5" t="s">
        <v>18</v>
      </c>
      <c r="K123" s="5" t="s">
        <v>14</v>
      </c>
      <c r="L123" s="3" t="s">
        <v>12</v>
      </c>
      <c r="M123" s="13" t="b">
        <f t="shared" si="70"/>
        <v>1</v>
      </c>
      <c r="N123" s="13" t="b">
        <f t="shared" si="71"/>
        <v>0</v>
      </c>
      <c r="O123" s="13" t="b">
        <f t="shared" si="72"/>
        <v>0</v>
      </c>
      <c r="P123" s="13" t="b">
        <f t="shared" si="73"/>
        <v>1</v>
      </c>
      <c r="Q123" s="13" t="b">
        <f t="shared" si="74"/>
        <v>0</v>
      </c>
      <c r="R123" s="13" t="b">
        <f t="shared" si="75"/>
        <v>0</v>
      </c>
      <c r="S123" s="13" t="b">
        <f t="shared" si="76"/>
        <v>1</v>
      </c>
      <c r="T123" s="13" t="b">
        <f t="shared" si="77"/>
        <v>0</v>
      </c>
      <c r="U123" s="13" t="b">
        <f t="shared" si="78"/>
        <v>0</v>
      </c>
      <c r="V123" s="13" t="b">
        <f t="shared" si="79"/>
        <v>1</v>
      </c>
      <c r="W123" s="13" t="b">
        <f t="shared" si="80"/>
        <v>0</v>
      </c>
      <c r="X123" s="13" t="b">
        <f t="shared" si="81"/>
        <v>0</v>
      </c>
      <c r="Y123" s="13" t="b">
        <f t="shared" si="82"/>
        <v>0</v>
      </c>
      <c r="Z123" s="13" t="b">
        <f t="shared" si="83"/>
        <v>0</v>
      </c>
      <c r="AA123" s="13" t="b">
        <f t="shared" si="84"/>
        <v>0</v>
      </c>
      <c r="AB123" s="13" t="b">
        <f t="shared" si="85"/>
        <v>0</v>
      </c>
      <c r="AC123" s="13" t="b">
        <f t="shared" si="86"/>
        <v>0</v>
      </c>
      <c r="AD123" s="13" t="b">
        <f t="shared" si="87"/>
        <v>0</v>
      </c>
      <c r="AE123" s="13" t="b">
        <f t="shared" si="88"/>
        <v>0</v>
      </c>
      <c r="AF123" s="13" t="b">
        <f t="shared" si="89"/>
        <v>0</v>
      </c>
      <c r="AG123" s="54" t="b">
        <f t="shared" si="68"/>
        <v>0</v>
      </c>
      <c r="AH123" s="54" t="b">
        <f t="shared" si="69"/>
        <v>0</v>
      </c>
    </row>
    <row r="124" spans="1:34" ht="15">
      <c r="A124" s="5">
        <v>102</v>
      </c>
      <c r="B124" s="5" t="s">
        <v>42</v>
      </c>
      <c r="C124" s="4">
        <v>20</v>
      </c>
      <c r="D124" s="14">
        <f>GATE2!S21</f>
        <v>0.9375</v>
      </c>
      <c r="E124" s="24">
        <v>0.40500000000000003</v>
      </c>
      <c r="F124" s="5" t="s">
        <v>10</v>
      </c>
      <c r="G124" s="5" t="s">
        <v>28</v>
      </c>
      <c r="H124" s="5" t="s">
        <v>12</v>
      </c>
      <c r="I124" s="5" t="s">
        <v>18</v>
      </c>
      <c r="J124" s="5" t="s">
        <v>13</v>
      </c>
      <c r="K124" s="5" t="s">
        <v>15</v>
      </c>
      <c r="L124" s="3" t="s">
        <v>90</v>
      </c>
      <c r="M124" s="13" t="b">
        <f t="shared" si="70"/>
        <v>0</v>
      </c>
      <c r="N124" s="13" t="b">
        <f t="shared" si="71"/>
        <v>0</v>
      </c>
      <c r="O124" s="13" t="b">
        <f t="shared" si="72"/>
        <v>0</v>
      </c>
      <c r="P124" s="13" t="b">
        <f t="shared" si="73"/>
        <v>0</v>
      </c>
      <c r="Q124" s="13" t="b">
        <f t="shared" si="74"/>
        <v>0</v>
      </c>
      <c r="R124" s="13" t="b">
        <f t="shared" si="75"/>
        <v>0</v>
      </c>
      <c r="S124" s="13" t="b">
        <f t="shared" si="76"/>
        <v>0</v>
      </c>
      <c r="T124" s="13" t="b">
        <f t="shared" si="77"/>
        <v>0</v>
      </c>
      <c r="U124" s="13" t="b">
        <f t="shared" si="78"/>
        <v>0</v>
      </c>
      <c r="V124" s="13" t="b">
        <f t="shared" si="79"/>
        <v>0</v>
      </c>
      <c r="W124" s="13" t="b">
        <f t="shared" si="80"/>
        <v>0</v>
      </c>
      <c r="X124" s="13" t="b">
        <f t="shared" si="81"/>
        <v>0</v>
      </c>
      <c r="Y124" s="13" t="b">
        <f t="shared" si="82"/>
        <v>0</v>
      </c>
      <c r="Z124" s="13" t="b">
        <f t="shared" si="83"/>
        <v>0</v>
      </c>
      <c r="AA124" s="13" t="b">
        <f t="shared" si="84"/>
        <v>0</v>
      </c>
      <c r="AB124" s="13" t="b">
        <f t="shared" si="85"/>
        <v>0</v>
      </c>
      <c r="AC124" s="13" t="b">
        <f t="shared" si="86"/>
        <v>0</v>
      </c>
      <c r="AD124" s="13" t="b">
        <f t="shared" si="87"/>
        <v>0</v>
      </c>
      <c r="AE124" s="13" t="b">
        <f t="shared" si="88"/>
        <v>0</v>
      </c>
      <c r="AF124" s="13" t="b">
        <f t="shared" si="89"/>
        <v>0</v>
      </c>
      <c r="AG124" s="54" t="b">
        <f t="shared" si="68"/>
        <v>0</v>
      </c>
      <c r="AH124" s="54" t="b">
        <f t="shared" si="69"/>
        <v>0</v>
      </c>
    </row>
    <row r="125" spans="1:34" ht="15">
      <c r="A125" s="5">
        <v>103</v>
      </c>
      <c r="B125" s="5" t="s">
        <v>42</v>
      </c>
      <c r="C125" s="4">
        <v>21</v>
      </c>
      <c r="D125" s="14">
        <f>GATE2!S22</f>
        <v>0.9375</v>
      </c>
      <c r="E125" s="24">
        <v>0.30299999999999999</v>
      </c>
      <c r="F125" s="5" t="s">
        <v>10</v>
      </c>
      <c r="G125" s="5" t="s">
        <v>28</v>
      </c>
      <c r="H125" s="5" t="s">
        <v>29</v>
      </c>
      <c r="I125" s="5" t="s">
        <v>18</v>
      </c>
      <c r="J125" s="5" t="s">
        <v>13</v>
      </c>
      <c r="K125" s="5" t="s">
        <v>14</v>
      </c>
      <c r="L125" s="3" t="s">
        <v>90</v>
      </c>
      <c r="M125" s="13" t="b">
        <f t="shared" si="70"/>
        <v>0</v>
      </c>
      <c r="N125" s="13" t="b">
        <f t="shared" si="71"/>
        <v>0</v>
      </c>
      <c r="O125" s="13" t="b">
        <f t="shared" si="72"/>
        <v>0</v>
      </c>
      <c r="P125" s="13" t="b">
        <f t="shared" si="73"/>
        <v>0</v>
      </c>
      <c r="Q125" s="13" t="b">
        <f t="shared" si="74"/>
        <v>0</v>
      </c>
      <c r="R125" s="13" t="b">
        <f t="shared" si="75"/>
        <v>0</v>
      </c>
      <c r="S125" s="13" t="b">
        <f t="shared" si="76"/>
        <v>0</v>
      </c>
      <c r="T125" s="13" t="b">
        <f t="shared" si="77"/>
        <v>0</v>
      </c>
      <c r="U125" s="13" t="b">
        <f t="shared" si="78"/>
        <v>0</v>
      </c>
      <c r="V125" s="13" t="b">
        <f t="shared" si="79"/>
        <v>0</v>
      </c>
      <c r="W125" s="13" t="b">
        <f t="shared" si="80"/>
        <v>0</v>
      </c>
      <c r="X125" s="13" t="b">
        <f t="shared" si="81"/>
        <v>0</v>
      </c>
      <c r="Y125" s="13" t="b">
        <f t="shared" si="82"/>
        <v>0</v>
      </c>
      <c r="Z125" s="13" t="b">
        <f t="shared" si="83"/>
        <v>0</v>
      </c>
      <c r="AA125" s="13" t="b">
        <f t="shared" si="84"/>
        <v>0</v>
      </c>
      <c r="AB125" s="13" t="b">
        <f t="shared" si="85"/>
        <v>0</v>
      </c>
      <c r="AC125" s="13" t="b">
        <f t="shared" si="86"/>
        <v>0</v>
      </c>
      <c r="AD125" s="13" t="b">
        <f t="shared" si="87"/>
        <v>0</v>
      </c>
      <c r="AE125" s="13" t="b">
        <f t="shared" si="88"/>
        <v>0</v>
      </c>
      <c r="AF125" s="13" t="b">
        <f t="shared" si="89"/>
        <v>0</v>
      </c>
      <c r="AG125" s="54" t="b">
        <f t="shared" si="68"/>
        <v>1</v>
      </c>
      <c r="AH125" s="54" t="b">
        <f t="shared" si="69"/>
        <v>1</v>
      </c>
    </row>
    <row r="126" spans="1:34" ht="15">
      <c r="A126" s="49">
        <v>104</v>
      </c>
      <c r="B126" s="49" t="s">
        <v>43</v>
      </c>
      <c r="C126" s="50">
        <v>1</v>
      </c>
      <c r="D126" s="51">
        <f>'HP1'!S2</f>
        <v>1</v>
      </c>
      <c r="E126" s="52">
        <v>0.12</v>
      </c>
      <c r="F126" s="49" t="s">
        <v>10</v>
      </c>
      <c r="G126" s="49" t="s">
        <v>28</v>
      </c>
      <c r="H126" s="49" t="s">
        <v>29</v>
      </c>
      <c r="I126" s="49" t="s">
        <v>18</v>
      </c>
      <c r="J126" s="49" t="s">
        <v>18</v>
      </c>
      <c r="K126" s="49" t="s">
        <v>14</v>
      </c>
      <c r="L126" s="53" t="s">
        <v>12</v>
      </c>
      <c r="M126" s="54" t="b">
        <f t="shared" si="70"/>
        <v>0</v>
      </c>
      <c r="N126" s="54" t="b">
        <f t="shared" si="71"/>
        <v>0</v>
      </c>
      <c r="O126" s="54" t="b">
        <f t="shared" si="72"/>
        <v>0</v>
      </c>
      <c r="P126" s="54" t="b">
        <f t="shared" si="73"/>
        <v>0</v>
      </c>
      <c r="Q126" s="54" t="b">
        <f t="shared" si="74"/>
        <v>0</v>
      </c>
      <c r="R126" s="54" t="b">
        <f t="shared" si="75"/>
        <v>0</v>
      </c>
      <c r="S126" s="54" t="b">
        <f t="shared" si="76"/>
        <v>0</v>
      </c>
      <c r="T126" s="54" t="b">
        <f t="shared" si="77"/>
        <v>0</v>
      </c>
      <c r="U126" s="54" t="b">
        <f t="shared" si="78"/>
        <v>0</v>
      </c>
      <c r="V126" s="54" t="b">
        <f t="shared" si="79"/>
        <v>0</v>
      </c>
      <c r="W126" s="54" t="b">
        <f t="shared" si="80"/>
        <v>1</v>
      </c>
      <c r="X126" s="54" t="b">
        <f t="shared" si="81"/>
        <v>0</v>
      </c>
      <c r="Y126" s="54" t="b">
        <f t="shared" si="82"/>
        <v>1</v>
      </c>
      <c r="Z126" s="54" t="b">
        <f t="shared" si="83"/>
        <v>0</v>
      </c>
      <c r="AA126" s="54" t="b">
        <f t="shared" si="84"/>
        <v>0</v>
      </c>
      <c r="AB126" s="54" t="b">
        <f t="shared" si="85"/>
        <v>0</v>
      </c>
      <c r="AC126" s="54" t="b">
        <f t="shared" si="86"/>
        <v>1</v>
      </c>
      <c r="AD126" s="54" t="b">
        <f t="shared" si="87"/>
        <v>0</v>
      </c>
      <c r="AE126" s="54" t="b">
        <f t="shared" si="88"/>
        <v>0</v>
      </c>
      <c r="AF126" s="54" t="b">
        <f t="shared" si="89"/>
        <v>1</v>
      </c>
      <c r="AG126" s="54" t="b">
        <f t="shared" si="68"/>
        <v>1</v>
      </c>
      <c r="AH126" s="54" t="b">
        <f t="shared" si="69"/>
        <v>1</v>
      </c>
    </row>
    <row r="127" spans="1:34" ht="15">
      <c r="A127" s="49">
        <v>105</v>
      </c>
      <c r="B127" s="49" t="s">
        <v>43</v>
      </c>
      <c r="C127" s="50">
        <v>2</v>
      </c>
      <c r="D127" s="51">
        <f>'HP1'!S3</f>
        <v>0.1875</v>
      </c>
      <c r="E127" s="52">
        <v>0.27500000000000002</v>
      </c>
      <c r="F127" s="49" t="s">
        <v>10</v>
      </c>
      <c r="G127" s="49" t="s">
        <v>28</v>
      </c>
      <c r="H127" s="49" t="s">
        <v>29</v>
      </c>
      <c r="I127" s="49" t="s">
        <v>18</v>
      </c>
      <c r="J127" s="49" t="s">
        <v>13</v>
      </c>
      <c r="K127" s="49" t="s">
        <v>15</v>
      </c>
      <c r="L127" s="53" t="s">
        <v>90</v>
      </c>
      <c r="M127" s="54" t="b">
        <f t="shared" si="70"/>
        <v>1</v>
      </c>
      <c r="N127" s="54" t="b">
        <f t="shared" si="71"/>
        <v>0</v>
      </c>
      <c r="O127" s="54" t="b">
        <f t="shared" si="72"/>
        <v>1</v>
      </c>
      <c r="P127" s="54" t="b">
        <f t="shared" si="73"/>
        <v>0</v>
      </c>
      <c r="Q127" s="54" t="b">
        <f t="shared" si="74"/>
        <v>1</v>
      </c>
      <c r="R127" s="54" t="b">
        <f t="shared" si="75"/>
        <v>0</v>
      </c>
      <c r="S127" s="54" t="b">
        <f t="shared" si="76"/>
        <v>0</v>
      </c>
      <c r="T127" s="54" t="b">
        <f t="shared" si="77"/>
        <v>1</v>
      </c>
      <c r="U127" s="54" t="b">
        <f t="shared" si="78"/>
        <v>0</v>
      </c>
      <c r="V127" s="54" t="b">
        <f t="shared" si="79"/>
        <v>0</v>
      </c>
      <c r="W127" s="54" t="b">
        <f t="shared" si="80"/>
        <v>0</v>
      </c>
      <c r="X127" s="54" t="b">
        <f t="shared" si="81"/>
        <v>0</v>
      </c>
      <c r="Y127" s="54" t="b">
        <f t="shared" si="82"/>
        <v>0</v>
      </c>
      <c r="Z127" s="54" t="b">
        <f t="shared" si="83"/>
        <v>0</v>
      </c>
      <c r="AA127" s="54" t="b">
        <f t="shared" si="84"/>
        <v>0</v>
      </c>
      <c r="AB127" s="54" t="b">
        <f t="shared" si="85"/>
        <v>0</v>
      </c>
      <c r="AC127" s="54" t="b">
        <f t="shared" si="86"/>
        <v>0</v>
      </c>
      <c r="AD127" s="54" t="b">
        <f t="shared" si="87"/>
        <v>0</v>
      </c>
      <c r="AE127" s="54" t="b">
        <f t="shared" si="88"/>
        <v>0</v>
      </c>
      <c r="AF127" s="54" t="b">
        <f t="shared" si="89"/>
        <v>0</v>
      </c>
      <c r="AG127" s="54" t="b">
        <f t="shared" si="68"/>
        <v>1</v>
      </c>
      <c r="AH127" s="54" t="b">
        <f t="shared" si="69"/>
        <v>1</v>
      </c>
    </row>
    <row r="128" spans="1:34" ht="15">
      <c r="A128" s="49">
        <v>106</v>
      </c>
      <c r="B128" s="49" t="s">
        <v>43</v>
      </c>
      <c r="C128" s="50">
        <v>3</v>
      </c>
      <c r="D128" s="51">
        <f>'HP1'!S4</f>
        <v>0.9375</v>
      </c>
      <c r="E128" s="52">
        <v>0.19</v>
      </c>
      <c r="F128" s="49" t="s">
        <v>10</v>
      </c>
      <c r="G128" s="49" t="s">
        <v>28</v>
      </c>
      <c r="H128" s="49" t="s">
        <v>29</v>
      </c>
      <c r="I128" s="49" t="s">
        <v>18</v>
      </c>
      <c r="J128" s="49" t="s">
        <v>13</v>
      </c>
      <c r="K128" s="49" t="s">
        <v>14</v>
      </c>
      <c r="L128" s="53" t="s">
        <v>90</v>
      </c>
      <c r="M128" s="54" t="b">
        <f t="shared" si="70"/>
        <v>0</v>
      </c>
      <c r="N128" s="54" t="b">
        <f t="shared" si="71"/>
        <v>0</v>
      </c>
      <c r="O128" s="54" t="b">
        <f t="shared" si="72"/>
        <v>0</v>
      </c>
      <c r="P128" s="54" t="b">
        <f t="shared" si="73"/>
        <v>0</v>
      </c>
      <c r="Q128" s="54" t="b">
        <f t="shared" si="74"/>
        <v>0</v>
      </c>
      <c r="R128" s="54" t="b">
        <f t="shared" si="75"/>
        <v>0</v>
      </c>
      <c r="S128" s="54" t="b">
        <f t="shared" si="76"/>
        <v>0</v>
      </c>
      <c r="T128" s="54" t="b">
        <f t="shared" si="77"/>
        <v>0</v>
      </c>
      <c r="U128" s="54" t="b">
        <f t="shared" si="78"/>
        <v>0</v>
      </c>
      <c r="V128" s="54" t="b">
        <f t="shared" si="79"/>
        <v>0</v>
      </c>
      <c r="W128" s="54" t="b">
        <f t="shared" si="80"/>
        <v>0</v>
      </c>
      <c r="X128" s="54" t="b">
        <f t="shared" si="81"/>
        <v>0</v>
      </c>
      <c r="Y128" s="54" t="b">
        <f t="shared" si="82"/>
        <v>0</v>
      </c>
      <c r="Z128" s="54" t="b">
        <f t="shared" si="83"/>
        <v>0</v>
      </c>
      <c r="AA128" s="54" t="b">
        <f t="shared" si="84"/>
        <v>0</v>
      </c>
      <c r="AB128" s="54" t="b">
        <f t="shared" si="85"/>
        <v>0</v>
      </c>
      <c r="AC128" s="54" t="b">
        <f t="shared" si="86"/>
        <v>0</v>
      </c>
      <c r="AD128" s="54" t="b">
        <f t="shared" si="87"/>
        <v>0</v>
      </c>
      <c r="AE128" s="54" t="b">
        <f t="shared" si="88"/>
        <v>0</v>
      </c>
      <c r="AF128" s="54" t="b">
        <f t="shared" si="89"/>
        <v>0</v>
      </c>
      <c r="AG128" s="54" t="b">
        <f t="shared" si="68"/>
        <v>1</v>
      </c>
      <c r="AH128" s="54" t="b">
        <f t="shared" si="69"/>
        <v>1</v>
      </c>
    </row>
    <row r="129" spans="1:34" ht="15">
      <c r="A129" s="49">
        <v>107</v>
      </c>
      <c r="B129" s="49" t="s">
        <v>43</v>
      </c>
      <c r="C129" s="50">
        <v>4</v>
      </c>
      <c r="D129" s="51">
        <f>'HP1'!S5</f>
        <v>0.6875</v>
      </c>
      <c r="E129" s="52">
        <v>7.4999999999999997E-2</v>
      </c>
      <c r="F129" s="49" t="s">
        <v>16</v>
      </c>
      <c r="G129" s="49" t="s">
        <v>11</v>
      </c>
      <c r="H129" s="49" t="s">
        <v>12</v>
      </c>
      <c r="I129" s="49" t="s">
        <v>18</v>
      </c>
      <c r="J129" s="49" t="s">
        <v>13</v>
      </c>
      <c r="K129" s="49" t="s">
        <v>19</v>
      </c>
      <c r="L129" s="53" t="s">
        <v>90</v>
      </c>
      <c r="M129" s="54" t="b">
        <f t="shared" si="70"/>
        <v>0</v>
      </c>
      <c r="N129" s="54" t="b">
        <f t="shared" si="71"/>
        <v>0</v>
      </c>
      <c r="O129" s="54" t="b">
        <f t="shared" si="72"/>
        <v>0</v>
      </c>
      <c r="P129" s="54" t="b">
        <f t="shared" si="73"/>
        <v>0</v>
      </c>
      <c r="Q129" s="54" t="b">
        <f t="shared" si="74"/>
        <v>0</v>
      </c>
      <c r="R129" s="54" t="b">
        <f t="shared" si="75"/>
        <v>0</v>
      </c>
      <c r="S129" s="54" t="b">
        <f t="shared" si="76"/>
        <v>0</v>
      </c>
      <c r="T129" s="54" t="b">
        <f t="shared" si="77"/>
        <v>0</v>
      </c>
      <c r="U129" s="54" t="b">
        <f t="shared" si="78"/>
        <v>0</v>
      </c>
      <c r="V129" s="54" t="b">
        <f t="shared" si="79"/>
        <v>0</v>
      </c>
      <c r="W129" s="54" t="b">
        <f t="shared" si="80"/>
        <v>0</v>
      </c>
      <c r="X129" s="54" t="b">
        <f t="shared" si="81"/>
        <v>0</v>
      </c>
      <c r="Y129" s="54" t="b">
        <f t="shared" si="82"/>
        <v>0</v>
      </c>
      <c r="Z129" s="54" t="b">
        <f t="shared" si="83"/>
        <v>0</v>
      </c>
      <c r="AA129" s="54" t="b">
        <f t="shared" si="84"/>
        <v>0</v>
      </c>
      <c r="AB129" s="54" t="b">
        <f t="shared" si="85"/>
        <v>0</v>
      </c>
      <c r="AC129" s="54" t="b">
        <f t="shared" si="86"/>
        <v>0</v>
      </c>
      <c r="AD129" s="54" t="b">
        <f t="shared" si="87"/>
        <v>0</v>
      </c>
      <c r="AE129" s="54" t="b">
        <f t="shared" si="88"/>
        <v>0</v>
      </c>
      <c r="AF129" s="54" t="b">
        <f t="shared" si="89"/>
        <v>0</v>
      </c>
      <c r="AG129" s="54" t="b">
        <f t="shared" si="68"/>
        <v>0</v>
      </c>
      <c r="AH129" s="54" t="b">
        <f t="shared" si="69"/>
        <v>0</v>
      </c>
    </row>
    <row r="130" spans="1:34" ht="15">
      <c r="A130" s="49">
        <v>108</v>
      </c>
      <c r="B130" s="49" t="s">
        <v>43</v>
      </c>
      <c r="C130" s="50">
        <v>5</v>
      </c>
      <c r="D130" s="51">
        <f>'HP1'!S6</f>
        <v>0.5</v>
      </c>
      <c r="E130" s="52">
        <v>0.12</v>
      </c>
      <c r="F130" s="49" t="s">
        <v>10</v>
      </c>
      <c r="G130" s="49" t="s">
        <v>11</v>
      </c>
      <c r="H130" s="49" t="s">
        <v>12</v>
      </c>
      <c r="I130" s="49" t="s">
        <v>18</v>
      </c>
      <c r="J130" s="49" t="s">
        <v>13</v>
      </c>
      <c r="K130" s="49" t="s">
        <v>19</v>
      </c>
      <c r="L130" s="53" t="s">
        <v>90</v>
      </c>
      <c r="M130" s="54" t="b">
        <f t="shared" si="70"/>
        <v>1</v>
      </c>
      <c r="N130" s="54" t="b">
        <f t="shared" si="71"/>
        <v>0</v>
      </c>
      <c r="O130" s="54" t="b">
        <f t="shared" si="72"/>
        <v>0</v>
      </c>
      <c r="P130" s="54" t="b">
        <f t="shared" si="73"/>
        <v>1</v>
      </c>
      <c r="Q130" s="54" t="b">
        <f t="shared" si="74"/>
        <v>0</v>
      </c>
      <c r="R130" s="54" t="b">
        <f t="shared" si="75"/>
        <v>1</v>
      </c>
      <c r="S130" s="54" t="b">
        <f t="shared" si="76"/>
        <v>0</v>
      </c>
      <c r="T130" s="54" t="b">
        <f t="shared" si="77"/>
        <v>1</v>
      </c>
      <c r="U130" s="54" t="b">
        <f t="shared" si="78"/>
        <v>0</v>
      </c>
      <c r="V130" s="54" t="b">
        <f t="shared" si="79"/>
        <v>0</v>
      </c>
      <c r="W130" s="54" t="b">
        <f t="shared" si="80"/>
        <v>0</v>
      </c>
      <c r="X130" s="54" t="b">
        <f t="shared" si="81"/>
        <v>0</v>
      </c>
      <c r="Y130" s="54" t="b">
        <f t="shared" si="82"/>
        <v>0</v>
      </c>
      <c r="Z130" s="54" t="b">
        <f t="shared" si="83"/>
        <v>0</v>
      </c>
      <c r="AA130" s="54" t="b">
        <f t="shared" si="84"/>
        <v>0</v>
      </c>
      <c r="AB130" s="54" t="b">
        <f t="shared" si="85"/>
        <v>0</v>
      </c>
      <c r="AC130" s="54" t="b">
        <f t="shared" si="86"/>
        <v>0</v>
      </c>
      <c r="AD130" s="54" t="b">
        <f t="shared" si="87"/>
        <v>0</v>
      </c>
      <c r="AE130" s="54" t="b">
        <f t="shared" si="88"/>
        <v>0</v>
      </c>
      <c r="AF130" s="54" t="b">
        <f t="shared" si="89"/>
        <v>0</v>
      </c>
      <c r="AG130" s="54" t="b">
        <f t="shared" si="68"/>
        <v>0</v>
      </c>
      <c r="AH130" s="54" t="b">
        <f t="shared" si="69"/>
        <v>0</v>
      </c>
    </row>
    <row r="131" spans="1:34" ht="15">
      <c r="A131" s="49">
        <v>109</v>
      </c>
      <c r="B131" s="49" t="s">
        <v>43</v>
      </c>
      <c r="C131" s="50">
        <v>6</v>
      </c>
      <c r="D131" s="51">
        <f>'HP1'!S7</f>
        <v>0</v>
      </c>
      <c r="E131" s="52">
        <v>0.27500000000000002</v>
      </c>
      <c r="F131" s="49" t="s">
        <v>10</v>
      </c>
      <c r="G131" s="49" t="s">
        <v>28</v>
      </c>
      <c r="H131" s="49" t="s">
        <v>29</v>
      </c>
      <c r="I131" s="49" t="s">
        <v>18</v>
      </c>
      <c r="J131" s="49" t="s">
        <v>18</v>
      </c>
      <c r="K131" s="49" t="s">
        <v>15</v>
      </c>
      <c r="L131" s="53" t="s">
        <v>12</v>
      </c>
      <c r="M131" s="54" t="b">
        <f t="shared" si="70"/>
        <v>1</v>
      </c>
      <c r="N131" s="54" t="b">
        <f t="shared" si="71"/>
        <v>0</v>
      </c>
      <c r="O131" s="54" t="b">
        <f t="shared" si="72"/>
        <v>1</v>
      </c>
      <c r="P131" s="54" t="b">
        <f t="shared" si="73"/>
        <v>0</v>
      </c>
      <c r="Q131" s="54" t="b">
        <f t="shared" si="74"/>
        <v>1</v>
      </c>
      <c r="R131" s="54" t="b">
        <f t="shared" si="75"/>
        <v>0</v>
      </c>
      <c r="S131" s="54" t="b">
        <f t="shared" si="76"/>
        <v>0</v>
      </c>
      <c r="T131" s="54" t="b">
        <f t="shared" si="77"/>
        <v>0</v>
      </c>
      <c r="U131" s="54" t="b">
        <f t="shared" si="78"/>
        <v>0</v>
      </c>
      <c r="V131" s="54" t="b">
        <f t="shared" si="79"/>
        <v>1</v>
      </c>
      <c r="W131" s="54" t="b">
        <f t="shared" si="80"/>
        <v>0</v>
      </c>
      <c r="X131" s="54" t="b">
        <f t="shared" si="81"/>
        <v>0</v>
      </c>
      <c r="Y131" s="54" t="b">
        <f t="shared" si="82"/>
        <v>0</v>
      </c>
      <c r="Z131" s="54" t="b">
        <f t="shared" si="83"/>
        <v>0</v>
      </c>
      <c r="AA131" s="54" t="b">
        <f t="shared" si="84"/>
        <v>0</v>
      </c>
      <c r="AB131" s="54" t="b">
        <f t="shared" si="85"/>
        <v>0</v>
      </c>
      <c r="AC131" s="54" t="b">
        <f t="shared" si="86"/>
        <v>0</v>
      </c>
      <c r="AD131" s="54" t="b">
        <f t="shared" si="87"/>
        <v>0</v>
      </c>
      <c r="AE131" s="54" t="b">
        <f t="shared" si="88"/>
        <v>0</v>
      </c>
      <c r="AF131" s="54" t="b">
        <f t="shared" si="89"/>
        <v>0</v>
      </c>
      <c r="AG131" s="54" t="b">
        <f t="shared" si="68"/>
        <v>1</v>
      </c>
      <c r="AH131" s="54" t="b">
        <f t="shared" si="69"/>
        <v>1</v>
      </c>
    </row>
    <row r="132" spans="1:34" ht="15">
      <c r="A132" s="49">
        <v>110</v>
      </c>
      <c r="B132" s="49" t="s">
        <v>43</v>
      </c>
      <c r="C132" s="50">
        <v>7</v>
      </c>
      <c r="D132" s="51">
        <f>'HP1'!S8</f>
        <v>0.6875</v>
      </c>
      <c r="E132" s="52">
        <v>5.3999999999999999E-2</v>
      </c>
      <c r="F132" s="49" t="s">
        <v>16</v>
      </c>
      <c r="G132" s="49" t="s">
        <v>11</v>
      </c>
      <c r="H132" s="49" t="s">
        <v>12</v>
      </c>
      <c r="I132" s="49" t="s">
        <v>18</v>
      </c>
      <c r="J132" s="49" t="s">
        <v>13</v>
      </c>
      <c r="K132" s="49" t="s">
        <v>19</v>
      </c>
      <c r="L132" s="53" t="s">
        <v>90</v>
      </c>
      <c r="M132" s="54" t="b">
        <f t="shared" si="70"/>
        <v>0</v>
      </c>
      <c r="N132" s="54" t="b">
        <f t="shared" si="71"/>
        <v>0</v>
      </c>
      <c r="O132" s="54" t="b">
        <f t="shared" si="72"/>
        <v>0</v>
      </c>
      <c r="P132" s="54" t="b">
        <f t="shared" si="73"/>
        <v>0</v>
      </c>
      <c r="Q132" s="54" t="b">
        <f t="shared" si="74"/>
        <v>0</v>
      </c>
      <c r="R132" s="54" t="b">
        <f t="shared" si="75"/>
        <v>0</v>
      </c>
      <c r="S132" s="54" t="b">
        <f t="shared" si="76"/>
        <v>0</v>
      </c>
      <c r="T132" s="54" t="b">
        <f t="shared" si="77"/>
        <v>0</v>
      </c>
      <c r="U132" s="54" t="b">
        <f t="shared" si="78"/>
        <v>0</v>
      </c>
      <c r="V132" s="54" t="b">
        <f t="shared" si="79"/>
        <v>0</v>
      </c>
      <c r="W132" s="54" t="b">
        <f t="shared" si="80"/>
        <v>0</v>
      </c>
      <c r="X132" s="54" t="b">
        <f t="shared" si="81"/>
        <v>0</v>
      </c>
      <c r="Y132" s="54" t="b">
        <f t="shared" si="82"/>
        <v>0</v>
      </c>
      <c r="Z132" s="54" t="b">
        <f t="shared" si="83"/>
        <v>0</v>
      </c>
      <c r="AA132" s="54" t="b">
        <f t="shared" si="84"/>
        <v>0</v>
      </c>
      <c r="AB132" s="54" t="b">
        <f t="shared" si="85"/>
        <v>0</v>
      </c>
      <c r="AC132" s="54" t="b">
        <f t="shared" si="86"/>
        <v>0</v>
      </c>
      <c r="AD132" s="54" t="b">
        <f t="shared" si="87"/>
        <v>0</v>
      </c>
      <c r="AE132" s="54" t="b">
        <f t="shared" si="88"/>
        <v>0</v>
      </c>
      <c r="AF132" s="54" t="b">
        <f t="shared" si="89"/>
        <v>0</v>
      </c>
      <c r="AG132" s="54" t="b">
        <f t="shared" si="68"/>
        <v>0</v>
      </c>
      <c r="AH132" s="54" t="b">
        <f t="shared" si="69"/>
        <v>0</v>
      </c>
    </row>
    <row r="133" spans="1:34" ht="15">
      <c r="A133" s="49">
        <v>111</v>
      </c>
      <c r="B133" s="49" t="s">
        <v>43</v>
      </c>
      <c r="C133" s="50">
        <v>8</v>
      </c>
      <c r="D133" s="51">
        <f>'HP1'!S9</f>
        <v>0.75</v>
      </c>
      <c r="E133" s="52">
        <v>8.7999999999999995E-2</v>
      </c>
      <c r="F133" s="49" t="s">
        <v>16</v>
      </c>
      <c r="G133" s="49" t="s">
        <v>11</v>
      </c>
      <c r="H133" s="49" t="s">
        <v>12</v>
      </c>
      <c r="I133" s="49" t="s">
        <v>18</v>
      </c>
      <c r="J133" s="49" t="s">
        <v>13</v>
      </c>
      <c r="K133" s="49" t="s">
        <v>19</v>
      </c>
      <c r="L133" s="53" t="s">
        <v>90</v>
      </c>
      <c r="M133" s="54" t="b">
        <f t="shared" si="70"/>
        <v>0</v>
      </c>
      <c r="N133" s="54" t="b">
        <f t="shared" si="71"/>
        <v>0</v>
      </c>
      <c r="O133" s="54" t="b">
        <f t="shared" si="72"/>
        <v>0</v>
      </c>
      <c r="P133" s="54" t="b">
        <f t="shared" si="73"/>
        <v>0</v>
      </c>
      <c r="Q133" s="54" t="b">
        <f t="shared" si="74"/>
        <v>0</v>
      </c>
      <c r="R133" s="54" t="b">
        <f t="shared" si="75"/>
        <v>0</v>
      </c>
      <c r="S133" s="54" t="b">
        <f t="shared" si="76"/>
        <v>0</v>
      </c>
      <c r="T133" s="54" t="b">
        <f t="shared" si="77"/>
        <v>0</v>
      </c>
      <c r="U133" s="54" t="b">
        <f t="shared" si="78"/>
        <v>0</v>
      </c>
      <c r="V133" s="54" t="b">
        <f t="shared" si="79"/>
        <v>0</v>
      </c>
      <c r="W133" s="54" t="b">
        <f t="shared" si="80"/>
        <v>0</v>
      </c>
      <c r="X133" s="54" t="b">
        <f t="shared" si="81"/>
        <v>0</v>
      </c>
      <c r="Y133" s="54" t="b">
        <f t="shared" si="82"/>
        <v>0</v>
      </c>
      <c r="Z133" s="54" t="b">
        <f t="shared" si="83"/>
        <v>0</v>
      </c>
      <c r="AA133" s="54" t="b">
        <f t="shared" si="84"/>
        <v>0</v>
      </c>
      <c r="AB133" s="54" t="b">
        <f t="shared" si="85"/>
        <v>0</v>
      </c>
      <c r="AC133" s="54" t="b">
        <f t="shared" si="86"/>
        <v>0</v>
      </c>
      <c r="AD133" s="54" t="b">
        <f t="shared" si="87"/>
        <v>0</v>
      </c>
      <c r="AE133" s="54" t="b">
        <f t="shared" si="88"/>
        <v>0</v>
      </c>
      <c r="AF133" s="54" t="b">
        <f t="shared" si="89"/>
        <v>0</v>
      </c>
      <c r="AG133" s="54" t="b">
        <f t="shared" si="68"/>
        <v>0</v>
      </c>
      <c r="AH133" s="54" t="b">
        <f t="shared" si="69"/>
        <v>0</v>
      </c>
    </row>
    <row r="134" spans="1:34" ht="15">
      <c r="A134" s="49">
        <v>112</v>
      </c>
      <c r="B134" s="49" t="s">
        <v>43</v>
      </c>
      <c r="C134" s="50">
        <v>9</v>
      </c>
      <c r="D134" s="51">
        <f>'HP1'!S10</f>
        <v>1</v>
      </c>
      <c r="E134" s="52">
        <v>0.15</v>
      </c>
      <c r="F134" s="49" t="s">
        <v>10</v>
      </c>
      <c r="G134" s="49" t="s">
        <v>28</v>
      </c>
      <c r="H134" s="49" t="s">
        <v>29</v>
      </c>
      <c r="I134" s="49" t="s">
        <v>18</v>
      </c>
      <c r="J134" s="49" t="s">
        <v>13</v>
      </c>
      <c r="K134" s="49" t="s">
        <v>14</v>
      </c>
      <c r="L134" s="53" t="s">
        <v>90</v>
      </c>
      <c r="M134" s="54" t="b">
        <f t="shared" si="70"/>
        <v>0</v>
      </c>
      <c r="N134" s="54" t="b">
        <f t="shared" si="71"/>
        <v>0</v>
      </c>
      <c r="O134" s="54" t="b">
        <f t="shared" si="72"/>
        <v>0</v>
      </c>
      <c r="P134" s="54" t="b">
        <f t="shared" si="73"/>
        <v>0</v>
      </c>
      <c r="Q134" s="54" t="b">
        <f t="shared" si="74"/>
        <v>0</v>
      </c>
      <c r="R134" s="54" t="b">
        <f t="shared" si="75"/>
        <v>0</v>
      </c>
      <c r="S134" s="54" t="b">
        <f t="shared" si="76"/>
        <v>0</v>
      </c>
      <c r="T134" s="54" t="b">
        <f t="shared" si="77"/>
        <v>0</v>
      </c>
      <c r="U134" s="54" t="b">
        <f t="shared" si="78"/>
        <v>0</v>
      </c>
      <c r="V134" s="54" t="b">
        <f t="shared" si="79"/>
        <v>0</v>
      </c>
      <c r="W134" s="54" t="b">
        <f t="shared" si="80"/>
        <v>1</v>
      </c>
      <c r="X134" s="54" t="b">
        <f t="shared" si="81"/>
        <v>0</v>
      </c>
      <c r="Y134" s="54" t="b">
        <f t="shared" si="82"/>
        <v>1</v>
      </c>
      <c r="Z134" s="54" t="b">
        <f t="shared" si="83"/>
        <v>0</v>
      </c>
      <c r="AA134" s="54" t="b">
        <f t="shared" si="84"/>
        <v>0</v>
      </c>
      <c r="AB134" s="54" t="b">
        <f t="shared" si="85"/>
        <v>0</v>
      </c>
      <c r="AC134" s="54" t="b">
        <f t="shared" si="86"/>
        <v>1</v>
      </c>
      <c r="AD134" s="54" t="b">
        <f t="shared" si="87"/>
        <v>1</v>
      </c>
      <c r="AE134" s="54" t="b">
        <f t="shared" si="88"/>
        <v>0</v>
      </c>
      <c r="AF134" s="54" t="b">
        <f t="shared" si="89"/>
        <v>0</v>
      </c>
      <c r="AG134" s="54" t="b">
        <f t="shared" si="68"/>
        <v>1</v>
      </c>
      <c r="AH134" s="54" t="b">
        <f t="shared" si="69"/>
        <v>1</v>
      </c>
    </row>
    <row r="135" spans="1:34" ht="15">
      <c r="A135" s="49">
        <v>113</v>
      </c>
      <c r="B135" s="49" t="s">
        <v>43</v>
      </c>
      <c r="C135" s="50">
        <v>10</v>
      </c>
      <c r="D135" s="51">
        <f>'HP1'!S11</f>
        <v>0.5</v>
      </c>
      <c r="E135" s="52">
        <v>0.46</v>
      </c>
      <c r="F135" s="49" t="s">
        <v>10</v>
      </c>
      <c r="G135" s="49" t="s">
        <v>28</v>
      </c>
      <c r="H135" s="49" t="s">
        <v>29</v>
      </c>
      <c r="I135" s="49" t="s">
        <v>18</v>
      </c>
      <c r="J135" s="49" t="s">
        <v>13</v>
      </c>
      <c r="K135" s="49" t="s">
        <v>15</v>
      </c>
      <c r="L135" s="53" t="s">
        <v>90</v>
      </c>
      <c r="M135" s="54" t="b">
        <f t="shared" si="70"/>
        <v>1</v>
      </c>
      <c r="N135" s="54" t="b">
        <f t="shared" si="71"/>
        <v>0</v>
      </c>
      <c r="O135" s="54" t="b">
        <f t="shared" si="72"/>
        <v>1</v>
      </c>
      <c r="P135" s="54" t="b">
        <f t="shared" si="73"/>
        <v>0</v>
      </c>
      <c r="Q135" s="54" t="b">
        <f t="shared" si="74"/>
        <v>1</v>
      </c>
      <c r="R135" s="54" t="b">
        <f t="shared" si="75"/>
        <v>0</v>
      </c>
      <c r="S135" s="54" t="b">
        <f t="shared" si="76"/>
        <v>0</v>
      </c>
      <c r="T135" s="54" t="b">
        <f t="shared" si="77"/>
        <v>1</v>
      </c>
      <c r="U135" s="54" t="b">
        <f t="shared" si="78"/>
        <v>0</v>
      </c>
      <c r="V135" s="54" t="b">
        <f t="shared" si="79"/>
        <v>0</v>
      </c>
      <c r="W135" s="54" t="b">
        <f t="shared" si="80"/>
        <v>0</v>
      </c>
      <c r="X135" s="54" t="b">
        <f t="shared" si="81"/>
        <v>0</v>
      </c>
      <c r="Y135" s="54" t="b">
        <f t="shared" si="82"/>
        <v>0</v>
      </c>
      <c r="Z135" s="54" t="b">
        <f t="shared" si="83"/>
        <v>0</v>
      </c>
      <c r="AA135" s="54" t="b">
        <f t="shared" si="84"/>
        <v>0</v>
      </c>
      <c r="AB135" s="54" t="b">
        <f t="shared" si="85"/>
        <v>0</v>
      </c>
      <c r="AC135" s="54" t="b">
        <f t="shared" si="86"/>
        <v>0</v>
      </c>
      <c r="AD135" s="54" t="b">
        <f t="shared" si="87"/>
        <v>0</v>
      </c>
      <c r="AE135" s="54" t="b">
        <f t="shared" si="88"/>
        <v>0</v>
      </c>
      <c r="AF135" s="54" t="b">
        <f t="shared" si="89"/>
        <v>0</v>
      </c>
      <c r="AG135" s="54" t="b">
        <f t="shared" si="68"/>
        <v>1</v>
      </c>
      <c r="AH135" s="54" t="b">
        <f t="shared" si="69"/>
        <v>1</v>
      </c>
    </row>
    <row r="136" spans="1:34" ht="15">
      <c r="A136" s="49">
        <v>114</v>
      </c>
      <c r="B136" s="49" t="s">
        <v>43</v>
      </c>
      <c r="C136" s="50">
        <v>11</v>
      </c>
      <c r="D136" s="51">
        <f>'HP1'!S12</f>
        <v>6.25E-2</v>
      </c>
      <c r="E136" s="52">
        <v>0.4</v>
      </c>
      <c r="F136" s="49" t="s">
        <v>10</v>
      </c>
      <c r="G136" s="49" t="s">
        <v>28</v>
      </c>
      <c r="H136" s="49" t="s">
        <v>29</v>
      </c>
      <c r="I136" s="49" t="s">
        <v>18</v>
      </c>
      <c r="J136" s="49" t="s">
        <v>13</v>
      </c>
      <c r="K136" s="49" t="s">
        <v>19</v>
      </c>
      <c r="L136" s="53" t="s">
        <v>90</v>
      </c>
      <c r="M136" s="54" t="b">
        <f t="shared" si="70"/>
        <v>1</v>
      </c>
      <c r="N136" s="54" t="b">
        <f t="shared" si="71"/>
        <v>0</v>
      </c>
      <c r="O136" s="54" t="b">
        <f t="shared" si="72"/>
        <v>1</v>
      </c>
      <c r="P136" s="54" t="b">
        <f t="shared" si="73"/>
        <v>0</v>
      </c>
      <c r="Q136" s="54" t="b">
        <f t="shared" si="74"/>
        <v>0</v>
      </c>
      <c r="R136" s="54" t="b">
        <f t="shared" si="75"/>
        <v>1</v>
      </c>
      <c r="S136" s="54" t="b">
        <f t="shared" si="76"/>
        <v>0</v>
      </c>
      <c r="T136" s="54" t="b">
        <f t="shared" si="77"/>
        <v>1</v>
      </c>
      <c r="U136" s="54" t="b">
        <f t="shared" si="78"/>
        <v>0</v>
      </c>
      <c r="V136" s="54" t="b">
        <f t="shared" si="79"/>
        <v>0</v>
      </c>
      <c r="W136" s="54" t="b">
        <f t="shared" si="80"/>
        <v>0</v>
      </c>
      <c r="X136" s="54" t="b">
        <f t="shared" si="81"/>
        <v>0</v>
      </c>
      <c r="Y136" s="54" t="b">
        <f t="shared" si="82"/>
        <v>0</v>
      </c>
      <c r="Z136" s="54" t="b">
        <f t="shared" si="83"/>
        <v>0</v>
      </c>
      <c r="AA136" s="54" t="b">
        <f t="shared" si="84"/>
        <v>0</v>
      </c>
      <c r="AB136" s="54" t="b">
        <f t="shared" si="85"/>
        <v>0</v>
      </c>
      <c r="AC136" s="54" t="b">
        <f t="shared" si="86"/>
        <v>0</v>
      </c>
      <c r="AD136" s="54" t="b">
        <f t="shared" si="87"/>
        <v>0</v>
      </c>
      <c r="AE136" s="54" t="b">
        <f t="shared" si="88"/>
        <v>0</v>
      </c>
      <c r="AF136" s="54" t="b">
        <f t="shared" si="89"/>
        <v>0</v>
      </c>
      <c r="AG136" s="54" t="b">
        <f t="shared" si="68"/>
        <v>1</v>
      </c>
      <c r="AH136" s="54" t="b">
        <f t="shared" si="69"/>
        <v>0</v>
      </c>
    </row>
    <row r="137" spans="1:34" ht="15">
      <c r="A137" s="49">
        <v>115</v>
      </c>
      <c r="B137" s="49" t="s">
        <v>43</v>
      </c>
      <c r="C137" s="50">
        <v>12</v>
      </c>
      <c r="D137" s="51">
        <f>'HP1'!S13</f>
        <v>0.8125</v>
      </c>
      <c r="E137" s="52">
        <v>0.125</v>
      </c>
      <c r="F137" s="49" t="s">
        <v>10</v>
      </c>
      <c r="G137" s="49" t="s">
        <v>28</v>
      </c>
      <c r="H137" s="49" t="s">
        <v>29</v>
      </c>
      <c r="I137" s="49" t="s">
        <v>18</v>
      </c>
      <c r="J137" s="49" t="s">
        <v>13</v>
      </c>
      <c r="K137" s="49" t="s">
        <v>14</v>
      </c>
      <c r="L137" s="53" t="s">
        <v>90</v>
      </c>
      <c r="M137" s="54" t="b">
        <f t="shared" si="70"/>
        <v>0</v>
      </c>
      <c r="N137" s="54" t="b">
        <f t="shared" si="71"/>
        <v>0</v>
      </c>
      <c r="O137" s="54" t="b">
        <f t="shared" si="72"/>
        <v>0</v>
      </c>
      <c r="P137" s="54" t="b">
        <f t="shared" si="73"/>
        <v>0</v>
      </c>
      <c r="Q137" s="54" t="b">
        <f t="shared" si="74"/>
        <v>0</v>
      </c>
      <c r="R137" s="54" t="b">
        <f t="shared" si="75"/>
        <v>0</v>
      </c>
      <c r="S137" s="54" t="b">
        <f t="shared" si="76"/>
        <v>0</v>
      </c>
      <c r="T137" s="54" t="b">
        <f t="shared" si="77"/>
        <v>0</v>
      </c>
      <c r="U137" s="54" t="b">
        <f t="shared" si="78"/>
        <v>0</v>
      </c>
      <c r="V137" s="54" t="b">
        <f t="shared" si="79"/>
        <v>0</v>
      </c>
      <c r="W137" s="54" t="b">
        <f t="shared" si="80"/>
        <v>0</v>
      </c>
      <c r="X137" s="54" t="b">
        <f t="shared" si="81"/>
        <v>0</v>
      </c>
      <c r="Y137" s="54" t="b">
        <f t="shared" si="82"/>
        <v>0</v>
      </c>
      <c r="Z137" s="54" t="b">
        <f t="shared" si="83"/>
        <v>0</v>
      </c>
      <c r="AA137" s="54" t="b">
        <f t="shared" si="84"/>
        <v>0</v>
      </c>
      <c r="AB137" s="54" t="b">
        <f t="shared" si="85"/>
        <v>0</v>
      </c>
      <c r="AC137" s="54" t="b">
        <f t="shared" si="86"/>
        <v>0</v>
      </c>
      <c r="AD137" s="54" t="b">
        <f t="shared" si="87"/>
        <v>0</v>
      </c>
      <c r="AE137" s="54" t="b">
        <f t="shared" si="88"/>
        <v>0</v>
      </c>
      <c r="AF137" s="54" t="b">
        <f t="shared" si="89"/>
        <v>0</v>
      </c>
      <c r="AG137" s="54" t="b">
        <f t="shared" si="68"/>
        <v>1</v>
      </c>
      <c r="AH137" s="54" t="b">
        <f t="shared" si="69"/>
        <v>1</v>
      </c>
    </row>
    <row r="138" spans="1:34" ht="12.75">
      <c r="D138" s="86"/>
      <c r="E138" s="24"/>
      <c r="H138" s="102">
        <f>COUNTIF(H23:H137,"Y")</f>
        <v>20</v>
      </c>
      <c r="AG138" s="89">
        <f>COUNTIF(AG23:AG137,TRUE)</f>
        <v>20</v>
      </c>
      <c r="AH138" s="89">
        <f>COUNTIF(AH23:AH137,TRUE)</f>
        <v>19</v>
      </c>
    </row>
    <row r="139" spans="1:34" ht="12.75">
      <c r="D139" s="14"/>
      <c r="E139" s="24"/>
    </row>
    <row r="140" spans="1:34" ht="12.75">
      <c r="D140" s="14"/>
      <c r="E140" s="24"/>
    </row>
    <row r="141" spans="1:34" ht="12.75">
      <c r="D141" s="14"/>
      <c r="E141" s="24"/>
    </row>
    <row r="142" spans="1:34" ht="12.75">
      <c r="D142" s="14"/>
      <c r="E142" s="24"/>
    </row>
    <row r="143" spans="1:34" ht="12.75">
      <c r="D143" s="14"/>
      <c r="E143" s="24"/>
    </row>
    <row r="144" spans="1:34" ht="12.75">
      <c r="D144" s="14"/>
      <c r="E144" s="24"/>
    </row>
    <row r="145" spans="4:5" ht="12.75">
      <c r="D145" s="14"/>
      <c r="E145" s="24"/>
    </row>
    <row r="146" spans="4:5" ht="12.75">
      <c r="D146" s="14"/>
      <c r="E146" s="24"/>
    </row>
    <row r="147" spans="4:5" ht="12.75">
      <c r="D147" s="14"/>
      <c r="E147" s="24"/>
    </row>
    <row r="148" spans="4:5" ht="12.75">
      <c r="D148" s="14"/>
      <c r="E148" s="24"/>
    </row>
    <row r="149" spans="4:5" ht="12.75">
      <c r="D149" s="14"/>
      <c r="E149" s="24"/>
    </row>
    <row r="150" spans="4:5" ht="12.75">
      <c r="D150" s="14"/>
      <c r="E150" s="24"/>
    </row>
    <row r="151" spans="4:5" ht="12.75">
      <c r="D151" s="14"/>
      <c r="E151" s="24"/>
    </row>
    <row r="152" spans="4:5" ht="12.75">
      <c r="D152" s="14"/>
      <c r="E152" s="24"/>
    </row>
    <row r="153" spans="4:5" ht="12.75">
      <c r="D153" s="14"/>
      <c r="E153" s="24"/>
    </row>
    <row r="154" spans="4:5" ht="12.75">
      <c r="D154" s="14"/>
      <c r="E154" s="24"/>
    </row>
    <row r="155" spans="4:5" ht="12.75">
      <c r="D155" s="14"/>
      <c r="E155" s="24"/>
    </row>
    <row r="156" spans="4:5" ht="12.75">
      <c r="D156" s="14"/>
      <c r="E156" s="24"/>
    </row>
    <row r="157" spans="4:5" ht="12.75">
      <c r="D157" s="14"/>
      <c r="E157" s="24"/>
    </row>
    <row r="158" spans="4:5" ht="12.75">
      <c r="D158" s="14"/>
      <c r="E158" s="24"/>
    </row>
    <row r="159" spans="4:5" ht="12.75">
      <c r="D159" s="14"/>
      <c r="E159" s="24"/>
    </row>
    <row r="160" spans="4:5" ht="12.75">
      <c r="D160" s="14"/>
      <c r="E160" s="24"/>
    </row>
    <row r="161" spans="4:5" ht="12.75">
      <c r="D161" s="14"/>
      <c r="E161" s="24"/>
    </row>
    <row r="162" spans="4:5" ht="12.75">
      <c r="D162" s="14"/>
      <c r="E162" s="24"/>
    </row>
    <row r="163" spans="4:5" ht="12.75">
      <c r="D163" s="14"/>
      <c r="E163" s="24"/>
    </row>
    <row r="164" spans="4:5" ht="12.75">
      <c r="D164" s="14"/>
      <c r="E164" s="24"/>
    </row>
    <row r="165" spans="4:5" ht="12.75">
      <c r="D165" s="14"/>
      <c r="E165" s="24"/>
    </row>
    <row r="166" spans="4:5" ht="12.75">
      <c r="D166" s="14"/>
      <c r="E166" s="24"/>
    </row>
    <row r="167" spans="4:5" ht="12.75">
      <c r="D167" s="14"/>
      <c r="E167" s="24"/>
    </row>
    <row r="168" spans="4:5" ht="12.75">
      <c r="D168" s="14"/>
      <c r="E168" s="24"/>
    </row>
    <row r="169" spans="4:5" ht="12.75">
      <c r="D169" s="14"/>
      <c r="E169" s="24"/>
    </row>
    <row r="170" spans="4:5" ht="12.75">
      <c r="D170" s="14"/>
      <c r="E170" s="24"/>
    </row>
    <row r="171" spans="4:5" ht="12.75">
      <c r="D171" s="14"/>
      <c r="E171" s="24"/>
    </row>
    <row r="172" spans="4:5" ht="12.75">
      <c r="D172" s="14"/>
      <c r="E172" s="24"/>
    </row>
    <row r="173" spans="4:5" ht="12.75">
      <c r="D173" s="14"/>
      <c r="E173" s="24"/>
    </row>
    <row r="174" spans="4:5" ht="12.75">
      <c r="D174" s="14"/>
      <c r="E174" s="24"/>
    </row>
    <row r="175" spans="4:5" ht="12.75">
      <c r="D175" s="14"/>
      <c r="E175" s="24"/>
    </row>
    <row r="176" spans="4:5" ht="12.75">
      <c r="D176" s="14"/>
      <c r="E176" s="24"/>
    </row>
    <row r="177" spans="4:5" ht="12.75">
      <c r="D177" s="14"/>
      <c r="E177" s="24"/>
    </row>
    <row r="178" spans="4:5" ht="12.75">
      <c r="D178" s="14"/>
      <c r="E178" s="24"/>
    </row>
    <row r="179" spans="4:5" ht="12.75">
      <c r="D179" s="14"/>
      <c r="E179" s="24"/>
    </row>
    <row r="180" spans="4:5" ht="12.75">
      <c r="D180" s="14"/>
      <c r="E180" s="24"/>
    </row>
    <row r="181" spans="4:5" ht="12.75">
      <c r="D181" s="14"/>
      <c r="E181" s="24"/>
    </row>
    <row r="182" spans="4:5" ht="12.75">
      <c r="D182" s="14"/>
      <c r="E182" s="24"/>
    </row>
    <row r="183" spans="4:5" ht="12.75">
      <c r="D183" s="14"/>
      <c r="E183" s="24"/>
    </row>
    <row r="184" spans="4:5" ht="12.75">
      <c r="D184" s="14"/>
      <c r="E184" s="24"/>
    </row>
    <row r="185" spans="4:5" ht="12.75">
      <c r="D185" s="14"/>
      <c r="E185" s="24"/>
    </row>
    <row r="186" spans="4:5" ht="12.75">
      <c r="D186" s="14"/>
      <c r="E186" s="24"/>
    </row>
    <row r="187" spans="4:5" ht="12.75">
      <c r="D187" s="14"/>
      <c r="E187" s="24"/>
    </row>
    <row r="188" spans="4:5" ht="12.75">
      <c r="D188" s="14"/>
      <c r="E188" s="24"/>
    </row>
    <row r="189" spans="4:5" ht="12.75">
      <c r="D189" s="14"/>
      <c r="E189" s="24"/>
    </row>
    <row r="190" spans="4:5" ht="12.75">
      <c r="D190" s="14"/>
      <c r="E190" s="24"/>
    </row>
    <row r="191" spans="4:5" ht="12.75">
      <c r="D191" s="14"/>
      <c r="E191" s="24"/>
    </row>
    <row r="192" spans="4:5" ht="12.75">
      <c r="D192" s="14"/>
      <c r="E192" s="24"/>
    </row>
    <row r="193" spans="4:5" ht="12.75">
      <c r="D193" s="14"/>
      <c r="E193" s="24"/>
    </row>
    <row r="194" spans="4:5" ht="12.75">
      <c r="D194" s="14"/>
      <c r="E194" s="24"/>
    </row>
    <row r="195" spans="4:5" ht="12.75">
      <c r="D195" s="14"/>
      <c r="E195" s="24"/>
    </row>
    <row r="196" spans="4:5" ht="12.75">
      <c r="D196" s="14"/>
      <c r="E196" s="24"/>
    </row>
    <row r="197" spans="4:5" ht="12.75">
      <c r="D197" s="14"/>
      <c r="E197" s="24"/>
    </row>
    <row r="198" spans="4:5" ht="12.75">
      <c r="D198" s="14"/>
      <c r="E198" s="24"/>
    </row>
    <row r="199" spans="4:5" ht="12.75">
      <c r="D199" s="14"/>
      <c r="E199" s="24"/>
    </row>
    <row r="200" spans="4:5" ht="12.75">
      <c r="D200" s="14"/>
      <c r="E200" s="24"/>
    </row>
    <row r="201" spans="4:5" ht="12.75">
      <c r="D201" s="14"/>
      <c r="E201" s="24"/>
    </row>
    <row r="202" spans="4:5" ht="12.75">
      <c r="D202" s="14"/>
      <c r="E202" s="24"/>
    </row>
    <row r="203" spans="4:5" ht="12.75">
      <c r="D203" s="14"/>
      <c r="E203" s="24"/>
    </row>
    <row r="204" spans="4:5" ht="12.75">
      <c r="D204" s="14"/>
      <c r="E204" s="24"/>
    </row>
    <row r="205" spans="4:5" ht="12.75">
      <c r="D205" s="14"/>
      <c r="E205" s="24"/>
    </row>
    <row r="206" spans="4:5" ht="12.75">
      <c r="D206" s="14"/>
      <c r="E206" s="24"/>
    </row>
    <row r="207" spans="4:5" ht="12.75">
      <c r="D207" s="14"/>
      <c r="E207" s="24"/>
    </row>
    <row r="208" spans="4:5" ht="12.75">
      <c r="D208" s="14"/>
      <c r="E208" s="24"/>
    </row>
    <row r="209" spans="4:5" ht="12.75">
      <c r="D209" s="14"/>
      <c r="E209" s="24"/>
    </row>
    <row r="210" spans="4:5" ht="12.75">
      <c r="D210" s="14"/>
      <c r="E210" s="24"/>
    </row>
    <row r="211" spans="4:5" ht="12.75">
      <c r="D211" s="14"/>
      <c r="E211" s="24"/>
    </row>
    <row r="212" spans="4:5" ht="12.75">
      <c r="D212" s="14"/>
      <c r="E212" s="24"/>
    </row>
    <row r="213" spans="4:5" ht="12.75">
      <c r="D213" s="14"/>
      <c r="E213" s="24"/>
    </row>
    <row r="214" spans="4:5" ht="12.75">
      <c r="D214" s="14"/>
      <c r="E214" s="24"/>
    </row>
    <row r="215" spans="4:5" ht="12.75">
      <c r="D215" s="14"/>
      <c r="E215" s="24"/>
    </row>
    <row r="216" spans="4:5" ht="12.75">
      <c r="D216" s="14"/>
      <c r="E216" s="24"/>
    </row>
    <row r="217" spans="4:5" ht="12.75">
      <c r="D217" s="14"/>
      <c r="E217" s="24"/>
    </row>
    <row r="218" spans="4:5" ht="12.75">
      <c r="D218" s="14"/>
      <c r="E218" s="24"/>
    </row>
    <row r="219" spans="4:5" ht="12.75">
      <c r="D219" s="14"/>
      <c r="E219" s="24"/>
    </row>
    <row r="220" spans="4:5" ht="12.75">
      <c r="D220" s="14"/>
      <c r="E220" s="24"/>
    </row>
    <row r="221" spans="4:5" ht="12.75">
      <c r="D221" s="14"/>
      <c r="E221" s="24"/>
    </row>
    <row r="222" spans="4:5" ht="12.75">
      <c r="D222" s="14"/>
      <c r="E222" s="24"/>
    </row>
    <row r="223" spans="4:5" ht="12.75">
      <c r="D223" s="14"/>
      <c r="E223" s="24"/>
    </row>
    <row r="224" spans="4:5" ht="12.75">
      <c r="D224" s="14"/>
      <c r="E224" s="24"/>
    </row>
    <row r="225" spans="4:5" ht="12.75">
      <c r="D225" s="14"/>
      <c r="E225" s="24"/>
    </row>
    <row r="226" spans="4:5" ht="12.75">
      <c r="D226" s="14"/>
      <c r="E226" s="24"/>
    </row>
    <row r="227" spans="4:5" ht="12.75">
      <c r="D227" s="14"/>
      <c r="E227" s="24"/>
    </row>
    <row r="228" spans="4:5" ht="12.75">
      <c r="D228" s="14"/>
      <c r="E228" s="24"/>
    </row>
    <row r="229" spans="4:5" ht="12.75">
      <c r="D229" s="14"/>
      <c r="E229" s="24"/>
    </row>
    <row r="230" spans="4:5" ht="12.75">
      <c r="D230" s="14"/>
      <c r="E230" s="24"/>
    </row>
    <row r="231" spans="4:5" ht="12.75">
      <c r="D231" s="14"/>
      <c r="E231" s="24"/>
    </row>
    <row r="232" spans="4:5" ht="12.75">
      <c r="D232" s="14"/>
      <c r="E232" s="24"/>
    </row>
    <row r="233" spans="4:5" ht="12.75">
      <c r="D233" s="14"/>
      <c r="E233" s="24"/>
    </row>
    <row r="234" spans="4:5" ht="12.75">
      <c r="D234" s="14"/>
      <c r="E234" s="24"/>
    </row>
    <row r="235" spans="4:5" ht="12.75">
      <c r="D235" s="14"/>
      <c r="E235" s="24"/>
    </row>
    <row r="236" spans="4:5" ht="12.75">
      <c r="D236" s="14"/>
      <c r="E236" s="24"/>
    </row>
    <row r="237" spans="4:5" ht="12.75">
      <c r="D237" s="14"/>
      <c r="E237" s="24"/>
    </row>
    <row r="238" spans="4:5" ht="12.75">
      <c r="D238" s="14"/>
      <c r="E238" s="24"/>
    </row>
    <row r="239" spans="4:5" ht="12.75">
      <c r="D239" s="14"/>
      <c r="E239" s="24"/>
    </row>
    <row r="240" spans="4:5" ht="12.75">
      <c r="D240" s="14"/>
      <c r="E240" s="24"/>
    </row>
    <row r="241" spans="4:5" ht="12.75">
      <c r="D241" s="14"/>
      <c r="E241" s="24"/>
    </row>
    <row r="242" spans="4:5" ht="12.75">
      <c r="D242" s="14"/>
      <c r="E242" s="24"/>
    </row>
    <row r="243" spans="4:5" ht="12.75">
      <c r="D243" s="14"/>
      <c r="E243" s="24"/>
    </row>
    <row r="244" spans="4:5" ht="12.75">
      <c r="D244" s="14"/>
      <c r="E244" s="24"/>
    </row>
    <row r="245" spans="4:5" ht="12.75">
      <c r="D245" s="14"/>
      <c r="E245" s="24"/>
    </row>
    <row r="246" spans="4:5" ht="12.75">
      <c r="D246" s="14"/>
      <c r="E246" s="24"/>
    </row>
    <row r="247" spans="4:5" ht="12.75">
      <c r="D247" s="14"/>
      <c r="E247" s="24"/>
    </row>
    <row r="248" spans="4:5" ht="12.75">
      <c r="D248" s="14"/>
      <c r="E248" s="24"/>
    </row>
    <row r="249" spans="4:5" ht="12.75">
      <c r="D249" s="14"/>
      <c r="E249" s="24"/>
    </row>
    <row r="250" spans="4:5" ht="12.75">
      <c r="D250" s="14"/>
      <c r="E250" s="24"/>
    </row>
    <row r="251" spans="4:5" ht="12.75">
      <c r="D251" s="14"/>
      <c r="E251" s="24"/>
    </row>
    <row r="252" spans="4:5" ht="12.75">
      <c r="D252" s="14"/>
      <c r="E252" s="24"/>
    </row>
    <row r="253" spans="4:5" ht="12.75">
      <c r="D253" s="14"/>
      <c r="E253" s="24"/>
    </row>
    <row r="254" spans="4:5" ht="12.75">
      <c r="D254" s="14"/>
      <c r="E254" s="24"/>
    </row>
    <row r="255" spans="4:5" ht="12.75">
      <c r="D255" s="14"/>
      <c r="E255" s="24"/>
    </row>
    <row r="256" spans="4:5" ht="12.75">
      <c r="D256" s="14"/>
      <c r="E256" s="24"/>
    </row>
    <row r="257" spans="4:5" ht="12.75">
      <c r="D257" s="14"/>
      <c r="E257" s="24"/>
    </row>
    <row r="258" spans="4:5" ht="12.75">
      <c r="D258" s="14"/>
      <c r="E258" s="24"/>
    </row>
    <row r="259" spans="4:5" ht="12.75">
      <c r="D259" s="14"/>
      <c r="E259" s="24"/>
    </row>
    <row r="260" spans="4:5" ht="12.75">
      <c r="D260" s="14"/>
      <c r="E260" s="24"/>
    </row>
    <row r="261" spans="4:5" ht="12.75">
      <c r="D261" s="14"/>
      <c r="E261" s="24"/>
    </row>
    <row r="262" spans="4:5" ht="12.75">
      <c r="D262" s="14"/>
      <c r="E262" s="24"/>
    </row>
    <row r="263" spans="4:5" ht="12.75">
      <c r="D263" s="14"/>
      <c r="E263" s="24"/>
    </row>
    <row r="264" spans="4:5" ht="12.75">
      <c r="D264" s="14"/>
      <c r="E264" s="24"/>
    </row>
    <row r="265" spans="4:5" ht="12.75">
      <c r="D265" s="14"/>
      <c r="E265" s="24"/>
    </row>
    <row r="266" spans="4:5" ht="12.75">
      <c r="D266" s="14"/>
      <c r="E266" s="24"/>
    </row>
    <row r="267" spans="4:5" ht="12.75">
      <c r="D267" s="14"/>
      <c r="E267" s="24"/>
    </row>
    <row r="268" spans="4:5" ht="12.75">
      <c r="D268" s="14"/>
      <c r="E268" s="24"/>
    </row>
    <row r="269" spans="4:5" ht="12.75">
      <c r="D269" s="14"/>
      <c r="E269" s="24"/>
    </row>
    <row r="270" spans="4:5" ht="12.75">
      <c r="D270" s="14"/>
      <c r="E270" s="24"/>
    </row>
    <row r="271" spans="4:5" ht="12.75">
      <c r="D271" s="14"/>
      <c r="E271" s="24"/>
    </row>
    <row r="272" spans="4:5" ht="12.75">
      <c r="D272" s="14"/>
      <c r="E272" s="24"/>
    </row>
    <row r="273" spans="4:5" ht="12.75">
      <c r="D273" s="14"/>
      <c r="E273" s="24"/>
    </row>
    <row r="274" spans="4:5" ht="12.75">
      <c r="D274" s="14"/>
      <c r="E274" s="24"/>
    </row>
    <row r="275" spans="4:5" ht="12.75">
      <c r="D275" s="14"/>
      <c r="E275" s="24"/>
    </row>
    <row r="276" spans="4:5" ht="12.75">
      <c r="D276" s="14"/>
      <c r="E276" s="24"/>
    </row>
    <row r="277" spans="4:5" ht="12.75">
      <c r="D277" s="14"/>
      <c r="E277" s="24"/>
    </row>
    <row r="278" spans="4:5" ht="12.75">
      <c r="D278" s="14"/>
      <c r="E278" s="24"/>
    </row>
    <row r="279" spans="4:5" ht="12.75">
      <c r="D279" s="14"/>
      <c r="E279" s="24"/>
    </row>
    <row r="280" spans="4:5" ht="12.75">
      <c r="D280" s="14"/>
      <c r="E280" s="24"/>
    </row>
    <row r="281" spans="4:5" ht="12.75">
      <c r="D281" s="14"/>
      <c r="E281" s="24"/>
    </row>
    <row r="282" spans="4:5" ht="12.75">
      <c r="D282" s="14"/>
      <c r="E282" s="24"/>
    </row>
    <row r="283" spans="4:5" ht="12.75">
      <c r="D283" s="14"/>
      <c r="E283" s="24"/>
    </row>
    <row r="284" spans="4:5" ht="12.75">
      <c r="D284" s="14"/>
      <c r="E284" s="24"/>
    </row>
    <row r="285" spans="4:5" ht="12.75">
      <c r="D285" s="14"/>
      <c r="E285" s="24"/>
    </row>
    <row r="286" spans="4:5" ht="12.75">
      <c r="D286" s="14"/>
      <c r="E286" s="24"/>
    </row>
    <row r="287" spans="4:5" ht="12.75">
      <c r="D287" s="14"/>
      <c r="E287" s="24"/>
    </row>
    <row r="288" spans="4:5" ht="12.75">
      <c r="D288" s="14"/>
      <c r="E288" s="24"/>
    </row>
    <row r="289" spans="4:5" ht="12.75">
      <c r="D289" s="14"/>
      <c r="E289" s="24"/>
    </row>
    <row r="290" spans="4:5" ht="12.75">
      <c r="D290" s="14"/>
      <c r="E290" s="24"/>
    </row>
    <row r="291" spans="4:5" ht="12.75">
      <c r="D291" s="14"/>
      <c r="E291" s="24"/>
    </row>
    <row r="292" spans="4:5" ht="12.75">
      <c r="D292" s="14"/>
      <c r="E292" s="24"/>
    </row>
    <row r="293" spans="4:5" ht="12.75">
      <c r="D293" s="14"/>
      <c r="E293" s="24"/>
    </row>
    <row r="294" spans="4:5" ht="12.75">
      <c r="D294" s="14"/>
      <c r="E294" s="24"/>
    </row>
    <row r="295" spans="4:5" ht="12.75">
      <c r="D295" s="14"/>
      <c r="E295" s="24"/>
    </row>
    <row r="296" spans="4:5" ht="12.75">
      <c r="D296" s="14"/>
      <c r="E296" s="24"/>
    </row>
    <row r="297" spans="4:5" ht="12.75">
      <c r="D297" s="14"/>
      <c r="E297" s="24"/>
    </row>
    <row r="298" spans="4:5" ht="12.75">
      <c r="D298" s="14"/>
      <c r="E298" s="24"/>
    </row>
    <row r="299" spans="4:5" ht="12.75">
      <c r="D299" s="14"/>
      <c r="E299" s="24"/>
    </row>
    <row r="300" spans="4:5" ht="12.75">
      <c r="D300" s="14"/>
      <c r="E300" s="24"/>
    </row>
    <row r="301" spans="4:5" ht="12.75">
      <c r="D301" s="14"/>
      <c r="E301" s="24"/>
    </row>
    <row r="302" spans="4:5" ht="12.75">
      <c r="D302" s="14"/>
      <c r="E302" s="24"/>
    </row>
    <row r="303" spans="4:5" ht="12.75">
      <c r="D303" s="14"/>
      <c r="E303" s="24"/>
    </row>
    <row r="304" spans="4:5" ht="12.75">
      <c r="D304" s="14"/>
      <c r="E304" s="24"/>
    </row>
    <row r="305" spans="4:5" ht="12.75">
      <c r="D305" s="14"/>
      <c r="E305" s="24"/>
    </row>
    <row r="306" spans="4:5" ht="12.75">
      <c r="D306" s="14"/>
      <c r="E306" s="24"/>
    </row>
    <row r="307" spans="4:5" ht="12.75">
      <c r="D307" s="14"/>
      <c r="E307" s="24"/>
    </row>
    <row r="308" spans="4:5" ht="12.75">
      <c r="D308" s="14"/>
      <c r="E308" s="24"/>
    </row>
    <row r="309" spans="4:5" ht="12.75">
      <c r="D309" s="14"/>
      <c r="E309" s="24"/>
    </row>
    <row r="310" spans="4:5" ht="12.75">
      <c r="D310" s="14"/>
      <c r="E310" s="24"/>
    </row>
    <row r="311" spans="4:5" ht="12.75">
      <c r="D311" s="14"/>
      <c r="E311" s="24"/>
    </row>
    <row r="312" spans="4:5" ht="12.75">
      <c r="D312" s="14"/>
      <c r="E312" s="24"/>
    </row>
    <row r="313" spans="4:5" ht="12.75">
      <c r="D313" s="14"/>
      <c r="E313" s="24"/>
    </row>
    <row r="314" spans="4:5" ht="12.75">
      <c r="D314" s="14"/>
      <c r="E314" s="24"/>
    </row>
    <row r="315" spans="4:5" ht="12.75">
      <c r="D315" s="14"/>
      <c r="E315" s="24"/>
    </row>
    <row r="316" spans="4:5" ht="12.75">
      <c r="D316" s="14"/>
      <c r="E316" s="24"/>
    </row>
    <row r="317" spans="4:5" ht="12.75">
      <c r="D317" s="14"/>
      <c r="E317" s="24"/>
    </row>
    <row r="318" spans="4:5" ht="12.75">
      <c r="D318" s="14"/>
      <c r="E318" s="24"/>
    </row>
    <row r="319" spans="4:5" ht="12.75">
      <c r="D319" s="14"/>
      <c r="E319" s="24"/>
    </row>
    <row r="320" spans="4:5" ht="12.75">
      <c r="D320" s="14"/>
      <c r="E320" s="24"/>
    </row>
    <row r="321" spans="4:5" ht="12.75">
      <c r="D321" s="14"/>
      <c r="E321" s="24"/>
    </row>
    <row r="322" spans="4:5" ht="12.75">
      <c r="D322" s="14"/>
      <c r="E322" s="24"/>
    </row>
    <row r="323" spans="4:5" ht="12.75">
      <c r="D323" s="14"/>
      <c r="E323" s="24"/>
    </row>
    <row r="324" spans="4:5" ht="12.75">
      <c r="D324" s="14"/>
      <c r="E324" s="24"/>
    </row>
    <row r="325" spans="4:5" ht="12.75">
      <c r="D325" s="14"/>
      <c r="E325" s="24"/>
    </row>
    <row r="326" spans="4:5" ht="12.75">
      <c r="D326" s="14"/>
      <c r="E326" s="24"/>
    </row>
    <row r="327" spans="4:5" ht="12.75">
      <c r="D327" s="14"/>
      <c r="E327" s="24"/>
    </row>
    <row r="328" spans="4:5" ht="12.75">
      <c r="D328" s="14"/>
      <c r="E328" s="24"/>
    </row>
    <row r="329" spans="4:5" ht="12.75">
      <c r="D329" s="14"/>
      <c r="E329" s="24"/>
    </row>
    <row r="330" spans="4:5" ht="12.75">
      <c r="D330" s="14"/>
      <c r="E330" s="24"/>
    </row>
    <row r="331" spans="4:5" ht="12.75">
      <c r="D331" s="14"/>
      <c r="E331" s="24"/>
    </row>
    <row r="332" spans="4:5" ht="12.75">
      <c r="D332" s="14"/>
      <c r="E332" s="24"/>
    </row>
    <row r="333" spans="4:5" ht="12.75">
      <c r="D333" s="14"/>
      <c r="E333" s="24"/>
    </row>
    <row r="334" spans="4:5" ht="12.75">
      <c r="D334" s="14"/>
      <c r="E334" s="24"/>
    </row>
    <row r="335" spans="4:5" ht="12.75">
      <c r="D335" s="14"/>
      <c r="E335" s="24"/>
    </row>
    <row r="336" spans="4:5" ht="12.75">
      <c r="D336" s="14"/>
      <c r="E336" s="24"/>
    </row>
    <row r="337" spans="4:5" ht="12.75">
      <c r="D337" s="14"/>
      <c r="E337" s="24"/>
    </row>
    <row r="338" spans="4:5" ht="12.75">
      <c r="D338" s="14"/>
      <c r="E338" s="24"/>
    </row>
    <row r="339" spans="4:5" ht="12.75">
      <c r="D339" s="14"/>
      <c r="E339" s="24"/>
    </row>
    <row r="340" spans="4:5" ht="12.75">
      <c r="D340" s="14"/>
      <c r="E340" s="24"/>
    </row>
    <row r="341" spans="4:5" ht="12.75">
      <c r="D341" s="14"/>
      <c r="E341" s="24"/>
    </row>
    <row r="342" spans="4:5" ht="12.75">
      <c r="D342" s="14"/>
      <c r="E342" s="24"/>
    </row>
    <row r="343" spans="4:5" ht="12.75">
      <c r="D343" s="14"/>
      <c r="E343" s="24"/>
    </row>
    <row r="344" spans="4:5" ht="12.75">
      <c r="D344" s="14"/>
      <c r="E344" s="24"/>
    </row>
    <row r="345" spans="4:5" ht="12.75">
      <c r="D345" s="14"/>
      <c r="E345" s="24"/>
    </row>
    <row r="346" spans="4:5" ht="12.75">
      <c r="D346" s="14"/>
      <c r="E346" s="24"/>
    </row>
    <row r="347" spans="4:5" ht="12.75">
      <c r="D347" s="14"/>
      <c r="E347" s="24"/>
    </row>
    <row r="348" spans="4:5" ht="12.75">
      <c r="D348" s="14"/>
      <c r="E348" s="24"/>
    </row>
    <row r="349" spans="4:5" ht="12.75">
      <c r="D349" s="14"/>
      <c r="E349" s="24"/>
    </row>
    <row r="350" spans="4:5" ht="12.75">
      <c r="D350" s="14"/>
      <c r="E350" s="24"/>
    </row>
    <row r="351" spans="4:5" ht="12.75">
      <c r="D351" s="14"/>
      <c r="E351" s="24"/>
    </row>
    <row r="352" spans="4:5" ht="12.75">
      <c r="D352" s="14"/>
      <c r="E352" s="24"/>
    </row>
    <row r="353" spans="4:5" ht="12.75">
      <c r="D353" s="14"/>
      <c r="E353" s="24"/>
    </row>
    <row r="354" spans="4:5" ht="12.75">
      <c r="D354" s="14"/>
      <c r="E354" s="24"/>
    </row>
    <row r="355" spans="4:5" ht="12.75">
      <c r="D355" s="14"/>
      <c r="E355" s="24"/>
    </row>
    <row r="356" spans="4:5" ht="12.75">
      <c r="D356" s="14"/>
      <c r="E356" s="24"/>
    </row>
    <row r="357" spans="4:5" ht="12.75">
      <c r="D357" s="14"/>
      <c r="E357" s="24"/>
    </row>
    <row r="358" spans="4:5" ht="12.75">
      <c r="D358" s="14"/>
      <c r="E358" s="24"/>
    </row>
    <row r="359" spans="4:5" ht="12.75">
      <c r="D359" s="14"/>
      <c r="E359" s="24"/>
    </row>
    <row r="360" spans="4:5" ht="12.75">
      <c r="D360" s="14"/>
      <c r="E360" s="24"/>
    </row>
    <row r="361" spans="4:5" ht="12.75">
      <c r="D361" s="14"/>
      <c r="E361" s="24"/>
    </row>
    <row r="362" spans="4:5" ht="12.75">
      <c r="D362" s="14"/>
      <c r="E362" s="24"/>
    </row>
    <row r="363" spans="4:5" ht="12.75">
      <c r="D363" s="14"/>
      <c r="E363" s="24"/>
    </row>
    <row r="364" spans="4:5" ht="12.75">
      <c r="D364" s="14"/>
      <c r="E364" s="24"/>
    </row>
    <row r="365" spans="4:5" ht="12.75">
      <c r="D365" s="14"/>
      <c r="E365" s="24"/>
    </row>
    <row r="366" spans="4:5" ht="12.75">
      <c r="D366" s="14"/>
      <c r="E366" s="24"/>
    </row>
    <row r="367" spans="4:5" ht="12.75">
      <c r="D367" s="14"/>
      <c r="E367" s="24"/>
    </row>
    <row r="368" spans="4:5" ht="12.75">
      <c r="D368" s="14"/>
      <c r="E368" s="24"/>
    </row>
    <row r="369" spans="4:5" ht="12.75">
      <c r="D369" s="14"/>
      <c r="E369" s="24"/>
    </row>
    <row r="370" spans="4:5" ht="12.75">
      <c r="D370" s="14"/>
      <c r="E370" s="24"/>
    </row>
    <row r="371" spans="4:5" ht="12.75">
      <c r="D371" s="14"/>
      <c r="E371" s="24"/>
    </row>
    <row r="372" spans="4:5" ht="12.75">
      <c r="D372" s="14"/>
      <c r="E372" s="24"/>
    </row>
    <row r="373" spans="4:5" ht="12.75">
      <c r="D373" s="14"/>
      <c r="E373" s="24"/>
    </row>
    <row r="374" spans="4:5" ht="12.75">
      <c r="D374" s="14"/>
      <c r="E374" s="24"/>
    </row>
    <row r="375" spans="4:5" ht="12.75">
      <c r="D375" s="14"/>
      <c r="E375" s="24"/>
    </row>
    <row r="376" spans="4:5" ht="12.75">
      <c r="D376" s="14"/>
      <c r="E376" s="24"/>
    </row>
    <row r="377" spans="4:5" ht="12.75">
      <c r="D377" s="14"/>
      <c r="E377" s="24"/>
    </row>
    <row r="378" spans="4:5" ht="12.75">
      <c r="D378" s="14"/>
      <c r="E378" s="24"/>
    </row>
    <row r="379" spans="4:5" ht="12.75">
      <c r="D379" s="14"/>
      <c r="E379" s="24"/>
    </row>
    <row r="380" spans="4:5" ht="12.75">
      <c r="D380" s="14"/>
      <c r="E380" s="24"/>
    </row>
    <row r="381" spans="4:5" ht="12.75">
      <c r="D381" s="14"/>
      <c r="E381" s="24"/>
    </row>
    <row r="382" spans="4:5" ht="12.75">
      <c r="D382" s="14"/>
      <c r="E382" s="24"/>
    </row>
    <row r="383" spans="4:5" ht="12.75">
      <c r="D383" s="14"/>
      <c r="E383" s="24"/>
    </row>
    <row r="384" spans="4:5" ht="12.75">
      <c r="D384" s="14"/>
      <c r="E384" s="24"/>
    </row>
    <row r="385" spans="4:5" ht="12.75">
      <c r="D385" s="14"/>
      <c r="E385" s="24"/>
    </row>
    <row r="386" spans="4:5" ht="12.75">
      <c r="D386" s="14"/>
      <c r="E386" s="24"/>
    </row>
    <row r="387" spans="4:5" ht="12.75">
      <c r="D387" s="14"/>
      <c r="E387" s="24"/>
    </row>
    <row r="388" spans="4:5" ht="12.75">
      <c r="D388" s="14"/>
      <c r="E388" s="24"/>
    </row>
    <row r="389" spans="4:5" ht="12.75">
      <c r="D389" s="14"/>
      <c r="E389" s="24"/>
    </row>
    <row r="390" spans="4:5" ht="12.75">
      <c r="D390" s="14"/>
      <c r="E390" s="24"/>
    </row>
    <row r="391" spans="4:5" ht="12.75">
      <c r="D391" s="14"/>
      <c r="E391" s="24"/>
    </row>
    <row r="392" spans="4:5" ht="12.75">
      <c r="D392" s="14"/>
      <c r="E392" s="24"/>
    </row>
    <row r="393" spans="4:5" ht="12.75">
      <c r="D393" s="14"/>
      <c r="E393" s="24"/>
    </row>
    <row r="394" spans="4:5" ht="12.75">
      <c r="D394" s="14"/>
      <c r="E394" s="24"/>
    </row>
    <row r="395" spans="4:5" ht="12.75">
      <c r="D395" s="14"/>
      <c r="E395" s="24"/>
    </row>
    <row r="396" spans="4:5" ht="12.75">
      <c r="D396" s="14"/>
      <c r="E396" s="24"/>
    </row>
    <row r="397" spans="4:5" ht="12.75">
      <c r="D397" s="14"/>
      <c r="E397" s="24"/>
    </row>
    <row r="398" spans="4:5" ht="12.75">
      <c r="D398" s="14"/>
      <c r="E398" s="24"/>
    </row>
    <row r="399" spans="4:5" ht="12.75">
      <c r="D399" s="14"/>
      <c r="E399" s="24"/>
    </row>
    <row r="400" spans="4:5" ht="12.75">
      <c r="D400" s="14"/>
      <c r="E400" s="24"/>
    </row>
    <row r="401" spans="4:5" ht="12.75">
      <c r="D401" s="14"/>
      <c r="E401" s="24"/>
    </row>
    <row r="402" spans="4:5" ht="12.75">
      <c r="D402" s="14"/>
      <c r="E402" s="24"/>
    </row>
    <row r="403" spans="4:5" ht="12.75">
      <c r="D403" s="14"/>
      <c r="E403" s="24"/>
    </row>
    <row r="404" spans="4:5" ht="12.75">
      <c r="D404" s="14"/>
      <c r="E404" s="24"/>
    </row>
    <row r="405" spans="4:5" ht="12.75">
      <c r="D405" s="14"/>
      <c r="E405" s="24"/>
    </row>
    <row r="406" spans="4:5" ht="12.75">
      <c r="D406" s="14"/>
      <c r="E406" s="24"/>
    </row>
    <row r="407" spans="4:5" ht="12.75">
      <c r="D407" s="14"/>
      <c r="E407" s="24"/>
    </row>
    <row r="408" spans="4:5" ht="12.75">
      <c r="D408" s="14"/>
      <c r="E408" s="24"/>
    </row>
    <row r="409" spans="4:5" ht="12.75">
      <c r="D409" s="14"/>
      <c r="E409" s="24"/>
    </row>
    <row r="410" spans="4:5" ht="12.75">
      <c r="D410" s="14"/>
      <c r="E410" s="24"/>
    </row>
    <row r="411" spans="4:5" ht="12.75">
      <c r="D411" s="14"/>
      <c r="E411" s="24"/>
    </row>
    <row r="412" spans="4:5" ht="12.75">
      <c r="D412" s="14"/>
      <c r="E412" s="24"/>
    </row>
    <row r="413" spans="4:5" ht="12.75">
      <c r="D413" s="14"/>
      <c r="E413" s="24"/>
    </row>
    <row r="414" spans="4:5" ht="12.75">
      <c r="D414" s="14"/>
      <c r="E414" s="24"/>
    </row>
    <row r="415" spans="4:5" ht="12.75">
      <c r="D415" s="14"/>
      <c r="E415" s="24"/>
    </row>
    <row r="416" spans="4:5" ht="12.75">
      <c r="D416" s="14"/>
      <c r="E416" s="24"/>
    </row>
    <row r="417" spans="4:5" ht="12.75">
      <c r="D417" s="14"/>
      <c r="E417" s="24"/>
    </row>
    <row r="418" spans="4:5" ht="12.75">
      <c r="D418" s="14"/>
      <c r="E418" s="24"/>
    </row>
    <row r="419" spans="4:5" ht="12.75">
      <c r="D419" s="14"/>
      <c r="E419" s="24"/>
    </row>
    <row r="420" spans="4:5" ht="12.75">
      <c r="D420" s="14"/>
      <c r="E420" s="24"/>
    </row>
    <row r="421" spans="4:5" ht="12.75">
      <c r="D421" s="14"/>
      <c r="E421" s="24"/>
    </row>
    <row r="422" spans="4:5" ht="12.75">
      <c r="D422" s="14"/>
      <c r="E422" s="24"/>
    </row>
    <row r="423" spans="4:5" ht="12.75">
      <c r="D423" s="14"/>
      <c r="E423" s="24"/>
    </row>
    <row r="424" spans="4:5" ht="12.75">
      <c r="D424" s="14"/>
      <c r="E424" s="24"/>
    </row>
    <row r="425" spans="4:5" ht="12.75">
      <c r="D425" s="14"/>
      <c r="E425" s="24"/>
    </row>
    <row r="426" spans="4:5" ht="12.75">
      <c r="D426" s="14"/>
      <c r="E426" s="24"/>
    </row>
    <row r="427" spans="4:5" ht="12.75">
      <c r="D427" s="14"/>
      <c r="E427" s="24"/>
    </row>
    <row r="428" spans="4:5" ht="12.75">
      <c r="D428" s="14"/>
      <c r="E428" s="24"/>
    </row>
    <row r="429" spans="4:5" ht="12.75">
      <c r="D429" s="14"/>
      <c r="E429" s="24"/>
    </row>
    <row r="430" spans="4:5" ht="12.75">
      <c r="D430" s="14"/>
      <c r="E430" s="24"/>
    </row>
    <row r="431" spans="4:5" ht="12.75">
      <c r="D431" s="14"/>
      <c r="E431" s="24"/>
    </row>
    <row r="432" spans="4:5" ht="12.75">
      <c r="D432" s="14"/>
      <c r="E432" s="24"/>
    </row>
    <row r="433" spans="4:5" ht="12.75">
      <c r="D433" s="14"/>
      <c r="E433" s="24"/>
    </row>
    <row r="434" spans="4:5" ht="12.75">
      <c r="D434" s="14"/>
      <c r="E434" s="24"/>
    </row>
    <row r="435" spans="4:5" ht="12.75">
      <c r="D435" s="14"/>
      <c r="E435" s="24"/>
    </row>
    <row r="436" spans="4:5" ht="12.75">
      <c r="D436" s="14"/>
      <c r="E436" s="24"/>
    </row>
    <row r="437" spans="4:5" ht="12.75">
      <c r="D437" s="14"/>
      <c r="E437" s="24"/>
    </row>
    <row r="438" spans="4:5" ht="12.75">
      <c r="D438" s="14"/>
      <c r="E438" s="24"/>
    </row>
    <row r="439" spans="4:5" ht="12.75">
      <c r="D439" s="14"/>
      <c r="E439" s="24"/>
    </row>
    <row r="440" spans="4:5" ht="12.75">
      <c r="D440" s="14"/>
      <c r="E440" s="24"/>
    </row>
    <row r="441" spans="4:5" ht="12.75">
      <c r="D441" s="14"/>
      <c r="E441" s="24"/>
    </row>
    <row r="442" spans="4:5" ht="12.75">
      <c r="D442" s="14"/>
      <c r="E442" s="24"/>
    </row>
    <row r="443" spans="4:5" ht="12.75">
      <c r="D443" s="14"/>
      <c r="E443" s="24"/>
    </row>
    <row r="444" spans="4:5" ht="12.75">
      <c r="D444" s="14"/>
      <c r="E444" s="24"/>
    </row>
    <row r="445" spans="4:5" ht="12.75">
      <c r="D445" s="14"/>
      <c r="E445" s="24"/>
    </row>
    <row r="446" spans="4:5" ht="12.75">
      <c r="D446" s="14"/>
      <c r="E446" s="24"/>
    </row>
    <row r="447" spans="4:5" ht="12.75">
      <c r="D447" s="14"/>
      <c r="E447" s="24"/>
    </row>
    <row r="448" spans="4:5" ht="12.75">
      <c r="D448" s="14"/>
      <c r="E448" s="24"/>
    </row>
    <row r="449" spans="4:5" ht="12.75">
      <c r="D449" s="14"/>
      <c r="E449" s="24"/>
    </row>
    <row r="450" spans="4:5" ht="12.75">
      <c r="D450" s="14"/>
      <c r="E450" s="24"/>
    </row>
    <row r="451" spans="4:5" ht="12.75">
      <c r="D451" s="14"/>
      <c r="E451" s="24"/>
    </row>
    <row r="452" spans="4:5" ht="12.75">
      <c r="D452" s="14"/>
      <c r="E452" s="24"/>
    </row>
    <row r="453" spans="4:5" ht="12.75">
      <c r="D453" s="14"/>
      <c r="E453" s="24"/>
    </row>
    <row r="454" spans="4:5" ht="12.75">
      <c r="D454" s="14"/>
      <c r="E454" s="24"/>
    </row>
    <row r="455" spans="4:5" ht="12.75">
      <c r="D455" s="14"/>
      <c r="E455" s="24"/>
    </row>
    <row r="456" spans="4:5" ht="12.75">
      <c r="D456" s="14"/>
      <c r="E456" s="24"/>
    </row>
    <row r="457" spans="4:5" ht="12.75">
      <c r="D457" s="14"/>
      <c r="E457" s="24"/>
    </row>
    <row r="458" spans="4:5" ht="12.75">
      <c r="D458" s="14"/>
      <c r="E458" s="24"/>
    </row>
    <row r="459" spans="4:5" ht="12.75">
      <c r="D459" s="14"/>
      <c r="E459" s="24"/>
    </row>
    <row r="460" spans="4:5" ht="12.75">
      <c r="D460" s="14"/>
      <c r="E460" s="24"/>
    </row>
    <row r="461" spans="4:5" ht="12.75">
      <c r="D461" s="14"/>
      <c r="E461" s="24"/>
    </row>
    <row r="462" spans="4:5" ht="12.75">
      <c r="D462" s="14"/>
      <c r="E462" s="24"/>
    </row>
    <row r="463" spans="4:5" ht="12.75">
      <c r="D463" s="14"/>
      <c r="E463" s="24"/>
    </row>
    <row r="464" spans="4:5" ht="12.75">
      <c r="D464" s="14"/>
      <c r="E464" s="24"/>
    </row>
    <row r="465" spans="4:5" ht="12.75">
      <c r="D465" s="14"/>
      <c r="E465" s="24"/>
    </row>
    <row r="466" spans="4:5" ht="12.75">
      <c r="D466" s="14"/>
      <c r="E466" s="24"/>
    </row>
    <row r="467" spans="4:5" ht="12.75">
      <c r="D467" s="14"/>
      <c r="E467" s="24"/>
    </row>
    <row r="468" spans="4:5" ht="12.75">
      <c r="D468" s="14"/>
      <c r="E468" s="24"/>
    </row>
    <row r="469" spans="4:5" ht="12.75">
      <c r="D469" s="14"/>
      <c r="E469" s="24"/>
    </row>
    <row r="470" spans="4:5" ht="12.75">
      <c r="D470" s="14"/>
      <c r="E470" s="24"/>
    </row>
    <row r="471" spans="4:5" ht="12.75">
      <c r="D471" s="14"/>
      <c r="E471" s="24"/>
    </row>
    <row r="472" spans="4:5" ht="12.75">
      <c r="D472" s="14"/>
      <c r="E472" s="24"/>
    </row>
    <row r="473" spans="4:5" ht="12.75">
      <c r="D473" s="14"/>
      <c r="E473" s="24"/>
    </row>
    <row r="474" spans="4:5" ht="12.75">
      <c r="D474" s="14"/>
      <c r="E474" s="24"/>
    </row>
    <row r="475" spans="4:5" ht="12.75">
      <c r="D475" s="14"/>
      <c r="E475" s="24"/>
    </row>
    <row r="476" spans="4:5" ht="12.75">
      <c r="D476" s="14"/>
      <c r="E476" s="24"/>
    </row>
    <row r="477" spans="4:5" ht="12.75">
      <c r="D477" s="14"/>
      <c r="E477" s="24"/>
    </row>
    <row r="478" spans="4:5" ht="12.75">
      <c r="D478" s="14"/>
      <c r="E478" s="24"/>
    </row>
    <row r="479" spans="4:5" ht="12.75">
      <c r="D479" s="14"/>
      <c r="E479" s="24"/>
    </row>
    <row r="480" spans="4:5" ht="12.75">
      <c r="D480" s="14"/>
      <c r="E480" s="24"/>
    </row>
    <row r="481" spans="4:5" ht="12.75">
      <c r="D481" s="14"/>
      <c r="E481" s="24"/>
    </row>
    <row r="482" spans="4:5" ht="12.75">
      <c r="D482" s="14"/>
      <c r="E482" s="24"/>
    </row>
    <row r="483" spans="4:5" ht="12.75">
      <c r="D483" s="14"/>
      <c r="E483" s="24"/>
    </row>
    <row r="484" spans="4:5" ht="12.75">
      <c r="D484" s="14"/>
      <c r="E484" s="24"/>
    </row>
    <row r="485" spans="4:5" ht="12.75">
      <c r="D485" s="14"/>
      <c r="E485" s="24"/>
    </row>
    <row r="486" spans="4:5" ht="12.75">
      <c r="D486" s="14"/>
      <c r="E486" s="24"/>
    </row>
    <row r="487" spans="4:5" ht="12.75">
      <c r="D487" s="14"/>
      <c r="E487" s="24"/>
    </row>
    <row r="488" spans="4:5" ht="12.75">
      <c r="D488" s="14"/>
      <c r="E488" s="24"/>
    </row>
    <row r="489" spans="4:5" ht="12.75">
      <c r="D489" s="14"/>
      <c r="E489" s="24"/>
    </row>
    <row r="490" spans="4:5" ht="12.75">
      <c r="D490" s="14"/>
      <c r="E490" s="24"/>
    </row>
    <row r="491" spans="4:5" ht="12.75">
      <c r="D491" s="14"/>
      <c r="E491" s="24"/>
    </row>
    <row r="492" spans="4:5" ht="12.75">
      <c r="D492" s="14"/>
      <c r="E492" s="24"/>
    </row>
    <row r="493" spans="4:5" ht="12.75">
      <c r="D493" s="14"/>
      <c r="E493" s="24"/>
    </row>
    <row r="494" spans="4:5" ht="12.75">
      <c r="D494" s="14"/>
      <c r="E494" s="24"/>
    </row>
    <row r="495" spans="4:5" ht="12.75">
      <c r="D495" s="14"/>
      <c r="E495" s="24"/>
    </row>
    <row r="496" spans="4:5" ht="12.75">
      <c r="D496" s="14"/>
      <c r="E496" s="24"/>
    </row>
    <row r="497" spans="4:5" ht="12.75">
      <c r="D497" s="14"/>
      <c r="E497" s="24"/>
    </row>
    <row r="498" spans="4:5" ht="12.75">
      <c r="D498" s="14"/>
      <c r="E498" s="24"/>
    </row>
    <row r="499" spans="4:5" ht="12.75">
      <c r="D499" s="14"/>
      <c r="E499" s="24"/>
    </row>
    <row r="500" spans="4:5" ht="12.75">
      <c r="D500" s="14"/>
      <c r="E500" s="24"/>
    </row>
    <row r="501" spans="4:5" ht="12.75">
      <c r="D501" s="14"/>
      <c r="E501" s="24"/>
    </row>
    <row r="502" spans="4:5" ht="12.75">
      <c r="D502" s="14"/>
      <c r="E502" s="24"/>
    </row>
    <row r="503" spans="4:5" ht="12.75">
      <c r="D503" s="14"/>
      <c r="E503" s="24"/>
    </row>
    <row r="504" spans="4:5" ht="12.75">
      <c r="D504" s="14"/>
      <c r="E504" s="24"/>
    </row>
    <row r="505" spans="4:5" ht="12.75">
      <c r="D505" s="14"/>
      <c r="E505" s="24"/>
    </row>
    <row r="506" spans="4:5" ht="12.75">
      <c r="D506" s="14"/>
      <c r="E506" s="24"/>
    </row>
    <row r="507" spans="4:5" ht="12.75">
      <c r="D507" s="14"/>
      <c r="E507" s="24"/>
    </row>
    <row r="508" spans="4:5" ht="12.75">
      <c r="D508" s="14"/>
      <c r="E508" s="24"/>
    </row>
    <row r="509" spans="4:5" ht="12.75">
      <c r="D509" s="14"/>
      <c r="E509" s="24"/>
    </row>
    <row r="510" spans="4:5" ht="12.75">
      <c r="D510" s="14"/>
      <c r="E510" s="24"/>
    </row>
    <row r="511" spans="4:5" ht="12.75">
      <c r="D511" s="14"/>
      <c r="E511" s="24"/>
    </row>
    <row r="512" spans="4:5" ht="12.75">
      <c r="D512" s="14"/>
      <c r="E512" s="24"/>
    </row>
    <row r="513" spans="4:5" ht="12.75">
      <c r="D513" s="14"/>
      <c r="E513" s="24"/>
    </row>
    <row r="514" spans="4:5" ht="12.75">
      <c r="D514" s="14"/>
      <c r="E514" s="24"/>
    </row>
    <row r="515" spans="4:5" ht="12.75">
      <c r="D515" s="14"/>
      <c r="E515" s="24"/>
    </row>
    <row r="516" spans="4:5" ht="12.75">
      <c r="D516" s="14"/>
      <c r="E516" s="24"/>
    </row>
    <row r="517" spans="4:5" ht="12.75">
      <c r="D517" s="14"/>
      <c r="E517" s="24"/>
    </row>
    <row r="518" spans="4:5" ht="12.75">
      <c r="D518" s="14"/>
      <c r="E518" s="24"/>
    </row>
    <row r="519" spans="4:5" ht="12.75">
      <c r="D519" s="14"/>
      <c r="E519" s="24"/>
    </row>
    <row r="520" spans="4:5" ht="12.75">
      <c r="D520" s="14"/>
      <c r="E520" s="24"/>
    </row>
    <row r="521" spans="4:5" ht="12.75">
      <c r="D521" s="14"/>
      <c r="E521" s="24"/>
    </row>
    <row r="522" spans="4:5" ht="12.75">
      <c r="D522" s="14"/>
      <c r="E522" s="24"/>
    </row>
    <row r="523" spans="4:5" ht="12.75">
      <c r="D523" s="14"/>
      <c r="E523" s="24"/>
    </row>
    <row r="524" spans="4:5" ht="12.75">
      <c r="D524" s="14"/>
      <c r="E524" s="24"/>
    </row>
    <row r="525" spans="4:5" ht="12.75">
      <c r="D525" s="14"/>
      <c r="E525" s="24"/>
    </row>
    <row r="526" spans="4:5" ht="12.75">
      <c r="D526" s="14"/>
      <c r="E526" s="24"/>
    </row>
    <row r="527" spans="4:5" ht="12.75">
      <c r="D527" s="14"/>
      <c r="E527" s="24"/>
    </row>
    <row r="528" spans="4:5" ht="12.75">
      <c r="D528" s="14"/>
      <c r="E528" s="24"/>
    </row>
    <row r="529" spans="4:5" ht="12.75">
      <c r="D529" s="14"/>
      <c r="E529" s="24"/>
    </row>
    <row r="530" spans="4:5" ht="12.75">
      <c r="D530" s="14"/>
      <c r="E530" s="24"/>
    </row>
    <row r="531" spans="4:5" ht="12.75">
      <c r="D531" s="14"/>
      <c r="E531" s="24"/>
    </row>
    <row r="532" spans="4:5" ht="12.75">
      <c r="D532" s="14"/>
      <c r="E532" s="24"/>
    </row>
    <row r="533" spans="4:5" ht="12.75">
      <c r="D533" s="14"/>
      <c r="E533" s="24"/>
    </row>
    <row r="534" spans="4:5" ht="12.75">
      <c r="D534" s="14"/>
      <c r="E534" s="24"/>
    </row>
    <row r="535" spans="4:5" ht="12.75">
      <c r="D535" s="14"/>
      <c r="E535" s="24"/>
    </row>
    <row r="536" spans="4:5" ht="12.75">
      <c r="D536" s="14"/>
      <c r="E536" s="24"/>
    </row>
    <row r="537" spans="4:5" ht="12.75">
      <c r="D537" s="14"/>
      <c r="E537" s="24"/>
    </row>
    <row r="538" spans="4:5" ht="12.75">
      <c r="D538" s="14"/>
      <c r="E538" s="24"/>
    </row>
    <row r="539" spans="4:5" ht="12.75">
      <c r="D539" s="14"/>
      <c r="E539" s="24"/>
    </row>
    <row r="540" spans="4:5" ht="12.75">
      <c r="D540" s="14"/>
      <c r="E540" s="24"/>
    </row>
    <row r="541" spans="4:5" ht="12.75">
      <c r="D541" s="14"/>
      <c r="E541" s="24"/>
    </row>
    <row r="542" spans="4:5" ht="12.75">
      <c r="D542" s="14"/>
      <c r="E542" s="24"/>
    </row>
    <row r="543" spans="4:5" ht="12.75">
      <c r="D543" s="14"/>
      <c r="E543" s="24"/>
    </row>
    <row r="544" spans="4:5" ht="12.75">
      <c r="D544" s="14"/>
      <c r="E544" s="24"/>
    </row>
    <row r="545" spans="4:5" ht="12.75">
      <c r="D545" s="14"/>
      <c r="E545" s="24"/>
    </row>
    <row r="546" spans="4:5" ht="12.75">
      <c r="D546" s="14"/>
      <c r="E546" s="24"/>
    </row>
    <row r="547" spans="4:5" ht="12.75">
      <c r="D547" s="14"/>
      <c r="E547" s="24"/>
    </row>
    <row r="548" spans="4:5" ht="12.75">
      <c r="D548" s="14"/>
      <c r="E548" s="24"/>
    </row>
    <row r="549" spans="4:5" ht="12.75">
      <c r="D549" s="14"/>
      <c r="E549" s="24"/>
    </row>
    <row r="550" spans="4:5" ht="12.75">
      <c r="D550" s="14"/>
      <c r="E550" s="24"/>
    </row>
    <row r="551" spans="4:5" ht="12.75">
      <c r="D551" s="14"/>
      <c r="E551" s="24"/>
    </row>
    <row r="552" spans="4:5" ht="12.75">
      <c r="D552" s="14"/>
      <c r="E552" s="24"/>
    </row>
    <row r="553" spans="4:5" ht="12.75">
      <c r="D553" s="14"/>
      <c r="E553" s="24"/>
    </row>
    <row r="554" spans="4:5" ht="12.75">
      <c r="D554" s="14"/>
      <c r="E554" s="24"/>
    </row>
    <row r="555" spans="4:5" ht="12.75">
      <c r="D555" s="14"/>
      <c r="E555" s="24"/>
    </row>
    <row r="556" spans="4:5" ht="12.75">
      <c r="D556" s="14"/>
      <c r="E556" s="24"/>
    </row>
    <row r="557" spans="4:5" ht="12.75">
      <c r="D557" s="14"/>
      <c r="E557" s="24"/>
    </row>
    <row r="558" spans="4:5" ht="12.75">
      <c r="D558" s="14"/>
      <c r="E558" s="24"/>
    </row>
    <row r="559" spans="4:5" ht="12.75">
      <c r="D559" s="14"/>
      <c r="E559" s="24"/>
    </row>
    <row r="560" spans="4:5" ht="12.75">
      <c r="D560" s="14"/>
      <c r="E560" s="24"/>
    </row>
    <row r="561" spans="4:5" ht="12.75">
      <c r="D561" s="14"/>
      <c r="E561" s="24"/>
    </row>
    <row r="562" spans="4:5" ht="12.75">
      <c r="D562" s="14"/>
      <c r="E562" s="24"/>
    </row>
    <row r="563" spans="4:5" ht="12.75">
      <c r="D563" s="14"/>
      <c r="E563" s="24"/>
    </row>
    <row r="564" spans="4:5" ht="12.75">
      <c r="D564" s="14"/>
      <c r="E564" s="24"/>
    </row>
    <row r="565" spans="4:5" ht="12.75">
      <c r="D565" s="14"/>
      <c r="E565" s="24"/>
    </row>
    <row r="566" spans="4:5" ht="12.75">
      <c r="D566" s="14"/>
      <c r="E566" s="24"/>
    </row>
    <row r="567" spans="4:5" ht="12.75">
      <c r="D567" s="14"/>
      <c r="E567" s="24"/>
    </row>
    <row r="568" spans="4:5" ht="12.75">
      <c r="D568" s="14"/>
      <c r="E568" s="24"/>
    </row>
    <row r="569" spans="4:5" ht="12.75">
      <c r="D569" s="14"/>
      <c r="E569" s="24"/>
    </row>
    <row r="570" spans="4:5" ht="12.75">
      <c r="D570" s="14"/>
      <c r="E570" s="24"/>
    </row>
    <row r="571" spans="4:5" ht="12.75">
      <c r="D571" s="14"/>
      <c r="E571" s="24"/>
    </row>
    <row r="572" spans="4:5" ht="12.75">
      <c r="D572" s="14"/>
      <c r="E572" s="24"/>
    </row>
    <row r="573" spans="4:5" ht="12.75">
      <c r="D573" s="14"/>
      <c r="E573" s="24"/>
    </row>
    <row r="574" spans="4:5" ht="12.75">
      <c r="D574" s="14"/>
      <c r="E574" s="24"/>
    </row>
    <row r="575" spans="4:5" ht="12.75">
      <c r="D575" s="14"/>
      <c r="E575" s="24"/>
    </row>
    <row r="576" spans="4:5" ht="12.75">
      <c r="D576" s="14"/>
      <c r="E576" s="24"/>
    </row>
    <row r="577" spans="4:5" ht="12.75">
      <c r="D577" s="14"/>
      <c r="E577" s="24"/>
    </row>
    <row r="578" spans="4:5" ht="12.75">
      <c r="D578" s="14"/>
      <c r="E578" s="24"/>
    </row>
    <row r="579" spans="4:5" ht="12.75">
      <c r="D579" s="14"/>
      <c r="E579" s="24"/>
    </row>
    <row r="580" spans="4:5" ht="12.75">
      <c r="D580" s="14"/>
      <c r="E580" s="24"/>
    </row>
    <row r="581" spans="4:5" ht="12.75">
      <c r="D581" s="14"/>
      <c r="E581" s="24"/>
    </row>
    <row r="582" spans="4:5" ht="12.75">
      <c r="D582" s="14"/>
      <c r="E582" s="24"/>
    </row>
    <row r="583" spans="4:5" ht="12.75">
      <c r="D583" s="14"/>
      <c r="E583" s="24"/>
    </row>
    <row r="584" spans="4:5" ht="12.75">
      <c r="D584" s="14"/>
      <c r="E584" s="24"/>
    </row>
    <row r="585" spans="4:5" ht="12.75">
      <c r="D585" s="14"/>
      <c r="E585" s="24"/>
    </row>
    <row r="586" spans="4:5" ht="12.75">
      <c r="D586" s="14"/>
      <c r="E586" s="24"/>
    </row>
    <row r="587" spans="4:5" ht="12.75">
      <c r="D587" s="14"/>
      <c r="E587" s="24"/>
    </row>
    <row r="588" spans="4:5" ht="12.75">
      <c r="D588" s="14"/>
      <c r="E588" s="24"/>
    </row>
    <row r="589" spans="4:5" ht="12.75">
      <c r="D589" s="14"/>
      <c r="E589" s="24"/>
    </row>
    <row r="590" spans="4:5" ht="12.75">
      <c r="D590" s="14"/>
      <c r="E590" s="24"/>
    </row>
    <row r="591" spans="4:5" ht="12.75">
      <c r="D591" s="14"/>
      <c r="E591" s="24"/>
    </row>
    <row r="592" spans="4:5" ht="12.75">
      <c r="D592" s="14"/>
      <c r="E592" s="24"/>
    </row>
    <row r="593" spans="4:5" ht="12.75">
      <c r="D593" s="14"/>
      <c r="E593" s="24"/>
    </row>
    <row r="594" spans="4:5" ht="12.75">
      <c r="D594" s="14"/>
      <c r="E594" s="24"/>
    </row>
    <row r="595" spans="4:5" ht="12.75">
      <c r="D595" s="14"/>
      <c r="E595" s="24"/>
    </row>
    <row r="596" spans="4:5" ht="12.75">
      <c r="D596" s="14"/>
      <c r="E596" s="24"/>
    </row>
    <row r="597" spans="4:5" ht="12.75">
      <c r="D597" s="14"/>
      <c r="E597" s="24"/>
    </row>
    <row r="598" spans="4:5" ht="12.75">
      <c r="D598" s="14"/>
      <c r="E598" s="24"/>
    </row>
    <row r="599" spans="4:5" ht="12.75">
      <c r="D599" s="14"/>
      <c r="E599" s="24"/>
    </row>
    <row r="600" spans="4:5" ht="12.75">
      <c r="D600" s="14"/>
      <c r="E600" s="24"/>
    </row>
    <row r="601" spans="4:5" ht="12.75">
      <c r="D601" s="14"/>
      <c r="E601" s="24"/>
    </row>
    <row r="602" spans="4:5" ht="12.75">
      <c r="D602" s="14"/>
      <c r="E602" s="24"/>
    </row>
    <row r="603" spans="4:5" ht="12.75">
      <c r="D603" s="14"/>
      <c r="E603" s="24"/>
    </row>
    <row r="604" spans="4:5" ht="12.75">
      <c r="D604" s="14"/>
      <c r="E604" s="24"/>
    </row>
    <row r="605" spans="4:5" ht="12.75">
      <c r="D605" s="14"/>
      <c r="E605" s="24"/>
    </row>
    <row r="606" spans="4:5" ht="12.75">
      <c r="D606" s="14"/>
      <c r="E606" s="24"/>
    </row>
    <row r="607" spans="4:5" ht="12.75">
      <c r="D607" s="14"/>
      <c r="E607" s="24"/>
    </row>
    <row r="608" spans="4:5" ht="12.75">
      <c r="D608" s="14"/>
      <c r="E608" s="24"/>
    </row>
    <row r="609" spans="4:5" ht="12.75">
      <c r="D609" s="14"/>
      <c r="E609" s="24"/>
    </row>
    <row r="610" spans="4:5" ht="12.75">
      <c r="D610" s="14"/>
      <c r="E610" s="24"/>
    </row>
    <row r="611" spans="4:5" ht="12.75">
      <c r="D611" s="14"/>
      <c r="E611" s="24"/>
    </row>
    <row r="612" spans="4:5" ht="12.75">
      <c r="D612" s="14"/>
      <c r="E612" s="24"/>
    </row>
    <row r="613" spans="4:5" ht="12.75">
      <c r="D613" s="14"/>
      <c r="E613" s="24"/>
    </row>
    <row r="614" spans="4:5" ht="12.75">
      <c r="D614" s="14"/>
      <c r="E614" s="24"/>
    </row>
    <row r="615" spans="4:5" ht="12.75">
      <c r="D615" s="14"/>
      <c r="E615" s="24"/>
    </row>
    <row r="616" spans="4:5" ht="12.75">
      <c r="D616" s="14"/>
      <c r="E616" s="24"/>
    </row>
    <row r="617" spans="4:5" ht="12.75">
      <c r="D617" s="14"/>
      <c r="E617" s="24"/>
    </row>
    <row r="618" spans="4:5" ht="12.75">
      <c r="D618" s="14"/>
      <c r="E618" s="24"/>
    </row>
    <row r="619" spans="4:5" ht="12.75">
      <c r="D619" s="14"/>
      <c r="E619" s="24"/>
    </row>
    <row r="620" spans="4:5" ht="12.75">
      <c r="D620" s="14"/>
      <c r="E620" s="24"/>
    </row>
    <row r="621" spans="4:5" ht="12.75">
      <c r="D621" s="14"/>
      <c r="E621" s="24"/>
    </row>
    <row r="622" spans="4:5" ht="12.75">
      <c r="D622" s="14"/>
      <c r="E622" s="24"/>
    </row>
    <row r="623" spans="4:5" ht="12.75">
      <c r="D623" s="14"/>
      <c r="E623" s="24"/>
    </row>
    <row r="624" spans="4:5" ht="12.75">
      <c r="D624" s="14"/>
      <c r="E624" s="24"/>
    </row>
    <row r="625" spans="4:5" ht="12.75">
      <c r="D625" s="14"/>
      <c r="E625" s="24"/>
    </row>
    <row r="626" spans="4:5" ht="12.75">
      <c r="D626" s="14"/>
      <c r="E626" s="24"/>
    </row>
    <row r="627" spans="4:5" ht="12.75">
      <c r="D627" s="14"/>
      <c r="E627" s="24"/>
    </row>
    <row r="628" spans="4:5" ht="12.75">
      <c r="D628" s="14"/>
      <c r="E628" s="24"/>
    </row>
    <row r="629" spans="4:5" ht="12.75">
      <c r="D629" s="14"/>
      <c r="E629" s="24"/>
    </row>
    <row r="630" spans="4:5" ht="12.75">
      <c r="D630" s="14"/>
      <c r="E630" s="24"/>
    </row>
    <row r="631" spans="4:5" ht="12.75">
      <c r="D631" s="14"/>
      <c r="E631" s="24"/>
    </row>
    <row r="632" spans="4:5" ht="12.75">
      <c r="D632" s="14"/>
      <c r="E632" s="24"/>
    </row>
    <row r="633" spans="4:5" ht="12.75">
      <c r="D633" s="14"/>
      <c r="E633" s="24"/>
    </row>
    <row r="634" spans="4:5" ht="12.75">
      <c r="D634" s="14"/>
      <c r="E634" s="24"/>
    </row>
    <row r="635" spans="4:5" ht="12.75">
      <c r="D635" s="14"/>
      <c r="E635" s="24"/>
    </row>
    <row r="636" spans="4:5" ht="12.75">
      <c r="D636" s="14"/>
      <c r="E636" s="24"/>
    </row>
    <row r="637" spans="4:5" ht="12.75">
      <c r="D637" s="14"/>
      <c r="E637" s="24"/>
    </row>
    <row r="638" spans="4:5" ht="12.75">
      <c r="D638" s="14"/>
      <c r="E638" s="24"/>
    </row>
    <row r="639" spans="4:5" ht="12.75">
      <c r="D639" s="14"/>
      <c r="E639" s="24"/>
    </row>
    <row r="640" spans="4:5" ht="12.75">
      <c r="D640" s="14"/>
      <c r="E640" s="24"/>
    </row>
    <row r="641" spans="4:5" ht="12.75">
      <c r="D641" s="14"/>
      <c r="E641" s="24"/>
    </row>
    <row r="642" spans="4:5" ht="12.75">
      <c r="D642" s="14"/>
      <c r="E642" s="24"/>
    </row>
    <row r="643" spans="4:5" ht="12.75">
      <c r="D643" s="14"/>
      <c r="E643" s="24"/>
    </row>
    <row r="644" spans="4:5" ht="12.75">
      <c r="D644" s="14"/>
      <c r="E644" s="24"/>
    </row>
    <row r="645" spans="4:5" ht="12.75">
      <c r="D645" s="14"/>
      <c r="E645" s="24"/>
    </row>
    <row r="646" spans="4:5" ht="12.75">
      <c r="D646" s="14"/>
      <c r="E646" s="24"/>
    </row>
    <row r="647" spans="4:5" ht="12.75">
      <c r="D647" s="14"/>
      <c r="E647" s="24"/>
    </row>
    <row r="648" spans="4:5" ht="12.75">
      <c r="D648" s="14"/>
      <c r="E648" s="24"/>
    </row>
    <row r="649" spans="4:5" ht="12.75">
      <c r="D649" s="14"/>
      <c r="E649" s="24"/>
    </row>
    <row r="650" spans="4:5" ht="12.75">
      <c r="D650" s="14"/>
      <c r="E650" s="24"/>
    </row>
    <row r="651" spans="4:5" ht="12.75">
      <c r="D651" s="14"/>
      <c r="E651" s="24"/>
    </row>
    <row r="652" spans="4:5" ht="12.75">
      <c r="D652" s="14"/>
      <c r="E652" s="24"/>
    </row>
    <row r="653" spans="4:5" ht="12.75">
      <c r="D653" s="14"/>
      <c r="E653" s="24"/>
    </row>
    <row r="654" spans="4:5" ht="12.75">
      <c r="D654" s="14"/>
      <c r="E654" s="24"/>
    </row>
    <row r="655" spans="4:5" ht="12.75">
      <c r="D655" s="14"/>
      <c r="E655" s="24"/>
    </row>
    <row r="656" spans="4:5" ht="12.75">
      <c r="D656" s="14"/>
      <c r="E656" s="24"/>
    </row>
    <row r="657" spans="4:5" ht="12.75">
      <c r="D657" s="14"/>
      <c r="E657" s="24"/>
    </row>
    <row r="658" spans="4:5" ht="12.75">
      <c r="D658" s="14"/>
      <c r="E658" s="24"/>
    </row>
    <row r="659" spans="4:5" ht="12.75">
      <c r="D659" s="14"/>
      <c r="E659" s="24"/>
    </row>
    <row r="660" spans="4:5" ht="12.75">
      <c r="D660" s="14"/>
      <c r="E660" s="24"/>
    </row>
    <row r="661" spans="4:5" ht="12.75">
      <c r="D661" s="14"/>
      <c r="E661" s="24"/>
    </row>
    <row r="662" spans="4:5" ht="12.75">
      <c r="D662" s="14"/>
      <c r="E662" s="24"/>
    </row>
    <row r="663" spans="4:5" ht="12.75">
      <c r="D663" s="14"/>
      <c r="E663" s="24"/>
    </row>
    <row r="664" spans="4:5" ht="12.75">
      <c r="D664" s="14"/>
      <c r="E664" s="24"/>
    </row>
    <row r="665" spans="4:5" ht="12.75">
      <c r="D665" s="14"/>
      <c r="E665" s="24"/>
    </row>
    <row r="666" spans="4:5" ht="12.75">
      <c r="D666" s="14"/>
      <c r="E666" s="24"/>
    </row>
    <row r="667" spans="4:5" ht="12.75">
      <c r="D667" s="14"/>
      <c r="E667" s="24"/>
    </row>
    <row r="668" spans="4:5" ht="12.75">
      <c r="D668" s="14"/>
      <c r="E668" s="24"/>
    </row>
    <row r="669" spans="4:5" ht="12.75">
      <c r="D669" s="14"/>
      <c r="E669" s="24"/>
    </row>
    <row r="670" spans="4:5" ht="12.75">
      <c r="D670" s="14"/>
      <c r="E670" s="24"/>
    </row>
    <row r="671" spans="4:5" ht="12.75">
      <c r="D671" s="14"/>
      <c r="E671" s="24"/>
    </row>
    <row r="672" spans="4:5" ht="12.75">
      <c r="D672" s="14"/>
      <c r="E672" s="24"/>
    </row>
    <row r="673" spans="4:5" ht="12.75">
      <c r="D673" s="14"/>
      <c r="E673" s="24"/>
    </row>
    <row r="674" spans="4:5" ht="12.75">
      <c r="D674" s="14"/>
      <c r="E674" s="24"/>
    </row>
    <row r="675" spans="4:5" ht="12.75">
      <c r="D675" s="14"/>
      <c r="E675" s="24"/>
    </row>
    <row r="676" spans="4:5" ht="12.75">
      <c r="D676" s="14"/>
      <c r="E676" s="24"/>
    </row>
    <row r="677" spans="4:5" ht="12.75">
      <c r="D677" s="14"/>
      <c r="E677" s="24"/>
    </row>
    <row r="678" spans="4:5" ht="12.75">
      <c r="D678" s="14"/>
      <c r="E678" s="24"/>
    </row>
    <row r="679" spans="4:5" ht="12.75">
      <c r="D679" s="14"/>
      <c r="E679" s="24"/>
    </row>
    <row r="680" spans="4:5" ht="12.75">
      <c r="D680" s="14"/>
      <c r="E680" s="24"/>
    </row>
    <row r="681" spans="4:5" ht="12.75">
      <c r="D681" s="14"/>
      <c r="E681" s="24"/>
    </row>
    <row r="682" spans="4:5" ht="12.75">
      <c r="D682" s="14"/>
      <c r="E682" s="24"/>
    </row>
    <row r="683" spans="4:5" ht="12.75">
      <c r="D683" s="14"/>
      <c r="E683" s="24"/>
    </row>
    <row r="684" spans="4:5" ht="12.75">
      <c r="D684" s="14"/>
      <c r="E684" s="24"/>
    </row>
    <row r="685" spans="4:5" ht="12.75">
      <c r="D685" s="14"/>
      <c r="E685" s="24"/>
    </row>
    <row r="686" spans="4:5" ht="12.75">
      <c r="D686" s="14"/>
      <c r="E686" s="24"/>
    </row>
    <row r="687" spans="4:5" ht="12.75">
      <c r="D687" s="14"/>
      <c r="E687" s="24"/>
    </row>
    <row r="688" spans="4:5" ht="12.75">
      <c r="D688" s="14"/>
      <c r="E688" s="24"/>
    </row>
    <row r="689" spans="4:5" ht="12.75">
      <c r="D689" s="14"/>
      <c r="E689" s="24"/>
    </row>
    <row r="690" spans="4:5" ht="12.75">
      <c r="D690" s="14"/>
      <c r="E690" s="24"/>
    </row>
    <row r="691" spans="4:5" ht="12.75">
      <c r="D691" s="14"/>
      <c r="E691" s="24"/>
    </row>
    <row r="692" spans="4:5" ht="12.75">
      <c r="D692" s="14"/>
      <c r="E692" s="24"/>
    </row>
    <row r="693" spans="4:5" ht="12.75">
      <c r="D693" s="14"/>
      <c r="E693" s="24"/>
    </row>
    <row r="694" spans="4:5" ht="12.75">
      <c r="D694" s="14"/>
      <c r="E694" s="24"/>
    </row>
    <row r="695" spans="4:5" ht="12.75">
      <c r="D695" s="14"/>
      <c r="E695" s="24"/>
    </row>
    <row r="696" spans="4:5" ht="12.75">
      <c r="D696" s="14"/>
      <c r="E696" s="24"/>
    </row>
    <row r="697" spans="4:5" ht="12.75">
      <c r="D697" s="14"/>
      <c r="E697" s="24"/>
    </row>
    <row r="698" spans="4:5" ht="12.75">
      <c r="D698" s="14"/>
      <c r="E698" s="24"/>
    </row>
    <row r="699" spans="4:5" ht="12.75">
      <c r="D699" s="14"/>
      <c r="E699" s="24"/>
    </row>
    <row r="700" spans="4:5" ht="12.75">
      <c r="D700" s="14"/>
      <c r="E700" s="24"/>
    </row>
    <row r="701" spans="4:5" ht="12.75">
      <c r="D701" s="14"/>
      <c r="E701" s="24"/>
    </row>
    <row r="702" spans="4:5" ht="12.75">
      <c r="D702" s="14"/>
      <c r="E702" s="24"/>
    </row>
    <row r="703" spans="4:5" ht="12.75">
      <c r="D703" s="14"/>
      <c r="E703" s="24"/>
    </row>
    <row r="704" spans="4:5" ht="12.75">
      <c r="D704" s="14"/>
      <c r="E704" s="24"/>
    </row>
    <row r="705" spans="4:5" ht="12.75">
      <c r="D705" s="14"/>
      <c r="E705" s="24"/>
    </row>
    <row r="706" spans="4:5" ht="12.75">
      <c r="D706" s="14"/>
      <c r="E706" s="24"/>
    </row>
    <row r="707" spans="4:5" ht="12.75">
      <c r="D707" s="14"/>
      <c r="E707" s="24"/>
    </row>
    <row r="708" spans="4:5" ht="12.75">
      <c r="D708" s="14"/>
      <c r="E708" s="24"/>
    </row>
    <row r="709" spans="4:5" ht="12.75">
      <c r="D709" s="14"/>
      <c r="E709" s="24"/>
    </row>
    <row r="710" spans="4:5" ht="12.75">
      <c r="D710" s="14"/>
      <c r="E710" s="24"/>
    </row>
    <row r="711" spans="4:5" ht="12.75">
      <c r="D711" s="14"/>
      <c r="E711" s="24"/>
    </row>
    <row r="712" spans="4:5" ht="12.75">
      <c r="D712" s="14"/>
      <c r="E712" s="24"/>
    </row>
    <row r="713" spans="4:5" ht="12.75">
      <c r="D713" s="14"/>
      <c r="E713" s="24"/>
    </row>
    <row r="714" spans="4:5" ht="12.75">
      <c r="D714" s="14"/>
      <c r="E714" s="24"/>
    </row>
    <row r="715" spans="4:5" ht="12.75">
      <c r="D715" s="14"/>
      <c r="E715" s="24"/>
    </row>
    <row r="716" spans="4:5" ht="12.75">
      <c r="D716" s="14"/>
      <c r="E716" s="24"/>
    </row>
    <row r="717" spans="4:5" ht="12.75">
      <c r="D717" s="14"/>
      <c r="E717" s="24"/>
    </row>
    <row r="718" spans="4:5" ht="12.75">
      <c r="D718" s="14"/>
      <c r="E718" s="24"/>
    </row>
    <row r="719" spans="4:5" ht="12.75">
      <c r="D719" s="14"/>
      <c r="E719" s="24"/>
    </row>
    <row r="720" spans="4:5" ht="12.75">
      <c r="D720" s="14"/>
      <c r="E720" s="24"/>
    </row>
    <row r="721" spans="4:5" ht="12.75">
      <c r="D721" s="14"/>
      <c r="E721" s="24"/>
    </row>
    <row r="722" spans="4:5" ht="12.75">
      <c r="D722" s="14"/>
      <c r="E722" s="24"/>
    </row>
    <row r="723" spans="4:5" ht="12.75">
      <c r="D723" s="14"/>
      <c r="E723" s="24"/>
    </row>
    <row r="724" spans="4:5" ht="12.75">
      <c r="D724" s="14"/>
      <c r="E724" s="24"/>
    </row>
    <row r="725" spans="4:5" ht="12.75">
      <c r="D725" s="14"/>
      <c r="E725" s="24"/>
    </row>
    <row r="726" spans="4:5" ht="12.75">
      <c r="D726" s="14"/>
      <c r="E726" s="24"/>
    </row>
    <row r="727" spans="4:5" ht="12.75">
      <c r="D727" s="14"/>
      <c r="E727" s="24"/>
    </row>
    <row r="728" spans="4:5" ht="12.75">
      <c r="D728" s="14"/>
      <c r="E728" s="24"/>
    </row>
    <row r="729" spans="4:5" ht="12.75">
      <c r="D729" s="14"/>
      <c r="E729" s="24"/>
    </row>
    <row r="730" spans="4:5" ht="12.75">
      <c r="D730" s="14"/>
      <c r="E730" s="24"/>
    </row>
    <row r="731" spans="4:5" ht="12.75">
      <c r="D731" s="14"/>
      <c r="E731" s="24"/>
    </row>
    <row r="732" spans="4:5" ht="12.75">
      <c r="D732" s="14"/>
      <c r="E732" s="24"/>
    </row>
    <row r="733" spans="4:5" ht="12.75">
      <c r="D733" s="14"/>
      <c r="E733" s="24"/>
    </row>
    <row r="734" spans="4:5" ht="12.75">
      <c r="D734" s="14"/>
      <c r="E734" s="24"/>
    </row>
    <row r="735" spans="4:5" ht="12.75">
      <c r="D735" s="14"/>
      <c r="E735" s="24"/>
    </row>
    <row r="736" spans="4:5" ht="12.75">
      <c r="D736" s="14"/>
      <c r="E736" s="24"/>
    </row>
    <row r="737" spans="4:5" ht="12.75">
      <c r="D737" s="14"/>
      <c r="E737" s="24"/>
    </row>
    <row r="738" spans="4:5" ht="12.75">
      <c r="D738" s="14"/>
      <c r="E738" s="24"/>
    </row>
    <row r="739" spans="4:5" ht="12.75">
      <c r="D739" s="14"/>
      <c r="E739" s="24"/>
    </row>
    <row r="740" spans="4:5" ht="12.75">
      <c r="D740" s="14"/>
      <c r="E740" s="24"/>
    </row>
    <row r="741" spans="4:5" ht="12.75">
      <c r="D741" s="14"/>
      <c r="E741" s="24"/>
    </row>
    <row r="742" spans="4:5" ht="12.75">
      <c r="D742" s="14"/>
      <c r="E742" s="24"/>
    </row>
    <row r="743" spans="4:5" ht="12.75">
      <c r="D743" s="14"/>
      <c r="E743" s="24"/>
    </row>
    <row r="744" spans="4:5" ht="12.75">
      <c r="D744" s="14"/>
      <c r="E744" s="24"/>
    </row>
    <row r="745" spans="4:5" ht="12.75">
      <c r="D745" s="14"/>
      <c r="E745" s="24"/>
    </row>
    <row r="746" spans="4:5" ht="12.75">
      <c r="D746" s="14"/>
      <c r="E746" s="24"/>
    </row>
    <row r="747" spans="4:5" ht="12.75">
      <c r="D747" s="14"/>
      <c r="E747" s="24"/>
    </row>
    <row r="748" spans="4:5" ht="12.75">
      <c r="D748" s="14"/>
      <c r="E748" s="24"/>
    </row>
    <row r="749" spans="4:5" ht="12.75">
      <c r="D749" s="14"/>
      <c r="E749" s="24"/>
    </row>
    <row r="750" spans="4:5" ht="12.75">
      <c r="D750" s="14"/>
      <c r="E750" s="24"/>
    </row>
    <row r="751" spans="4:5" ht="12.75">
      <c r="D751" s="14"/>
      <c r="E751" s="24"/>
    </row>
    <row r="752" spans="4:5" ht="12.75">
      <c r="D752" s="14"/>
      <c r="E752" s="24"/>
    </row>
    <row r="753" spans="4:5" ht="12.75">
      <c r="D753" s="14"/>
      <c r="E753" s="24"/>
    </row>
    <row r="754" spans="4:5" ht="12.75">
      <c r="D754" s="14"/>
      <c r="E754" s="24"/>
    </row>
    <row r="755" spans="4:5" ht="12.75">
      <c r="D755" s="14"/>
      <c r="E755" s="24"/>
    </row>
    <row r="756" spans="4:5" ht="12.75">
      <c r="D756" s="14"/>
      <c r="E756" s="24"/>
    </row>
    <row r="757" spans="4:5" ht="12.75">
      <c r="D757" s="14"/>
      <c r="E757" s="24"/>
    </row>
    <row r="758" spans="4:5" ht="12.75">
      <c r="D758" s="14"/>
      <c r="E758" s="24"/>
    </row>
    <row r="759" spans="4:5" ht="12.75">
      <c r="D759" s="14"/>
      <c r="E759" s="24"/>
    </row>
    <row r="760" spans="4:5" ht="12.75">
      <c r="D760" s="14"/>
      <c r="E760" s="24"/>
    </row>
    <row r="761" spans="4:5" ht="12.75">
      <c r="D761" s="14"/>
      <c r="E761" s="24"/>
    </row>
    <row r="762" spans="4:5" ht="12.75">
      <c r="D762" s="14"/>
      <c r="E762" s="24"/>
    </row>
    <row r="763" spans="4:5" ht="12.75">
      <c r="D763" s="14"/>
      <c r="E763" s="24"/>
    </row>
    <row r="764" spans="4:5" ht="12.75">
      <c r="D764" s="14"/>
      <c r="E764" s="24"/>
    </row>
    <row r="765" spans="4:5" ht="12.75">
      <c r="D765" s="14"/>
      <c r="E765" s="24"/>
    </row>
    <row r="766" spans="4:5" ht="12.75">
      <c r="D766" s="14"/>
      <c r="E766" s="24"/>
    </row>
    <row r="767" spans="4:5" ht="12.75">
      <c r="D767" s="14"/>
      <c r="E767" s="24"/>
    </row>
    <row r="768" spans="4:5" ht="12.75">
      <c r="D768" s="14"/>
      <c r="E768" s="24"/>
    </row>
    <row r="769" spans="4:5" ht="12.75">
      <c r="D769" s="14"/>
      <c r="E769" s="24"/>
    </row>
    <row r="770" spans="4:5" ht="12.75">
      <c r="D770" s="14"/>
      <c r="E770" s="24"/>
    </row>
    <row r="771" spans="4:5" ht="12.75">
      <c r="D771" s="14"/>
      <c r="E771" s="24"/>
    </row>
    <row r="772" spans="4:5" ht="12.75">
      <c r="D772" s="14"/>
      <c r="E772" s="24"/>
    </row>
    <row r="773" spans="4:5" ht="12.75">
      <c r="D773" s="14"/>
      <c r="E773" s="24"/>
    </row>
    <row r="774" spans="4:5" ht="12.75">
      <c r="D774" s="14"/>
      <c r="E774" s="24"/>
    </row>
    <row r="775" spans="4:5" ht="12.75">
      <c r="D775" s="14"/>
      <c r="E775" s="24"/>
    </row>
    <row r="776" spans="4:5" ht="12.75">
      <c r="D776" s="14"/>
      <c r="E776" s="24"/>
    </row>
    <row r="777" spans="4:5" ht="12.75">
      <c r="D777" s="14"/>
      <c r="E777" s="24"/>
    </row>
    <row r="778" spans="4:5" ht="12.75">
      <c r="D778" s="14"/>
      <c r="E778" s="24"/>
    </row>
    <row r="779" spans="4:5" ht="12.75">
      <c r="D779" s="14"/>
      <c r="E779" s="24"/>
    </row>
    <row r="780" spans="4:5" ht="12.75">
      <c r="D780" s="14"/>
      <c r="E780" s="24"/>
    </row>
    <row r="781" spans="4:5" ht="12.75">
      <c r="D781" s="14"/>
      <c r="E781" s="24"/>
    </row>
    <row r="782" spans="4:5" ht="12.75">
      <c r="D782" s="14"/>
      <c r="E782" s="24"/>
    </row>
    <row r="783" spans="4:5" ht="12.75">
      <c r="D783" s="14"/>
      <c r="E783" s="24"/>
    </row>
    <row r="784" spans="4:5" ht="12.75">
      <c r="D784" s="14"/>
      <c r="E784" s="24"/>
    </row>
    <row r="785" spans="4:5" ht="12.75">
      <c r="D785" s="14"/>
      <c r="E785" s="24"/>
    </row>
    <row r="786" spans="4:5" ht="12.75">
      <c r="D786" s="14"/>
      <c r="E786" s="24"/>
    </row>
    <row r="787" spans="4:5" ht="12.75">
      <c r="D787" s="14"/>
      <c r="E787" s="24"/>
    </row>
    <row r="788" spans="4:5" ht="12.75">
      <c r="D788" s="14"/>
      <c r="E788" s="24"/>
    </row>
    <row r="789" spans="4:5" ht="12.75">
      <c r="D789" s="14"/>
      <c r="E789" s="24"/>
    </row>
    <row r="790" spans="4:5" ht="12.75">
      <c r="D790" s="14"/>
      <c r="E790" s="24"/>
    </row>
    <row r="791" spans="4:5" ht="12.75">
      <c r="D791" s="14"/>
      <c r="E791" s="24"/>
    </row>
    <row r="792" spans="4:5" ht="12.75">
      <c r="D792" s="14"/>
      <c r="E792" s="24"/>
    </row>
    <row r="793" spans="4:5" ht="12.75">
      <c r="D793" s="14"/>
      <c r="E793" s="24"/>
    </row>
    <row r="794" spans="4:5" ht="12.75">
      <c r="D794" s="14"/>
      <c r="E794" s="24"/>
    </row>
    <row r="795" spans="4:5" ht="12.75">
      <c r="D795" s="14"/>
      <c r="E795" s="24"/>
    </row>
    <row r="796" spans="4:5" ht="12.75">
      <c r="D796" s="14"/>
      <c r="E796" s="24"/>
    </row>
    <row r="797" spans="4:5" ht="12.75">
      <c r="D797" s="14"/>
      <c r="E797" s="24"/>
    </row>
    <row r="798" spans="4:5" ht="12.75">
      <c r="D798" s="14"/>
      <c r="E798" s="24"/>
    </row>
    <row r="799" spans="4:5" ht="12.75">
      <c r="D799" s="14"/>
      <c r="E799" s="24"/>
    </row>
    <row r="800" spans="4:5" ht="12.75">
      <c r="D800" s="14"/>
      <c r="E800" s="24"/>
    </row>
    <row r="801" spans="4:5" ht="12.75">
      <c r="D801" s="14"/>
      <c r="E801" s="24"/>
    </row>
    <row r="802" spans="4:5" ht="12.75">
      <c r="D802" s="14"/>
      <c r="E802" s="24"/>
    </row>
    <row r="803" spans="4:5" ht="12.75">
      <c r="D803" s="14"/>
      <c r="E803" s="24"/>
    </row>
    <row r="804" spans="4:5" ht="12.75">
      <c r="D804" s="14"/>
      <c r="E804" s="24"/>
    </row>
    <row r="805" spans="4:5" ht="12.75">
      <c r="D805" s="14"/>
      <c r="E805" s="24"/>
    </row>
    <row r="806" spans="4:5" ht="12.75">
      <c r="D806" s="14"/>
      <c r="E806" s="24"/>
    </row>
    <row r="807" spans="4:5" ht="12.75">
      <c r="D807" s="14"/>
      <c r="E807" s="24"/>
    </row>
    <row r="808" spans="4:5" ht="12.75">
      <c r="D808" s="14"/>
      <c r="E808" s="24"/>
    </row>
    <row r="809" spans="4:5" ht="12.75">
      <c r="D809" s="14"/>
      <c r="E809" s="24"/>
    </row>
    <row r="810" spans="4:5" ht="12.75">
      <c r="D810" s="14"/>
      <c r="E810" s="24"/>
    </row>
    <row r="811" spans="4:5" ht="12.75">
      <c r="D811" s="14"/>
      <c r="E811" s="24"/>
    </row>
    <row r="812" spans="4:5" ht="12.75">
      <c r="D812" s="14"/>
      <c r="E812" s="24"/>
    </row>
    <row r="813" spans="4:5" ht="12.75">
      <c r="D813" s="14"/>
      <c r="E813" s="24"/>
    </row>
    <row r="814" spans="4:5" ht="12.75">
      <c r="D814" s="14"/>
      <c r="E814" s="24"/>
    </row>
    <row r="815" spans="4:5" ht="12.75">
      <c r="D815" s="14"/>
      <c r="E815" s="24"/>
    </row>
    <row r="816" spans="4:5" ht="12.75">
      <c r="D816" s="14"/>
      <c r="E816" s="24"/>
    </row>
    <row r="817" spans="4:5" ht="12.75">
      <c r="D817" s="14"/>
      <c r="E817" s="24"/>
    </row>
    <row r="818" spans="4:5" ht="12.75">
      <c r="D818" s="14"/>
      <c r="E818" s="24"/>
    </row>
    <row r="819" spans="4:5" ht="12.75">
      <c r="D819" s="14"/>
      <c r="E819" s="24"/>
    </row>
    <row r="820" spans="4:5" ht="12.75">
      <c r="D820" s="14"/>
      <c r="E820" s="24"/>
    </row>
    <row r="821" spans="4:5" ht="12.75">
      <c r="D821" s="14"/>
      <c r="E821" s="24"/>
    </row>
    <row r="822" spans="4:5" ht="12.75">
      <c r="D822" s="14"/>
      <c r="E822" s="24"/>
    </row>
    <row r="823" spans="4:5" ht="12.75">
      <c r="D823" s="14"/>
      <c r="E823" s="24"/>
    </row>
    <row r="824" spans="4:5" ht="12.75">
      <c r="D824" s="14"/>
      <c r="E824" s="24"/>
    </row>
    <row r="825" spans="4:5" ht="12.75">
      <c r="D825" s="14"/>
      <c r="E825" s="24"/>
    </row>
    <row r="826" spans="4:5" ht="12.75">
      <c r="D826" s="14"/>
      <c r="E826" s="24"/>
    </row>
    <row r="827" spans="4:5" ht="12.75">
      <c r="D827" s="14"/>
      <c r="E827" s="24"/>
    </row>
    <row r="828" spans="4:5" ht="12.75">
      <c r="D828" s="14"/>
      <c r="E828" s="24"/>
    </row>
    <row r="829" spans="4:5" ht="12.75">
      <c r="D829" s="14"/>
      <c r="E829" s="24"/>
    </row>
    <row r="830" spans="4:5" ht="12.75">
      <c r="D830" s="14"/>
      <c r="E830" s="24"/>
    </row>
    <row r="831" spans="4:5" ht="12.75">
      <c r="D831" s="14"/>
      <c r="E831" s="24"/>
    </row>
    <row r="832" spans="4:5" ht="12.75">
      <c r="D832" s="14"/>
      <c r="E832" s="24"/>
    </row>
    <row r="833" spans="4:5" ht="12.75">
      <c r="D833" s="14"/>
      <c r="E833" s="24"/>
    </row>
    <row r="834" spans="4:5" ht="12.75">
      <c r="D834" s="14"/>
      <c r="E834" s="24"/>
    </row>
    <row r="835" spans="4:5" ht="12.75">
      <c r="D835" s="14"/>
      <c r="E835" s="24"/>
    </row>
    <row r="836" spans="4:5" ht="12.75">
      <c r="D836" s="14"/>
      <c r="E836" s="24"/>
    </row>
    <row r="837" spans="4:5" ht="12.75">
      <c r="D837" s="14"/>
      <c r="E837" s="24"/>
    </row>
    <row r="838" spans="4:5" ht="12.75">
      <c r="D838" s="14"/>
      <c r="E838" s="24"/>
    </row>
    <row r="839" spans="4:5" ht="12.75">
      <c r="D839" s="14"/>
      <c r="E839" s="24"/>
    </row>
    <row r="840" spans="4:5" ht="12.75">
      <c r="D840" s="14"/>
      <c r="E840" s="24"/>
    </row>
    <row r="841" spans="4:5" ht="12.75">
      <c r="D841" s="14"/>
      <c r="E841" s="24"/>
    </row>
    <row r="842" spans="4:5" ht="12.75">
      <c r="D842" s="14"/>
      <c r="E842" s="24"/>
    </row>
    <row r="843" spans="4:5" ht="12.75">
      <c r="D843" s="14"/>
      <c r="E843" s="24"/>
    </row>
    <row r="844" spans="4:5" ht="12.75">
      <c r="D844" s="14"/>
      <c r="E844" s="24"/>
    </row>
    <row r="845" spans="4:5" ht="12.75">
      <c r="D845" s="14"/>
      <c r="E845" s="24"/>
    </row>
    <row r="846" spans="4:5" ht="12.75">
      <c r="D846" s="14"/>
      <c r="E846" s="24"/>
    </row>
    <row r="847" spans="4:5" ht="12.75">
      <c r="D847" s="14"/>
      <c r="E847" s="24"/>
    </row>
    <row r="848" spans="4:5" ht="12.75">
      <c r="D848" s="14"/>
      <c r="E848" s="24"/>
    </row>
    <row r="849" spans="4:5" ht="12.75">
      <c r="D849" s="14"/>
      <c r="E849" s="24"/>
    </row>
    <row r="850" spans="4:5" ht="12.75">
      <c r="D850" s="14"/>
      <c r="E850" s="24"/>
    </row>
    <row r="851" spans="4:5" ht="12.75">
      <c r="D851" s="14"/>
      <c r="E851" s="24"/>
    </row>
    <row r="852" spans="4:5" ht="12.75">
      <c r="D852" s="14"/>
      <c r="E852" s="24"/>
    </row>
    <row r="853" spans="4:5" ht="12.75">
      <c r="D853" s="14"/>
      <c r="E853" s="24"/>
    </row>
    <row r="854" spans="4:5" ht="12.75">
      <c r="D854" s="14"/>
      <c r="E854" s="24"/>
    </row>
    <row r="855" spans="4:5" ht="12.75">
      <c r="D855" s="14"/>
      <c r="E855" s="24"/>
    </row>
    <row r="856" spans="4:5" ht="12.75">
      <c r="D856" s="14"/>
      <c r="E856" s="24"/>
    </row>
    <row r="857" spans="4:5" ht="12.75">
      <c r="D857" s="14"/>
      <c r="E857" s="24"/>
    </row>
    <row r="858" spans="4:5" ht="12.75">
      <c r="D858" s="14"/>
      <c r="E858" s="24"/>
    </row>
    <row r="859" spans="4:5" ht="12.75">
      <c r="D859" s="14"/>
      <c r="E859" s="24"/>
    </row>
    <row r="860" spans="4:5" ht="12.75">
      <c r="D860" s="14"/>
      <c r="E860" s="24"/>
    </row>
    <row r="861" spans="4:5" ht="12.75">
      <c r="D861" s="14"/>
      <c r="E861" s="24"/>
    </row>
    <row r="862" spans="4:5" ht="12.75">
      <c r="D862" s="14"/>
      <c r="E862" s="24"/>
    </row>
    <row r="863" spans="4:5" ht="12.75">
      <c r="D863" s="14"/>
      <c r="E863" s="24"/>
    </row>
    <row r="864" spans="4:5" ht="12.75">
      <c r="D864" s="14"/>
      <c r="E864" s="24"/>
    </row>
    <row r="865" spans="4:5" ht="12.75">
      <c r="D865" s="14"/>
      <c r="E865" s="24"/>
    </row>
    <row r="866" spans="4:5" ht="12.75">
      <c r="D866" s="14"/>
      <c r="E866" s="24"/>
    </row>
    <row r="867" spans="4:5" ht="12.75">
      <c r="D867" s="14"/>
      <c r="E867" s="24"/>
    </row>
    <row r="868" spans="4:5" ht="12.75">
      <c r="D868" s="14"/>
      <c r="E868" s="24"/>
    </row>
    <row r="869" spans="4:5" ht="12.75">
      <c r="D869" s="14"/>
      <c r="E869" s="24"/>
    </row>
    <row r="870" spans="4:5" ht="12.75">
      <c r="D870" s="14"/>
      <c r="E870" s="24"/>
    </row>
    <row r="871" spans="4:5" ht="12.75">
      <c r="D871" s="14"/>
      <c r="E871" s="24"/>
    </row>
    <row r="872" spans="4:5" ht="12.75">
      <c r="D872" s="14"/>
      <c r="E872" s="24"/>
    </row>
    <row r="873" spans="4:5" ht="12.75">
      <c r="D873" s="14"/>
      <c r="E873" s="24"/>
    </row>
    <row r="874" spans="4:5" ht="12.75">
      <c r="D874" s="14"/>
      <c r="E874" s="24"/>
    </row>
    <row r="875" spans="4:5" ht="12.75">
      <c r="D875" s="14"/>
      <c r="E875" s="24"/>
    </row>
    <row r="876" spans="4:5" ht="12.75">
      <c r="D876" s="14"/>
      <c r="E876" s="24"/>
    </row>
    <row r="877" spans="4:5" ht="12.75">
      <c r="D877" s="14"/>
      <c r="E877" s="24"/>
    </row>
    <row r="878" spans="4:5" ht="12.75">
      <c r="D878" s="14"/>
      <c r="E878" s="24"/>
    </row>
    <row r="879" spans="4:5" ht="12.75">
      <c r="D879" s="14"/>
      <c r="E879" s="24"/>
    </row>
    <row r="880" spans="4:5" ht="12.75">
      <c r="D880" s="14"/>
      <c r="E880" s="24"/>
    </row>
    <row r="881" spans="4:5" ht="12.75">
      <c r="D881" s="14"/>
      <c r="E881" s="24"/>
    </row>
    <row r="882" spans="4:5" ht="12.75">
      <c r="D882" s="14"/>
      <c r="E882" s="24"/>
    </row>
    <row r="883" spans="4:5" ht="12.75">
      <c r="D883" s="14"/>
      <c r="E883" s="24"/>
    </row>
    <row r="884" spans="4:5" ht="12.75">
      <c r="D884" s="14"/>
      <c r="E884" s="24"/>
    </row>
    <row r="885" spans="4:5" ht="12.75">
      <c r="D885" s="14"/>
      <c r="E885" s="24"/>
    </row>
    <row r="886" spans="4:5" ht="12.75">
      <c r="D886" s="14"/>
      <c r="E886" s="24"/>
    </row>
    <row r="887" spans="4:5" ht="12.75">
      <c r="D887" s="14"/>
      <c r="E887" s="24"/>
    </row>
    <row r="888" spans="4:5" ht="12.75">
      <c r="D888" s="14"/>
      <c r="E888" s="24"/>
    </row>
    <row r="889" spans="4:5" ht="12.75">
      <c r="D889" s="14"/>
      <c r="E889" s="24"/>
    </row>
    <row r="890" spans="4:5" ht="12.75">
      <c r="D890" s="14"/>
      <c r="E890" s="24"/>
    </row>
    <row r="891" spans="4:5" ht="12.75">
      <c r="D891" s="14"/>
      <c r="E891" s="24"/>
    </row>
    <row r="892" spans="4:5" ht="12.75">
      <c r="D892" s="14"/>
      <c r="E892" s="24"/>
    </row>
    <row r="893" spans="4:5" ht="12.75">
      <c r="D893" s="14"/>
      <c r="E893" s="24"/>
    </row>
    <row r="894" spans="4:5" ht="12.75">
      <c r="D894" s="14"/>
      <c r="E894" s="24"/>
    </row>
    <row r="895" spans="4:5" ht="12.75">
      <c r="D895" s="14"/>
      <c r="E895" s="24"/>
    </row>
    <row r="896" spans="4:5" ht="12.75">
      <c r="D896" s="14"/>
      <c r="E896" s="24"/>
    </row>
    <row r="897" spans="4:5" ht="12.75">
      <c r="D897" s="14"/>
      <c r="E897" s="24"/>
    </row>
    <row r="898" spans="4:5" ht="12.75">
      <c r="D898" s="14"/>
      <c r="E898" s="24"/>
    </row>
    <row r="899" spans="4:5" ht="12.75">
      <c r="D899" s="14"/>
      <c r="E899" s="24"/>
    </row>
    <row r="900" spans="4:5" ht="12.75">
      <c r="D900" s="14"/>
      <c r="E900" s="24"/>
    </row>
    <row r="901" spans="4:5" ht="12.75">
      <c r="D901" s="14"/>
      <c r="E901" s="24"/>
    </row>
    <row r="902" spans="4:5" ht="12.75">
      <c r="D902" s="14"/>
      <c r="E902" s="24"/>
    </row>
    <row r="903" spans="4:5" ht="12.75">
      <c r="D903" s="14"/>
      <c r="E903" s="24"/>
    </row>
    <row r="904" spans="4:5" ht="12.75">
      <c r="D904" s="14"/>
      <c r="E904" s="24"/>
    </row>
    <row r="905" spans="4:5" ht="12.75">
      <c r="D905" s="14"/>
      <c r="E905" s="24"/>
    </row>
    <row r="906" spans="4:5" ht="12.75">
      <c r="D906" s="14"/>
      <c r="E906" s="24"/>
    </row>
    <row r="907" spans="4:5" ht="12.75">
      <c r="D907" s="14"/>
      <c r="E907" s="24"/>
    </row>
    <row r="908" spans="4:5" ht="12.75">
      <c r="D908" s="14"/>
      <c r="E908" s="24"/>
    </row>
    <row r="909" spans="4:5" ht="12.75">
      <c r="D909" s="14"/>
      <c r="E909" s="24"/>
    </row>
    <row r="910" spans="4:5" ht="12.75">
      <c r="D910" s="14"/>
      <c r="E910" s="24"/>
    </row>
    <row r="911" spans="4:5" ht="12.75">
      <c r="D911" s="14"/>
      <c r="E911" s="24"/>
    </row>
    <row r="912" spans="4:5" ht="12.75">
      <c r="D912" s="14"/>
      <c r="E912" s="24"/>
    </row>
    <row r="913" spans="4:5" ht="12.75">
      <c r="D913" s="14"/>
      <c r="E913" s="24"/>
    </row>
    <row r="914" spans="4:5" ht="12.75">
      <c r="D914" s="14"/>
      <c r="E914" s="24"/>
    </row>
    <row r="915" spans="4:5" ht="12.75">
      <c r="D915" s="14"/>
      <c r="E915" s="24"/>
    </row>
    <row r="916" spans="4:5" ht="12.75">
      <c r="D916" s="14"/>
      <c r="E916" s="24"/>
    </row>
    <row r="917" spans="4:5" ht="12.75">
      <c r="D917" s="14"/>
      <c r="E917" s="24"/>
    </row>
    <row r="918" spans="4:5" ht="12.75">
      <c r="D918" s="14"/>
      <c r="E918" s="24"/>
    </row>
    <row r="919" spans="4:5" ht="12.75">
      <c r="D919" s="14"/>
      <c r="E919" s="24"/>
    </row>
    <row r="920" spans="4:5" ht="12.75">
      <c r="D920" s="14"/>
      <c r="E920" s="24"/>
    </row>
    <row r="921" spans="4:5" ht="12.75">
      <c r="D921" s="14"/>
      <c r="E921" s="24"/>
    </row>
    <row r="922" spans="4:5" ht="12.75">
      <c r="D922" s="14"/>
      <c r="E922" s="24"/>
    </row>
    <row r="923" spans="4:5" ht="12.75">
      <c r="D923" s="14"/>
      <c r="E923" s="24"/>
    </row>
    <row r="924" spans="4:5" ht="12.75">
      <c r="D924" s="14"/>
      <c r="E924" s="24"/>
    </row>
    <row r="925" spans="4:5" ht="12.75">
      <c r="D925" s="14"/>
      <c r="E925" s="24"/>
    </row>
    <row r="926" spans="4:5" ht="12.75">
      <c r="D926" s="14"/>
      <c r="E926" s="24"/>
    </row>
    <row r="927" spans="4:5" ht="12.75">
      <c r="D927" s="14"/>
      <c r="E927" s="24"/>
    </row>
    <row r="928" spans="4:5" ht="12.75">
      <c r="D928" s="14"/>
      <c r="E928" s="24"/>
    </row>
    <row r="929" spans="4:5" ht="12.75">
      <c r="D929" s="14"/>
      <c r="E929" s="24"/>
    </row>
    <row r="930" spans="4:5" ht="12.75">
      <c r="D930" s="14"/>
      <c r="E930" s="24"/>
    </row>
    <row r="931" spans="4:5" ht="12.75">
      <c r="D931" s="14"/>
      <c r="E931" s="24"/>
    </row>
    <row r="932" spans="4:5" ht="12.75">
      <c r="D932" s="14"/>
      <c r="E932" s="24"/>
    </row>
    <row r="933" spans="4:5" ht="12.75">
      <c r="D933" s="14"/>
      <c r="E933" s="24"/>
    </row>
    <row r="934" spans="4:5" ht="12.75">
      <c r="D934" s="14"/>
      <c r="E934" s="24"/>
    </row>
    <row r="935" spans="4:5" ht="12.75">
      <c r="D935" s="14"/>
      <c r="E935" s="24"/>
    </row>
    <row r="936" spans="4:5" ht="12.75">
      <c r="D936" s="14"/>
      <c r="E936" s="24"/>
    </row>
    <row r="937" spans="4:5" ht="12.75">
      <c r="D937" s="14"/>
      <c r="E937" s="24"/>
    </row>
    <row r="938" spans="4:5" ht="12.75">
      <c r="D938" s="14"/>
      <c r="E938" s="24"/>
    </row>
    <row r="939" spans="4:5" ht="12.75">
      <c r="D939" s="14"/>
      <c r="E939" s="24"/>
    </row>
    <row r="940" spans="4:5" ht="12.75">
      <c r="D940" s="14"/>
      <c r="E940" s="24"/>
    </row>
    <row r="941" spans="4:5" ht="12.75">
      <c r="D941" s="14"/>
      <c r="E941" s="24"/>
    </row>
    <row r="942" spans="4:5" ht="12.75">
      <c r="D942" s="14"/>
      <c r="E942" s="24"/>
    </row>
    <row r="943" spans="4:5" ht="12.75">
      <c r="D943" s="14"/>
      <c r="E943" s="24"/>
    </row>
    <row r="944" spans="4:5" ht="12.75">
      <c r="D944" s="14"/>
      <c r="E944" s="24"/>
    </row>
    <row r="945" spans="4:5" ht="12.75">
      <c r="D945" s="14"/>
      <c r="E945" s="24"/>
    </row>
    <row r="946" spans="4:5" ht="12.75">
      <c r="D946" s="14"/>
      <c r="E946" s="24"/>
    </row>
    <row r="947" spans="4:5" ht="12.75">
      <c r="D947" s="14"/>
      <c r="E947" s="24"/>
    </row>
    <row r="948" spans="4:5" ht="12.75">
      <c r="D948" s="14"/>
      <c r="E948" s="24"/>
    </row>
    <row r="949" spans="4:5" ht="12.75">
      <c r="D949" s="14"/>
      <c r="E949" s="24"/>
    </row>
    <row r="950" spans="4:5" ht="12.75">
      <c r="D950" s="14"/>
      <c r="E950" s="24"/>
    </row>
    <row r="951" spans="4:5" ht="12.75">
      <c r="D951" s="14"/>
      <c r="E951" s="24"/>
    </row>
    <row r="952" spans="4:5" ht="12.75">
      <c r="D952" s="14"/>
      <c r="E952" s="24"/>
    </row>
    <row r="953" spans="4:5" ht="12.75">
      <c r="D953" s="14"/>
      <c r="E953" s="24"/>
    </row>
    <row r="954" spans="4:5" ht="12.75">
      <c r="D954" s="14"/>
      <c r="E954" s="24"/>
    </row>
    <row r="955" spans="4:5" ht="12.75">
      <c r="D955" s="14"/>
      <c r="E955" s="24"/>
    </row>
    <row r="956" spans="4:5" ht="12.75">
      <c r="D956" s="14"/>
      <c r="E956" s="24"/>
    </row>
    <row r="957" spans="4:5" ht="12.75">
      <c r="D957" s="14"/>
      <c r="E957" s="24"/>
    </row>
    <row r="958" spans="4:5" ht="12.75">
      <c r="D958" s="14"/>
      <c r="E958" s="24"/>
    </row>
    <row r="959" spans="4:5" ht="12.75">
      <c r="D959" s="14"/>
      <c r="E959" s="24"/>
    </row>
    <row r="960" spans="4:5" ht="12.75">
      <c r="D960" s="14"/>
      <c r="E960" s="24"/>
    </row>
    <row r="961" spans="4:5" ht="12.75">
      <c r="D961" s="14"/>
      <c r="E961" s="24"/>
    </row>
    <row r="962" spans="4:5" ht="12.75">
      <c r="D962" s="14"/>
      <c r="E962" s="24"/>
    </row>
    <row r="963" spans="4:5" ht="12.75">
      <c r="D963" s="14"/>
      <c r="E963" s="24"/>
    </row>
    <row r="964" spans="4:5" ht="12.75">
      <c r="D964" s="14"/>
      <c r="E964" s="24"/>
    </row>
    <row r="965" spans="4:5" ht="12.75">
      <c r="D965" s="14"/>
      <c r="E965" s="24"/>
    </row>
    <row r="966" spans="4:5" ht="12.75">
      <c r="D966" s="14"/>
      <c r="E966" s="24"/>
    </row>
    <row r="967" spans="4:5" ht="12.75">
      <c r="D967" s="14"/>
      <c r="E967" s="24"/>
    </row>
    <row r="968" spans="4:5" ht="12.75">
      <c r="D968" s="14"/>
      <c r="E968" s="24"/>
    </row>
    <row r="969" spans="4:5" ht="12.75">
      <c r="D969" s="14"/>
      <c r="E969" s="24"/>
    </row>
    <row r="970" spans="4:5" ht="12.75">
      <c r="D970" s="14"/>
      <c r="E970" s="24"/>
    </row>
    <row r="971" spans="4:5" ht="12.75">
      <c r="D971" s="14"/>
      <c r="E971" s="24"/>
    </row>
    <row r="972" spans="4:5" ht="12.75">
      <c r="D972" s="14"/>
      <c r="E972" s="24"/>
    </row>
    <row r="973" spans="4:5" ht="12.75">
      <c r="D973" s="14"/>
      <c r="E973" s="24"/>
    </row>
    <row r="974" spans="4:5" ht="12.75">
      <c r="D974" s="14"/>
      <c r="E974" s="24"/>
    </row>
    <row r="975" spans="4:5" ht="12.75">
      <c r="D975" s="14"/>
      <c r="E975" s="24"/>
    </row>
    <row r="976" spans="4:5" ht="12.75">
      <c r="D976" s="14"/>
      <c r="E976" s="24"/>
    </row>
    <row r="977" spans="4:5" ht="12.75">
      <c r="D977" s="14"/>
      <c r="E977" s="24"/>
    </row>
    <row r="978" spans="4:5" ht="12.75">
      <c r="D978" s="14"/>
      <c r="E978" s="24"/>
    </row>
    <row r="979" spans="4:5" ht="12.75">
      <c r="D979" s="14"/>
      <c r="E979" s="24"/>
    </row>
    <row r="980" spans="4:5" ht="12.75">
      <c r="D980" s="14"/>
      <c r="E980" s="24"/>
    </row>
    <row r="981" spans="4:5" ht="12.75">
      <c r="D981" s="14"/>
      <c r="E981" s="24"/>
    </row>
    <row r="982" spans="4:5" ht="12.75">
      <c r="D982" s="14"/>
      <c r="E982" s="24"/>
    </row>
    <row r="983" spans="4:5" ht="12.75">
      <c r="D983" s="14"/>
      <c r="E983" s="24"/>
    </row>
    <row r="984" spans="4:5" ht="12.75">
      <c r="D984" s="14"/>
      <c r="E984" s="24"/>
    </row>
    <row r="985" spans="4:5" ht="12.75">
      <c r="D985" s="14"/>
      <c r="E985" s="24"/>
    </row>
    <row r="986" spans="4:5" ht="12.75">
      <c r="D986" s="14"/>
      <c r="E986" s="24"/>
    </row>
    <row r="987" spans="4:5" ht="12.75">
      <c r="D987" s="14"/>
      <c r="E987" s="24"/>
    </row>
    <row r="988" spans="4:5" ht="12.75">
      <c r="D988" s="14"/>
      <c r="E988" s="24"/>
    </row>
    <row r="989" spans="4:5" ht="12.75">
      <c r="D989" s="14"/>
      <c r="E989" s="24"/>
    </row>
    <row r="990" spans="4:5" ht="12.75">
      <c r="D990" s="14"/>
      <c r="E990" s="24"/>
    </row>
    <row r="991" spans="4:5" ht="12.75">
      <c r="D991" s="14"/>
      <c r="E991" s="24"/>
    </row>
    <row r="992" spans="4:5" ht="12.75">
      <c r="D992" s="14"/>
      <c r="E992" s="24"/>
    </row>
    <row r="993" spans="4:5" ht="12.75">
      <c r="D993" s="14"/>
      <c r="E993" s="24"/>
    </row>
    <row r="994" spans="4:5" ht="12.75">
      <c r="D994" s="14"/>
      <c r="E994" s="24"/>
    </row>
    <row r="995" spans="4:5" ht="12.75">
      <c r="D995" s="14"/>
      <c r="E995" s="24"/>
    </row>
    <row r="996" spans="4:5" ht="12.75">
      <c r="D996" s="14"/>
      <c r="E996" s="24"/>
    </row>
    <row r="997" spans="4:5" ht="12.75">
      <c r="D997" s="14"/>
      <c r="E997" s="24"/>
    </row>
    <row r="998" spans="4:5" ht="12.75">
      <c r="D998" s="14"/>
      <c r="E998" s="24"/>
    </row>
    <row r="999" spans="4:5" ht="12.75">
      <c r="D999" s="14"/>
      <c r="E999" s="24"/>
    </row>
    <row r="1000" spans="4:5" ht="12.75">
      <c r="D1000" s="14"/>
      <c r="E1000" s="24"/>
    </row>
    <row r="1001" spans="4:5" ht="12.75">
      <c r="D1001" s="14"/>
      <c r="E1001" s="24"/>
    </row>
    <row r="1002" spans="4:5" ht="12.75">
      <c r="D1002" s="14"/>
      <c r="E1002" s="24"/>
    </row>
    <row r="1003" spans="4:5" ht="12.75">
      <c r="D1003" s="14"/>
      <c r="E1003" s="24"/>
    </row>
    <row r="1004" spans="4:5" ht="12.75">
      <c r="D1004" s="14"/>
      <c r="E1004" s="24"/>
    </row>
    <row r="1005" spans="4:5" ht="12.75">
      <c r="D1005" s="14"/>
      <c r="E1005" s="24"/>
    </row>
    <row r="1006" spans="4:5" ht="12.75">
      <c r="D1006" s="14"/>
      <c r="E1006" s="24"/>
    </row>
    <row r="1007" spans="4:5" ht="12.75">
      <c r="D1007" s="14"/>
      <c r="E1007" s="24"/>
    </row>
    <row r="1008" spans="4:5" ht="12.75">
      <c r="D1008" s="14"/>
      <c r="E1008" s="24"/>
    </row>
    <row r="1009" spans="4:5" ht="12.75">
      <c r="D1009" s="14"/>
      <c r="E1009" s="24"/>
    </row>
    <row r="1010" spans="4:5" ht="12.75">
      <c r="D1010" s="14"/>
      <c r="E1010" s="24"/>
    </row>
    <row r="1011" spans="4:5" ht="12.75">
      <c r="D1011" s="14"/>
      <c r="E1011" s="24"/>
    </row>
    <row r="1012" spans="4:5" ht="12.75">
      <c r="D1012" s="14"/>
      <c r="E1012" s="24"/>
    </row>
    <row r="1013" spans="4:5" ht="12.75">
      <c r="D1013" s="14"/>
      <c r="E1013" s="24"/>
    </row>
    <row r="1014" spans="4:5" ht="12.75">
      <c r="D1014" s="14"/>
      <c r="E1014" s="24"/>
    </row>
    <row r="1015" spans="4:5" ht="12.75">
      <c r="D1015" s="14"/>
      <c r="E1015" s="24"/>
    </row>
    <row r="1016" spans="4:5" ht="12.75">
      <c r="D1016" s="14"/>
      <c r="E1016" s="24"/>
    </row>
    <row r="1017" spans="4:5" ht="12.75">
      <c r="D1017" s="14"/>
      <c r="E1017" s="24"/>
    </row>
    <row r="1018" spans="4:5" ht="12.75">
      <c r="D1018" s="14"/>
      <c r="E1018" s="24"/>
    </row>
    <row r="1019" spans="4:5" ht="12.75">
      <c r="D1019" s="14"/>
      <c r="E1019" s="24"/>
    </row>
    <row r="1020" spans="4:5" ht="12.75">
      <c r="D1020" s="14"/>
      <c r="E1020" s="24"/>
    </row>
    <row r="1021" spans="4:5" ht="12.75">
      <c r="D1021" s="14"/>
      <c r="E1021" s="24"/>
    </row>
  </sheetData>
  <sortState xmlns:xlrd2="http://schemas.microsoft.com/office/spreadsheetml/2017/richdata2" ref="A37:AF52">
    <sortCondition ref="C37:C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GATE1</vt:lpstr>
      <vt:lpstr>GATE2</vt:lpstr>
      <vt:lpstr>COMP1</vt:lpstr>
      <vt:lpstr>DELL1</vt:lpstr>
      <vt:lpstr>DELL2</vt:lpstr>
      <vt:lpstr>FUJI1</vt:lpstr>
      <vt:lpstr>HP1</vt:lpstr>
      <vt:lpstr>Sorted By Label</vt:lpstr>
      <vt:lpstr>Screw Characteristics</vt:lpstr>
      <vt:lpstr>Venn Diagram</vt:lpstr>
      <vt:lpstr>Binary Data Expanded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DiFilippo</dc:creator>
  <cp:lastModifiedBy>Nick DiFilippo</cp:lastModifiedBy>
  <dcterms:created xsi:type="dcterms:W3CDTF">2023-09-25T03:19:55Z</dcterms:created>
  <dcterms:modified xsi:type="dcterms:W3CDTF">2023-10-06T19:04:52Z</dcterms:modified>
</cp:coreProperties>
</file>