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\Desktop\Financial Model - SME Community\"/>
    </mc:Choice>
  </mc:AlternateContent>
  <xr:revisionPtr revIDLastSave="0" documentId="13_ncr:1_{24F992C5-6B75-4CE6-8221-8279C6159728}" xr6:coauthVersionLast="47" xr6:coauthVersionMax="47" xr10:uidLastSave="{00000000-0000-0000-0000-000000000000}"/>
  <bookViews>
    <workbookView xWindow="-120" yWindow="-120" windowWidth="19440" windowHeight="10320" tabRatio="998" activeTab="2" xr2:uid="{7333813D-B8B9-4DA8-A657-3603E2672280}"/>
  </bookViews>
  <sheets>
    <sheet name="Summary" sheetId="7" r:id="rId1"/>
    <sheet name="VND&gt;&gt;" sheetId="8" state="hidden" r:id="rId2"/>
    <sheet name="WorstCase" sheetId="10" r:id="rId3"/>
    <sheet name="NormalCase" sheetId="1" r:id="rId4"/>
    <sheet name="BestCase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7" l="1"/>
  <c r="C25" i="7"/>
  <c r="E25" i="7"/>
  <c r="S12" i="10"/>
  <c r="T12" i="10" s="1"/>
  <c r="U12" i="10" s="1"/>
  <c r="V12" i="10" s="1"/>
  <c r="W12" i="10" s="1"/>
  <c r="X12" i="10" s="1"/>
  <c r="Y12" i="10" s="1"/>
  <c r="Z12" i="10" s="1"/>
  <c r="AA12" i="10" s="1"/>
  <c r="AB12" i="10" s="1"/>
  <c r="AC12" i="10" s="1"/>
  <c r="AD12" i="10" s="1"/>
  <c r="S12" i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B12" i="11"/>
  <c r="AC12" i="11" s="1"/>
  <c r="AD12" i="11" s="1"/>
  <c r="Y12" i="11"/>
  <c r="Z12" i="11" s="1"/>
  <c r="AA12" i="11" s="1"/>
  <c r="V12" i="11"/>
  <c r="W12" i="11" s="1"/>
  <c r="X12" i="11" s="1"/>
  <c r="S12" i="11"/>
  <c r="D15" i="11"/>
  <c r="D14" i="11"/>
  <c r="D15" i="10"/>
  <c r="D14" i="10"/>
  <c r="D15" i="1"/>
  <c r="D14" i="1"/>
  <c r="D17" i="10"/>
  <c r="F11" i="11" l="1"/>
  <c r="E11" i="11"/>
  <c r="F11" i="1"/>
  <c r="J11" i="1"/>
  <c r="J11" i="11"/>
  <c r="J11" i="10"/>
  <c r="I11" i="1"/>
  <c r="I11" i="11"/>
  <c r="H11" i="1"/>
  <c r="H11" i="11"/>
  <c r="H11" i="10"/>
  <c r="I11" i="10" s="1"/>
  <c r="K11" i="10" l="1"/>
  <c r="L11" i="10" s="1"/>
  <c r="K11" i="11"/>
  <c r="L11" i="11" s="1"/>
  <c r="M11" i="11" s="1"/>
  <c r="K11" i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C24" i="7"/>
  <c r="D24" i="7"/>
  <c r="E24" i="7"/>
  <c r="H23" i="10"/>
  <c r="H23" i="11"/>
  <c r="H23" i="1"/>
  <c r="H22" i="11"/>
  <c r="H22" i="1"/>
  <c r="G13" i="10"/>
  <c r="H13" i="10" s="1"/>
  <c r="I13" i="10" s="1"/>
  <c r="J13" i="10" s="1"/>
  <c r="K13" i="10" s="1"/>
  <c r="L13" i="10" s="1"/>
  <c r="M13" i="10" s="1"/>
  <c r="N13" i="10" s="1"/>
  <c r="O13" i="10" s="1"/>
  <c r="P13" i="10" s="1"/>
  <c r="Q13" i="10" s="1"/>
  <c r="R13" i="10" s="1"/>
  <c r="G13" i="11"/>
  <c r="H13" i="11" s="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G13" i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G14" i="10"/>
  <c r="H14" i="10" s="1"/>
  <c r="I14" i="10" s="1"/>
  <c r="J14" i="10" s="1"/>
  <c r="K14" i="10" s="1"/>
  <c r="L14" i="10" s="1"/>
  <c r="M14" i="10" s="1"/>
  <c r="N14" i="10" s="1"/>
  <c r="O14" i="10" s="1"/>
  <c r="P14" i="10" s="1"/>
  <c r="Q14" i="10" s="1"/>
  <c r="R14" i="10" s="1"/>
  <c r="G15" i="11"/>
  <c r="H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G15" i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G15" i="10"/>
  <c r="H15" i="10" s="1"/>
  <c r="I15" i="10" s="1"/>
  <c r="J15" i="10" s="1"/>
  <c r="K15" i="10" s="1"/>
  <c r="L15" i="10" s="1"/>
  <c r="M15" i="10" s="1"/>
  <c r="N15" i="10" s="1"/>
  <c r="O15" i="10" s="1"/>
  <c r="P15" i="10" s="1"/>
  <c r="Q15" i="10" s="1"/>
  <c r="R15" i="10" s="1"/>
  <c r="G14" i="11"/>
  <c r="H14" i="11" s="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G14" i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F35" i="10"/>
  <c r="D35" i="10"/>
  <c r="F35" i="11"/>
  <c r="D35" i="11"/>
  <c r="F35" i="1"/>
  <c r="D35" i="1"/>
  <c r="C32" i="7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"/>
  <c r="G40" i="11"/>
  <c r="G40" i="10"/>
  <c r="F34" i="11"/>
  <c r="D34" i="11"/>
  <c r="L34" i="11" s="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D30" i="11"/>
  <c r="W30" i="11" s="1"/>
  <c r="AD24" i="11"/>
  <c r="X24" i="11"/>
  <c r="R24" i="11"/>
  <c r="L24" i="11"/>
  <c r="G23" i="11"/>
  <c r="G22" i="11"/>
  <c r="E19" i="11"/>
  <c r="D17" i="11"/>
  <c r="G12" i="11"/>
  <c r="G16" i="11" s="1"/>
  <c r="F34" i="10"/>
  <c r="D34" i="10"/>
  <c r="E35" i="10" s="1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D30" i="10"/>
  <c r="Z30" i="10" s="1"/>
  <c r="AD24" i="10"/>
  <c r="X24" i="10"/>
  <c r="R24" i="10"/>
  <c r="L24" i="10"/>
  <c r="G23" i="10"/>
  <c r="G29" i="10" s="1"/>
  <c r="G22" i="10"/>
  <c r="H22" i="10" s="1"/>
  <c r="E19" i="10"/>
  <c r="G12" i="10"/>
  <c r="G16" i="10" s="1"/>
  <c r="G17" i="10" s="1"/>
  <c r="M11" i="10"/>
  <c r="N11" i="10" s="1"/>
  <c r="O11" i="10" s="1"/>
  <c r="E19" i="1"/>
  <c r="G23" i="1"/>
  <c r="G22" i="1"/>
  <c r="D17" i="1"/>
  <c r="D34" i="1"/>
  <c r="F34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D30" i="1"/>
  <c r="AB30" i="1" s="1"/>
  <c r="AD24" i="1"/>
  <c r="X24" i="1"/>
  <c r="R24" i="1"/>
  <c r="L24" i="1"/>
  <c r="G12" i="1"/>
  <c r="H12" i="1" s="1"/>
  <c r="E11" i="1" l="1"/>
  <c r="I23" i="1"/>
  <c r="J23" i="1" s="1"/>
  <c r="K23" i="1" s="1"/>
  <c r="L23" i="1" s="1"/>
  <c r="M23" i="1" s="1"/>
  <c r="N23" i="1" s="1"/>
  <c r="O23" i="1" s="1"/>
  <c r="P23" i="1" s="1"/>
  <c r="Q23" i="1" s="1"/>
  <c r="R23" i="1" s="1"/>
  <c r="I22" i="1"/>
  <c r="J22" i="1" s="1"/>
  <c r="K22" i="1" s="1"/>
  <c r="L22" i="1" s="1"/>
  <c r="E35" i="11"/>
  <c r="E35" i="1"/>
  <c r="E13" i="11"/>
  <c r="S13" i="11"/>
  <c r="T13" i="11" s="1"/>
  <c r="U13" i="11" s="1"/>
  <c r="V13" i="11" s="1"/>
  <c r="W13" i="11" s="1"/>
  <c r="X13" i="11" s="1"/>
  <c r="Y13" i="11" s="1"/>
  <c r="Z13" i="11" s="1"/>
  <c r="AA13" i="11" s="1"/>
  <c r="AB13" i="11" s="1"/>
  <c r="AC13" i="11" s="1"/>
  <c r="AD13" i="11" s="1"/>
  <c r="F13" i="11" s="1"/>
  <c r="E13" i="1"/>
  <c r="S13" i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F13" i="1" s="1"/>
  <c r="E13" i="10"/>
  <c r="S13" i="10"/>
  <c r="T13" i="10" s="1"/>
  <c r="U13" i="10" s="1"/>
  <c r="V13" i="10" s="1"/>
  <c r="W13" i="10" s="1"/>
  <c r="X13" i="10" s="1"/>
  <c r="Y13" i="10" s="1"/>
  <c r="Z13" i="10" s="1"/>
  <c r="AA13" i="10" s="1"/>
  <c r="AB13" i="10" s="1"/>
  <c r="AC13" i="10" s="1"/>
  <c r="AD13" i="10" s="1"/>
  <c r="F13" i="10" s="1"/>
  <c r="I30" i="10"/>
  <c r="K30" i="10"/>
  <c r="R30" i="10"/>
  <c r="S14" i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F14" i="1" s="1"/>
  <c r="E14" i="1"/>
  <c r="E14" i="11"/>
  <c r="S14" i="11"/>
  <c r="T14" i="11" s="1"/>
  <c r="U14" i="11" s="1"/>
  <c r="V14" i="11" s="1"/>
  <c r="W14" i="11" s="1"/>
  <c r="X14" i="11" s="1"/>
  <c r="Y14" i="11" s="1"/>
  <c r="Z14" i="11" s="1"/>
  <c r="AA14" i="11" s="1"/>
  <c r="AB14" i="11" s="1"/>
  <c r="AC14" i="11" s="1"/>
  <c r="AD14" i="11" s="1"/>
  <c r="F14" i="11" s="1"/>
  <c r="E15" i="10"/>
  <c r="S15" i="10"/>
  <c r="T15" i="10" s="1"/>
  <c r="U15" i="10" s="1"/>
  <c r="V15" i="10" s="1"/>
  <c r="W15" i="10" s="1"/>
  <c r="X15" i="10" s="1"/>
  <c r="Y15" i="10" s="1"/>
  <c r="Z15" i="10" s="1"/>
  <c r="AA15" i="10" s="1"/>
  <c r="AB15" i="10" s="1"/>
  <c r="AC15" i="10" s="1"/>
  <c r="AD15" i="10" s="1"/>
  <c r="F15" i="10" s="1"/>
  <c r="S30" i="10"/>
  <c r="H30" i="11"/>
  <c r="J30" i="11"/>
  <c r="P30" i="11"/>
  <c r="R30" i="11"/>
  <c r="Y30" i="11"/>
  <c r="Q30" i="11"/>
  <c r="E15" i="1"/>
  <c r="S15" i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F15" i="1" s="1"/>
  <c r="E15" i="11"/>
  <c r="S15" i="11"/>
  <c r="T15" i="11" s="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F15" i="11" s="1"/>
  <c r="E14" i="10"/>
  <c r="S14" i="10"/>
  <c r="T14" i="10" s="1"/>
  <c r="U14" i="10" s="1"/>
  <c r="V14" i="10" s="1"/>
  <c r="W14" i="10" s="1"/>
  <c r="X14" i="10" s="1"/>
  <c r="Y14" i="10" s="1"/>
  <c r="Z14" i="10" s="1"/>
  <c r="AA14" i="10" s="1"/>
  <c r="AB14" i="10" s="1"/>
  <c r="AC14" i="10" s="1"/>
  <c r="AD14" i="10" s="1"/>
  <c r="F14" i="10" s="1"/>
  <c r="X30" i="10"/>
  <c r="X30" i="11"/>
  <c r="Z30" i="11"/>
  <c r="E33" i="11"/>
  <c r="I30" i="11"/>
  <c r="AA30" i="10"/>
  <c r="J30" i="10"/>
  <c r="E24" i="10"/>
  <c r="Q30" i="10"/>
  <c r="Y30" i="10"/>
  <c r="E24" i="11"/>
  <c r="E33" i="10"/>
  <c r="F24" i="10"/>
  <c r="C10" i="7" s="1"/>
  <c r="I23" i="11"/>
  <c r="H29" i="11"/>
  <c r="N11" i="11"/>
  <c r="G20" i="11"/>
  <c r="G17" i="11"/>
  <c r="I22" i="11"/>
  <c r="H28" i="11"/>
  <c r="G28" i="11"/>
  <c r="K30" i="11"/>
  <c r="S30" i="11"/>
  <c r="AA30" i="11"/>
  <c r="G29" i="11"/>
  <c r="L30" i="11"/>
  <c r="T30" i="11"/>
  <c r="AB30" i="11"/>
  <c r="F24" i="11"/>
  <c r="E10" i="7" s="1"/>
  <c r="M30" i="11"/>
  <c r="U30" i="11"/>
  <c r="AC30" i="11"/>
  <c r="H12" i="11"/>
  <c r="N30" i="11"/>
  <c r="V30" i="11"/>
  <c r="AD30" i="11"/>
  <c r="I34" i="11"/>
  <c r="F33" i="11"/>
  <c r="G30" i="11"/>
  <c r="O30" i="11"/>
  <c r="P11" i="10"/>
  <c r="G21" i="10"/>
  <c r="I22" i="10"/>
  <c r="H28" i="10"/>
  <c r="G28" i="10"/>
  <c r="F33" i="10"/>
  <c r="L34" i="10"/>
  <c r="I34" i="10"/>
  <c r="G20" i="10"/>
  <c r="L30" i="10"/>
  <c r="T30" i="10"/>
  <c r="AB30" i="10"/>
  <c r="M30" i="10"/>
  <c r="U30" i="10"/>
  <c r="AC30" i="10"/>
  <c r="H12" i="10"/>
  <c r="N30" i="10"/>
  <c r="V30" i="10"/>
  <c r="AD30" i="10"/>
  <c r="G30" i="10"/>
  <c r="O30" i="10"/>
  <c r="W30" i="10"/>
  <c r="H30" i="10"/>
  <c r="P30" i="10"/>
  <c r="I34" i="1"/>
  <c r="L34" i="1"/>
  <c r="F24" i="1"/>
  <c r="D10" i="7" s="1"/>
  <c r="E24" i="1"/>
  <c r="F33" i="1"/>
  <c r="E33" i="1"/>
  <c r="H30" i="1"/>
  <c r="X30" i="1"/>
  <c r="G30" i="1"/>
  <c r="O30" i="1"/>
  <c r="P30" i="1"/>
  <c r="W30" i="1"/>
  <c r="M30" i="1"/>
  <c r="U30" i="1"/>
  <c r="AC30" i="1"/>
  <c r="N30" i="1"/>
  <c r="V30" i="1"/>
  <c r="AD30" i="1"/>
  <c r="I30" i="1"/>
  <c r="Q30" i="1"/>
  <c r="Y30" i="1"/>
  <c r="J30" i="1"/>
  <c r="R30" i="1"/>
  <c r="Z30" i="1"/>
  <c r="K30" i="1"/>
  <c r="S30" i="1"/>
  <c r="AA30" i="1"/>
  <c r="L30" i="1"/>
  <c r="T30" i="1"/>
  <c r="G16" i="1"/>
  <c r="I12" i="1"/>
  <c r="H16" i="1"/>
  <c r="H17" i="1" s="1"/>
  <c r="C33" i="7" l="1"/>
  <c r="C26" i="7"/>
  <c r="D26" i="7"/>
  <c r="C31" i="7"/>
  <c r="F30" i="10"/>
  <c r="E30" i="10"/>
  <c r="O11" i="11"/>
  <c r="J23" i="11"/>
  <c r="I29" i="11"/>
  <c r="J22" i="11"/>
  <c r="I28" i="11"/>
  <c r="F30" i="11"/>
  <c r="H16" i="11"/>
  <c r="H20" i="11" s="1"/>
  <c r="I12" i="11"/>
  <c r="E34" i="11"/>
  <c r="G21" i="11"/>
  <c r="E30" i="11"/>
  <c r="H16" i="10"/>
  <c r="H20" i="10" s="1"/>
  <c r="I12" i="10"/>
  <c r="J22" i="10"/>
  <c r="I28" i="10"/>
  <c r="I23" i="10"/>
  <c r="H29" i="10"/>
  <c r="G27" i="10"/>
  <c r="Q11" i="10"/>
  <c r="E34" i="10"/>
  <c r="G17" i="1"/>
  <c r="F30" i="1"/>
  <c r="E30" i="1"/>
  <c r="G20" i="1"/>
  <c r="J12" i="1"/>
  <c r="I16" i="1"/>
  <c r="I17" i="1" s="1"/>
  <c r="J12" i="11" l="1"/>
  <c r="I16" i="11"/>
  <c r="I17" i="11" s="1"/>
  <c r="P11" i="11"/>
  <c r="K22" i="11"/>
  <c r="J28" i="11"/>
  <c r="G27" i="11"/>
  <c r="H17" i="11"/>
  <c r="H21" i="11" s="1"/>
  <c r="K23" i="11"/>
  <c r="J29" i="11"/>
  <c r="J12" i="10"/>
  <c r="I16" i="10"/>
  <c r="I17" i="10" s="1"/>
  <c r="J23" i="10"/>
  <c r="I29" i="10"/>
  <c r="K22" i="10"/>
  <c r="J28" i="10"/>
  <c r="H17" i="10"/>
  <c r="H21" i="10" s="1"/>
  <c r="G26" i="10"/>
  <c r="R11" i="10"/>
  <c r="E11" i="10" s="1"/>
  <c r="G21" i="1"/>
  <c r="G29" i="1"/>
  <c r="G28" i="1"/>
  <c r="H20" i="1"/>
  <c r="K12" i="1"/>
  <c r="J16" i="1"/>
  <c r="J17" i="1" s="1"/>
  <c r="H21" i="1" l="1"/>
  <c r="I21" i="1" s="1"/>
  <c r="J21" i="1" s="1"/>
  <c r="I20" i="10"/>
  <c r="L22" i="11"/>
  <c r="K28" i="11"/>
  <c r="Q11" i="11"/>
  <c r="J16" i="11"/>
  <c r="J17" i="11" s="1"/>
  <c r="K12" i="11"/>
  <c r="I20" i="11"/>
  <c r="G26" i="11"/>
  <c r="K29" i="11"/>
  <c r="L23" i="11"/>
  <c r="S11" i="10"/>
  <c r="L22" i="10"/>
  <c r="K28" i="10"/>
  <c r="K23" i="10"/>
  <c r="J29" i="10"/>
  <c r="G25" i="10"/>
  <c r="K12" i="10"/>
  <c r="J16" i="10"/>
  <c r="J17" i="10" s="1"/>
  <c r="G27" i="1"/>
  <c r="G26" i="1" s="1"/>
  <c r="G25" i="1" s="1"/>
  <c r="H29" i="1"/>
  <c r="I20" i="1"/>
  <c r="H28" i="1"/>
  <c r="L12" i="1"/>
  <c r="K16" i="1"/>
  <c r="K17" i="1" s="1"/>
  <c r="H27" i="1" l="1"/>
  <c r="H26" i="1" s="1"/>
  <c r="H25" i="1" s="1"/>
  <c r="J20" i="10"/>
  <c r="G25" i="11"/>
  <c r="R11" i="11"/>
  <c r="L12" i="11"/>
  <c r="K16" i="11"/>
  <c r="K17" i="11" s="1"/>
  <c r="J20" i="11"/>
  <c r="L28" i="11"/>
  <c r="I21" i="11"/>
  <c r="H27" i="11"/>
  <c r="M23" i="11"/>
  <c r="L29" i="11"/>
  <c r="K16" i="10"/>
  <c r="L12" i="10"/>
  <c r="L28" i="10"/>
  <c r="H27" i="10"/>
  <c r="I21" i="10"/>
  <c r="T11" i="10"/>
  <c r="K29" i="10"/>
  <c r="L23" i="10"/>
  <c r="K21" i="1"/>
  <c r="I29" i="1"/>
  <c r="I27" i="1"/>
  <c r="I28" i="1"/>
  <c r="J20" i="1"/>
  <c r="M12" i="1"/>
  <c r="L16" i="1"/>
  <c r="K20" i="11" l="1"/>
  <c r="K20" i="10"/>
  <c r="H26" i="11"/>
  <c r="L16" i="11"/>
  <c r="L17" i="11" s="1"/>
  <c r="M12" i="11"/>
  <c r="J21" i="11"/>
  <c r="I27" i="11"/>
  <c r="I26" i="11" s="1"/>
  <c r="I25" i="11" s="1"/>
  <c r="S11" i="11"/>
  <c r="M29" i="11"/>
  <c r="N23" i="11"/>
  <c r="I27" i="10"/>
  <c r="I26" i="10" s="1"/>
  <c r="I25" i="10" s="1"/>
  <c r="J21" i="10"/>
  <c r="L29" i="10"/>
  <c r="M23" i="10"/>
  <c r="U11" i="10"/>
  <c r="H26" i="10"/>
  <c r="L16" i="10"/>
  <c r="L17" i="10" s="1"/>
  <c r="M12" i="10"/>
  <c r="K17" i="10"/>
  <c r="L17" i="1"/>
  <c r="K20" i="1"/>
  <c r="K27" i="1" s="1"/>
  <c r="I26" i="1"/>
  <c r="I25" i="1" s="1"/>
  <c r="J27" i="1"/>
  <c r="J29" i="1"/>
  <c r="K29" i="1"/>
  <c r="J28" i="1"/>
  <c r="K28" i="1"/>
  <c r="N12" i="1"/>
  <c r="M16" i="1"/>
  <c r="L20" i="10" l="1"/>
  <c r="L20" i="11"/>
  <c r="N12" i="11"/>
  <c r="M16" i="11"/>
  <c r="O23" i="11"/>
  <c r="N29" i="11"/>
  <c r="T11" i="11"/>
  <c r="K21" i="11"/>
  <c r="J27" i="11"/>
  <c r="J26" i="11" s="1"/>
  <c r="J25" i="11" s="1"/>
  <c r="H25" i="11"/>
  <c r="N23" i="10"/>
  <c r="M29" i="10"/>
  <c r="N12" i="10"/>
  <c r="M16" i="10"/>
  <c r="H25" i="10"/>
  <c r="V11" i="10"/>
  <c r="K21" i="10"/>
  <c r="J27" i="10"/>
  <c r="J26" i="10" s="1"/>
  <c r="J25" i="10" s="1"/>
  <c r="L20" i="1"/>
  <c r="M20" i="1" s="1"/>
  <c r="L21" i="1"/>
  <c r="L27" i="1" s="1"/>
  <c r="K26" i="1"/>
  <c r="K25" i="1" s="1"/>
  <c r="J26" i="1"/>
  <c r="J25" i="1" s="1"/>
  <c r="L29" i="1"/>
  <c r="L28" i="1"/>
  <c r="O12" i="1"/>
  <c r="N16" i="1"/>
  <c r="M20" i="10" l="1"/>
  <c r="P23" i="11"/>
  <c r="O29" i="11"/>
  <c r="O12" i="11"/>
  <c r="N16" i="11"/>
  <c r="L21" i="11"/>
  <c r="K27" i="11"/>
  <c r="K26" i="11" s="1"/>
  <c r="K25" i="11" s="1"/>
  <c r="U11" i="11"/>
  <c r="M20" i="11"/>
  <c r="O12" i="10"/>
  <c r="N16" i="10"/>
  <c r="W11" i="10"/>
  <c r="L21" i="10"/>
  <c r="K27" i="10"/>
  <c r="O23" i="10"/>
  <c r="N29" i="10"/>
  <c r="M17" i="1"/>
  <c r="M21" i="1" s="1"/>
  <c r="M22" i="1"/>
  <c r="N17" i="1"/>
  <c r="L26" i="1"/>
  <c r="L25" i="1" s="1"/>
  <c r="M29" i="1"/>
  <c r="N20" i="1"/>
  <c r="P12" i="1"/>
  <c r="O16" i="1"/>
  <c r="N20" i="10" l="1"/>
  <c r="N20" i="11"/>
  <c r="N17" i="11"/>
  <c r="Q23" i="11"/>
  <c r="P29" i="11"/>
  <c r="M22" i="11"/>
  <c r="V11" i="11"/>
  <c r="M17" i="11"/>
  <c r="M21" i="11" s="1"/>
  <c r="P12" i="11"/>
  <c r="O16" i="11"/>
  <c r="L27" i="11"/>
  <c r="L26" i="11" s="1"/>
  <c r="M22" i="10"/>
  <c r="L27" i="10"/>
  <c r="L26" i="10" s="1"/>
  <c r="L25" i="10" s="1"/>
  <c r="M17" i="10"/>
  <c r="M21" i="10" s="1"/>
  <c r="X11" i="10"/>
  <c r="K26" i="10"/>
  <c r="P12" i="10"/>
  <c r="O16" i="10"/>
  <c r="P23" i="10"/>
  <c r="O29" i="10"/>
  <c r="N22" i="1"/>
  <c r="M28" i="1"/>
  <c r="N21" i="1"/>
  <c r="M27" i="1"/>
  <c r="N29" i="1"/>
  <c r="O20" i="1"/>
  <c r="Q12" i="1"/>
  <c r="P16" i="1"/>
  <c r="O20" i="11" l="1"/>
  <c r="N21" i="11"/>
  <c r="M27" i="11"/>
  <c r="R23" i="11"/>
  <c r="Q29" i="11"/>
  <c r="L25" i="11"/>
  <c r="W11" i="11"/>
  <c r="Q12" i="11"/>
  <c r="P16" i="11"/>
  <c r="O17" i="11"/>
  <c r="M28" i="11"/>
  <c r="N22" i="11"/>
  <c r="M27" i="10"/>
  <c r="O17" i="10"/>
  <c r="Y11" i="10"/>
  <c r="Q23" i="10"/>
  <c r="P29" i="10"/>
  <c r="K25" i="10"/>
  <c r="N17" i="10"/>
  <c r="M28" i="10"/>
  <c r="N22" i="10"/>
  <c r="O20" i="10"/>
  <c r="Q12" i="10"/>
  <c r="P16" i="10"/>
  <c r="O22" i="1"/>
  <c r="O28" i="1" s="1"/>
  <c r="N28" i="1"/>
  <c r="M26" i="1"/>
  <c r="M25" i="1" s="1"/>
  <c r="O17" i="1"/>
  <c r="O21" i="1" s="1"/>
  <c r="P18" i="1"/>
  <c r="P17" i="1" s="1"/>
  <c r="N27" i="1"/>
  <c r="O29" i="1"/>
  <c r="P20" i="1"/>
  <c r="R12" i="1"/>
  <c r="E12" i="1" s="1"/>
  <c r="Q16" i="1"/>
  <c r="P18" i="11" l="1"/>
  <c r="P20" i="11"/>
  <c r="M26" i="11"/>
  <c r="R29" i="11"/>
  <c r="E29" i="11" s="1"/>
  <c r="E23" i="11"/>
  <c r="R12" i="11"/>
  <c r="Q16" i="11"/>
  <c r="O22" i="11"/>
  <c r="N28" i="11"/>
  <c r="X11" i="11"/>
  <c r="O21" i="11"/>
  <c r="N27" i="11"/>
  <c r="R12" i="10"/>
  <c r="Q16" i="10"/>
  <c r="R23" i="10"/>
  <c r="Q29" i="10"/>
  <c r="Z11" i="10"/>
  <c r="P18" i="10"/>
  <c r="P17" i="10" s="1"/>
  <c r="P20" i="10"/>
  <c r="M26" i="10"/>
  <c r="O22" i="10"/>
  <c r="N28" i="10"/>
  <c r="N21" i="10"/>
  <c r="N26" i="1"/>
  <c r="N25" i="1" s="1"/>
  <c r="P21" i="1"/>
  <c r="P22" i="1"/>
  <c r="Q18" i="1"/>
  <c r="Q17" i="1" s="1"/>
  <c r="O27" i="1"/>
  <c r="O26" i="1" s="1"/>
  <c r="O25" i="1" s="1"/>
  <c r="P29" i="1"/>
  <c r="Q20" i="1"/>
  <c r="R16" i="1"/>
  <c r="N26" i="11" l="1"/>
  <c r="N25" i="11" s="1"/>
  <c r="Q20" i="11"/>
  <c r="Q20" i="10"/>
  <c r="E12" i="11"/>
  <c r="R16" i="11"/>
  <c r="P17" i="11"/>
  <c r="O27" i="11"/>
  <c r="O28" i="11"/>
  <c r="P22" i="11"/>
  <c r="Y11" i="11"/>
  <c r="Q18" i="11"/>
  <c r="Q17" i="11" s="1"/>
  <c r="M25" i="11"/>
  <c r="O21" i="10"/>
  <c r="N27" i="10"/>
  <c r="N26" i="10" s="1"/>
  <c r="N25" i="10" s="1"/>
  <c r="O28" i="10"/>
  <c r="P22" i="10"/>
  <c r="M25" i="10"/>
  <c r="AA11" i="10"/>
  <c r="R29" i="10"/>
  <c r="E29" i="10" s="1"/>
  <c r="E23" i="10"/>
  <c r="Q18" i="10"/>
  <c r="Q17" i="10" s="1"/>
  <c r="E12" i="10"/>
  <c r="R16" i="10"/>
  <c r="Q22" i="1"/>
  <c r="Q28" i="1" s="1"/>
  <c r="P28" i="1"/>
  <c r="Q21" i="1"/>
  <c r="R18" i="1"/>
  <c r="E18" i="1" s="1"/>
  <c r="E27" i="7"/>
  <c r="P27" i="1"/>
  <c r="Q29" i="1"/>
  <c r="R20" i="1"/>
  <c r="E16" i="1"/>
  <c r="S16" i="1"/>
  <c r="R20" i="10" l="1"/>
  <c r="E20" i="10" s="1"/>
  <c r="O26" i="11"/>
  <c r="O25" i="11" s="1"/>
  <c r="R18" i="11"/>
  <c r="E16" i="11"/>
  <c r="Z11" i="11"/>
  <c r="T12" i="11"/>
  <c r="S16" i="11"/>
  <c r="Q22" i="11"/>
  <c r="P28" i="11"/>
  <c r="R20" i="11"/>
  <c r="P21" i="11"/>
  <c r="AB11" i="10"/>
  <c r="Q22" i="10"/>
  <c r="P28" i="10"/>
  <c r="R18" i="10"/>
  <c r="E16" i="10"/>
  <c r="S16" i="10"/>
  <c r="O27" i="10"/>
  <c r="O26" i="10" s="1"/>
  <c r="O25" i="10" s="1"/>
  <c r="P21" i="10"/>
  <c r="R17" i="1"/>
  <c r="E17" i="1" s="1"/>
  <c r="R22" i="1"/>
  <c r="P26" i="1"/>
  <c r="P25" i="1" s="1"/>
  <c r="S18" i="1"/>
  <c r="Q27" i="1"/>
  <c r="Q26" i="1" s="1"/>
  <c r="Q25" i="1" s="1"/>
  <c r="R29" i="1"/>
  <c r="E20" i="1"/>
  <c r="S20" i="1"/>
  <c r="T16" i="1"/>
  <c r="S20" i="10" l="1"/>
  <c r="Q21" i="11"/>
  <c r="P27" i="11"/>
  <c r="P26" i="11" s="1"/>
  <c r="P25" i="11" s="1"/>
  <c r="R22" i="11"/>
  <c r="Q28" i="11"/>
  <c r="E18" i="11"/>
  <c r="E20" i="11"/>
  <c r="S20" i="11"/>
  <c r="T20" i="11" s="1"/>
  <c r="R17" i="11"/>
  <c r="U12" i="11"/>
  <c r="T16" i="11"/>
  <c r="S18" i="11"/>
  <c r="AA11" i="11"/>
  <c r="R17" i="10"/>
  <c r="S18" i="10"/>
  <c r="T16" i="10"/>
  <c r="AC11" i="10"/>
  <c r="P27" i="10"/>
  <c r="P26" i="10" s="1"/>
  <c r="P25" i="10" s="1"/>
  <c r="Q21" i="10"/>
  <c r="Q28" i="10"/>
  <c r="R22" i="10"/>
  <c r="E18" i="10"/>
  <c r="S17" i="1"/>
  <c r="R21" i="1"/>
  <c r="S23" i="1"/>
  <c r="S29" i="1" s="1"/>
  <c r="S22" i="1"/>
  <c r="T18" i="1"/>
  <c r="R28" i="1"/>
  <c r="E28" i="1" s="1"/>
  <c r="E22" i="1"/>
  <c r="E23" i="1"/>
  <c r="T20" i="1"/>
  <c r="E29" i="1"/>
  <c r="U16" i="1"/>
  <c r="T20" i="10" l="1"/>
  <c r="S17" i="10"/>
  <c r="S21" i="1"/>
  <c r="S27" i="1" s="1"/>
  <c r="S17" i="11"/>
  <c r="AB11" i="11"/>
  <c r="E22" i="11"/>
  <c r="S22" i="11"/>
  <c r="R28" i="11"/>
  <c r="E28" i="11" s="1"/>
  <c r="Q27" i="11"/>
  <c r="Q26" i="11" s="1"/>
  <c r="Q25" i="11" s="1"/>
  <c r="R21" i="11"/>
  <c r="S23" i="11"/>
  <c r="T18" i="11"/>
  <c r="U16" i="11"/>
  <c r="E17" i="11"/>
  <c r="Q27" i="10"/>
  <c r="Q26" i="10" s="1"/>
  <c r="Q25" i="10" s="1"/>
  <c r="R21" i="10"/>
  <c r="AD11" i="10"/>
  <c r="F11" i="10" s="1"/>
  <c r="S23" i="10"/>
  <c r="E17" i="10"/>
  <c r="T18" i="10"/>
  <c r="U16" i="10"/>
  <c r="E22" i="10"/>
  <c r="S22" i="10"/>
  <c r="R28" i="10"/>
  <c r="E28" i="10" s="1"/>
  <c r="R27" i="1"/>
  <c r="E27" i="1" s="1"/>
  <c r="E21" i="1"/>
  <c r="T17" i="1"/>
  <c r="T22" i="1"/>
  <c r="S28" i="1"/>
  <c r="T23" i="1"/>
  <c r="U18" i="1"/>
  <c r="U20" i="1"/>
  <c r="V16" i="1"/>
  <c r="T21" i="1" l="1"/>
  <c r="T27" i="1" s="1"/>
  <c r="R26" i="1"/>
  <c r="E26" i="1" s="1"/>
  <c r="E25" i="1" s="1"/>
  <c r="T22" i="11"/>
  <c r="S28" i="11"/>
  <c r="S29" i="11"/>
  <c r="T23" i="11"/>
  <c r="U18" i="11"/>
  <c r="E21" i="11"/>
  <c r="S21" i="11"/>
  <c r="R27" i="11"/>
  <c r="V16" i="11"/>
  <c r="U20" i="11"/>
  <c r="AC11" i="11"/>
  <c r="T17" i="11"/>
  <c r="S29" i="10"/>
  <c r="T23" i="10"/>
  <c r="V16" i="10"/>
  <c r="E21" i="10"/>
  <c r="R27" i="10"/>
  <c r="S21" i="10"/>
  <c r="T22" i="10"/>
  <c r="S28" i="10"/>
  <c r="U18" i="10"/>
  <c r="T17" i="10"/>
  <c r="U20" i="10"/>
  <c r="U22" i="1"/>
  <c r="U28" i="1" s="1"/>
  <c r="U17" i="1"/>
  <c r="T28" i="1"/>
  <c r="U23" i="1"/>
  <c r="U29" i="1" s="1"/>
  <c r="S26" i="1"/>
  <c r="S25" i="1" s="1"/>
  <c r="T29" i="1"/>
  <c r="V19" i="1"/>
  <c r="V18" i="1"/>
  <c r="V20" i="1"/>
  <c r="W16" i="1"/>
  <c r="V20" i="11" l="1"/>
  <c r="U21" i="1"/>
  <c r="U27" i="1" s="1"/>
  <c r="U26" i="1" s="1"/>
  <c r="U25" i="1" s="1"/>
  <c r="R25" i="1"/>
  <c r="V20" i="10"/>
  <c r="W16" i="11"/>
  <c r="U17" i="11"/>
  <c r="R26" i="11"/>
  <c r="E27" i="11"/>
  <c r="U23" i="11"/>
  <c r="T29" i="11"/>
  <c r="T21" i="11"/>
  <c r="S27" i="11"/>
  <c r="V18" i="11"/>
  <c r="V19" i="11"/>
  <c r="U22" i="11"/>
  <c r="T28" i="11"/>
  <c r="AD11" i="11"/>
  <c r="V18" i="10"/>
  <c r="V19" i="10"/>
  <c r="W16" i="10"/>
  <c r="R26" i="10"/>
  <c r="E27" i="10"/>
  <c r="U17" i="10"/>
  <c r="U22" i="10"/>
  <c r="T28" i="10"/>
  <c r="U23" i="10"/>
  <c r="T29" i="10"/>
  <c r="S27" i="10"/>
  <c r="T21" i="10"/>
  <c r="V22" i="1"/>
  <c r="V28" i="1" s="1"/>
  <c r="T26" i="1"/>
  <c r="T25" i="1" s="1"/>
  <c r="V23" i="1"/>
  <c r="V17" i="1"/>
  <c r="W18" i="1"/>
  <c r="W19" i="1"/>
  <c r="W20" i="1"/>
  <c r="X16" i="1"/>
  <c r="V21" i="1" l="1"/>
  <c r="V27" i="1" s="1"/>
  <c r="V17" i="10"/>
  <c r="U21" i="11"/>
  <c r="T27" i="11"/>
  <c r="T26" i="11" s="1"/>
  <c r="T25" i="11" s="1"/>
  <c r="U28" i="11"/>
  <c r="V22" i="11"/>
  <c r="W18" i="11"/>
  <c r="W19" i="11"/>
  <c r="V23" i="11"/>
  <c r="U29" i="11"/>
  <c r="V17" i="11"/>
  <c r="W20" i="11"/>
  <c r="X16" i="11"/>
  <c r="S26" i="11"/>
  <c r="R25" i="11"/>
  <c r="E26" i="11"/>
  <c r="E25" i="11" s="1"/>
  <c r="S26" i="10"/>
  <c r="U21" i="10"/>
  <c r="T27" i="10"/>
  <c r="T26" i="10" s="1"/>
  <c r="T25" i="10" s="1"/>
  <c r="U28" i="10"/>
  <c r="V22" i="10"/>
  <c r="R25" i="10"/>
  <c r="E26" i="10"/>
  <c r="E25" i="10" s="1"/>
  <c r="W18" i="10"/>
  <c r="W19" i="10"/>
  <c r="X16" i="10"/>
  <c r="U29" i="10"/>
  <c r="V23" i="10"/>
  <c r="W20" i="10"/>
  <c r="W17" i="1"/>
  <c r="W23" i="1"/>
  <c r="W22" i="1"/>
  <c r="V29" i="1"/>
  <c r="X18" i="1"/>
  <c r="X19" i="1"/>
  <c r="X20" i="1"/>
  <c r="Y16" i="1"/>
  <c r="W21" i="1" l="1"/>
  <c r="W27" i="1" s="1"/>
  <c r="V26" i="1"/>
  <c r="V25" i="1" s="1"/>
  <c r="W17" i="11"/>
  <c r="W17" i="10"/>
  <c r="X20" i="10"/>
  <c r="S25" i="11"/>
  <c r="X18" i="11"/>
  <c r="X19" i="11"/>
  <c r="Y16" i="11"/>
  <c r="W22" i="11"/>
  <c r="V28" i="11"/>
  <c r="W23" i="11"/>
  <c r="V29" i="11"/>
  <c r="V21" i="11"/>
  <c r="U27" i="11"/>
  <c r="X20" i="11"/>
  <c r="W23" i="10"/>
  <c r="V29" i="10"/>
  <c r="X18" i="10"/>
  <c r="X19" i="10"/>
  <c r="S25" i="10"/>
  <c r="Y16" i="10"/>
  <c r="W22" i="10"/>
  <c r="V28" i="10"/>
  <c r="V21" i="10"/>
  <c r="U27" i="10"/>
  <c r="U26" i="10" s="1"/>
  <c r="U25" i="10" s="1"/>
  <c r="X22" i="1"/>
  <c r="X28" i="1" s="1"/>
  <c r="X23" i="1"/>
  <c r="W28" i="1"/>
  <c r="X17" i="1"/>
  <c r="W29" i="1"/>
  <c r="Y18" i="1"/>
  <c r="Y19" i="1"/>
  <c r="Y20" i="1"/>
  <c r="Z16" i="1"/>
  <c r="X21" i="1" l="1"/>
  <c r="X27" i="1" s="1"/>
  <c r="Y18" i="11"/>
  <c r="Y19" i="11"/>
  <c r="Y20" i="11"/>
  <c r="U26" i="11"/>
  <c r="Z16" i="11"/>
  <c r="X23" i="11"/>
  <c r="W29" i="11"/>
  <c r="W28" i="11"/>
  <c r="X22" i="11"/>
  <c r="W21" i="11"/>
  <c r="V27" i="11"/>
  <c r="V26" i="11" s="1"/>
  <c r="V25" i="11" s="1"/>
  <c r="X17" i="11"/>
  <c r="X17" i="10"/>
  <c r="Y18" i="10"/>
  <c r="Y19" i="10"/>
  <c r="Y20" i="10"/>
  <c r="W29" i="10"/>
  <c r="X23" i="10"/>
  <c r="X22" i="10"/>
  <c r="W28" i="10"/>
  <c r="Z16" i="10"/>
  <c r="W21" i="10"/>
  <c r="V27" i="10"/>
  <c r="V26" i="10" s="1"/>
  <c r="V25" i="10" s="1"/>
  <c r="Y23" i="1"/>
  <c r="Y29" i="1" s="1"/>
  <c r="Y17" i="1"/>
  <c r="Y22" i="1"/>
  <c r="X29" i="1"/>
  <c r="W26" i="1"/>
  <c r="W25" i="1" s="1"/>
  <c r="Z19" i="1"/>
  <c r="Z18" i="1"/>
  <c r="Z20" i="1"/>
  <c r="AA16" i="1"/>
  <c r="Y21" i="1" l="1"/>
  <c r="Y27" i="1" s="1"/>
  <c r="Y17" i="11"/>
  <c r="Y17" i="10"/>
  <c r="Z20" i="10"/>
  <c r="Z20" i="11"/>
  <c r="U25" i="11"/>
  <c r="Y23" i="11"/>
  <c r="X29" i="11"/>
  <c r="W27" i="11"/>
  <c r="X21" i="11"/>
  <c r="Z19" i="11"/>
  <c r="Z18" i="11"/>
  <c r="Y22" i="11"/>
  <c r="X28" i="11"/>
  <c r="AA16" i="11"/>
  <c r="Z19" i="10"/>
  <c r="Z18" i="10"/>
  <c r="AA16" i="10"/>
  <c r="W27" i="10"/>
  <c r="X21" i="10"/>
  <c r="Y22" i="10"/>
  <c r="X28" i="10"/>
  <c r="Y23" i="10"/>
  <c r="X29" i="10"/>
  <c r="Z23" i="1"/>
  <c r="Z29" i="1" s="1"/>
  <c r="Z17" i="1"/>
  <c r="Z22" i="1"/>
  <c r="Y28" i="1"/>
  <c r="X26" i="1"/>
  <c r="X25" i="1" s="1"/>
  <c r="AA18" i="1"/>
  <c r="AA19" i="1"/>
  <c r="AA20" i="1"/>
  <c r="AB16" i="1"/>
  <c r="Z21" i="1" l="1"/>
  <c r="Z27" i="1" s="1"/>
  <c r="Z17" i="10"/>
  <c r="Z17" i="11"/>
  <c r="Z22" i="11"/>
  <c r="Y28" i="11"/>
  <c r="W26" i="11"/>
  <c r="Z23" i="11"/>
  <c r="Y29" i="11"/>
  <c r="AA19" i="11"/>
  <c r="AA18" i="11"/>
  <c r="AA20" i="11"/>
  <c r="AB16" i="11"/>
  <c r="Y21" i="11"/>
  <c r="X27" i="11"/>
  <c r="X26" i="11" s="1"/>
  <c r="X25" i="11" s="1"/>
  <c r="W26" i="10"/>
  <c r="AA19" i="10"/>
  <c r="AA18" i="10"/>
  <c r="Z23" i="10"/>
  <c r="Y29" i="10"/>
  <c r="Z22" i="10"/>
  <c r="Y28" i="10"/>
  <c r="AB16" i="10"/>
  <c r="AA20" i="10"/>
  <c r="Y21" i="10"/>
  <c r="X27" i="10"/>
  <c r="X26" i="10" s="1"/>
  <c r="X25" i="10" s="1"/>
  <c r="AA23" i="1"/>
  <c r="AA29" i="1" s="1"/>
  <c r="AA17" i="1"/>
  <c r="AA22" i="1"/>
  <c r="AA28" i="1" s="1"/>
  <c r="Y26" i="1"/>
  <c r="Y25" i="1" s="1"/>
  <c r="AB18" i="1"/>
  <c r="AB19" i="1"/>
  <c r="Z28" i="1"/>
  <c r="AB20" i="1"/>
  <c r="AC16" i="1"/>
  <c r="AA21" i="1" l="1"/>
  <c r="AA27" i="1" s="1"/>
  <c r="AA26" i="1" s="1"/>
  <c r="AA25" i="1" s="1"/>
  <c r="AB20" i="10"/>
  <c r="AB20" i="11"/>
  <c r="AA17" i="10"/>
  <c r="W25" i="11"/>
  <c r="AA17" i="11"/>
  <c r="Y27" i="11"/>
  <c r="Y26" i="11" s="1"/>
  <c r="Y25" i="11" s="1"/>
  <c r="Z21" i="11"/>
  <c r="AA22" i="11"/>
  <c r="Z28" i="11"/>
  <c r="AB18" i="11"/>
  <c r="AB19" i="11"/>
  <c r="AC16" i="11"/>
  <c r="AA23" i="11"/>
  <c r="Z29" i="11"/>
  <c r="AC16" i="10"/>
  <c r="Z21" i="10"/>
  <c r="Y27" i="10"/>
  <c r="Y26" i="10" s="1"/>
  <c r="Y25" i="10" s="1"/>
  <c r="AA23" i="10"/>
  <c r="Z29" i="10"/>
  <c r="W25" i="10"/>
  <c r="AA22" i="10"/>
  <c r="Z28" i="10"/>
  <c r="AB18" i="10"/>
  <c r="AB19" i="10"/>
  <c r="AB23" i="1"/>
  <c r="AB29" i="1" s="1"/>
  <c r="AB22" i="1"/>
  <c r="AB28" i="1" s="1"/>
  <c r="AB17" i="1"/>
  <c r="Z26" i="1"/>
  <c r="Z25" i="1" s="1"/>
  <c r="AC19" i="1"/>
  <c r="AC18" i="1"/>
  <c r="AC20" i="1"/>
  <c r="AD16" i="1"/>
  <c r="F12" i="1"/>
  <c r="AC20" i="10" l="1"/>
  <c r="AB21" i="1"/>
  <c r="AB27" i="1" s="1"/>
  <c r="AB26" i="1" s="1"/>
  <c r="AB25" i="1" s="1"/>
  <c r="AB17" i="10"/>
  <c r="AA29" i="11"/>
  <c r="AB23" i="11"/>
  <c r="AA21" i="11"/>
  <c r="Z27" i="11"/>
  <c r="Z26" i="11" s="1"/>
  <c r="Z25" i="11" s="1"/>
  <c r="AC19" i="11"/>
  <c r="AC18" i="11"/>
  <c r="AB17" i="11"/>
  <c r="AB22" i="11"/>
  <c r="AA28" i="11"/>
  <c r="F12" i="11"/>
  <c r="AD16" i="11"/>
  <c r="AC20" i="11"/>
  <c r="AA29" i="10"/>
  <c r="AB23" i="10"/>
  <c r="AB22" i="10"/>
  <c r="AA28" i="10"/>
  <c r="AA21" i="10"/>
  <c r="Z27" i="10"/>
  <c r="Z26" i="10" s="1"/>
  <c r="Z25" i="10" s="1"/>
  <c r="AC18" i="10"/>
  <c r="AC19" i="10"/>
  <c r="F12" i="10"/>
  <c r="AD16" i="10"/>
  <c r="AC23" i="1"/>
  <c r="AC29" i="1" s="1"/>
  <c r="AC17" i="1"/>
  <c r="AC22" i="1"/>
  <c r="AD19" i="1"/>
  <c r="AD18" i="1"/>
  <c r="F16" i="1"/>
  <c r="AD20" i="1"/>
  <c r="AC21" i="1" l="1"/>
  <c r="F18" i="1"/>
  <c r="D27" i="7"/>
  <c r="F19" i="1"/>
  <c r="C27" i="7"/>
  <c r="AC22" i="11"/>
  <c r="AB28" i="11"/>
  <c r="AB21" i="11"/>
  <c r="AA27" i="11"/>
  <c r="AA26" i="11" s="1"/>
  <c r="AD18" i="11"/>
  <c r="AD19" i="11"/>
  <c r="F16" i="11"/>
  <c r="AC23" i="11"/>
  <c r="AB29" i="11"/>
  <c r="AC17" i="11"/>
  <c r="AD20" i="11"/>
  <c r="F20" i="11" s="1"/>
  <c r="E6" i="7" s="1"/>
  <c r="AD18" i="10"/>
  <c r="AD19" i="10"/>
  <c r="F16" i="10"/>
  <c r="AC22" i="10"/>
  <c r="AB28" i="10"/>
  <c r="AA27" i="10"/>
  <c r="AA26" i="10" s="1"/>
  <c r="AA25" i="10" s="1"/>
  <c r="AB21" i="10"/>
  <c r="AC17" i="10"/>
  <c r="AD20" i="10"/>
  <c r="F20" i="10" s="1"/>
  <c r="C6" i="7" s="1"/>
  <c r="AC23" i="10"/>
  <c r="AB29" i="10"/>
  <c r="AD22" i="1"/>
  <c r="AC28" i="1"/>
  <c r="AD23" i="1"/>
  <c r="AD29" i="1" s="1"/>
  <c r="F29" i="1" s="1"/>
  <c r="AD17" i="1"/>
  <c r="F17" i="1" s="1"/>
  <c r="AC27" i="1"/>
  <c r="F20" i="1"/>
  <c r="D6" i="7" s="1"/>
  <c r="C9" i="7" l="1"/>
  <c r="C8" i="7"/>
  <c r="C7" i="7"/>
  <c r="D9" i="7"/>
  <c r="D7" i="7"/>
  <c r="D8" i="7"/>
  <c r="E7" i="7"/>
  <c r="E8" i="7"/>
  <c r="E9" i="7"/>
  <c r="AD17" i="10"/>
  <c r="F17" i="10" s="1"/>
  <c r="AD17" i="11"/>
  <c r="F17" i="11" s="1"/>
  <c r="F19" i="11"/>
  <c r="AC21" i="11"/>
  <c r="AB27" i="11"/>
  <c r="AB26" i="11" s="1"/>
  <c r="AB25" i="11" s="1"/>
  <c r="AA25" i="11"/>
  <c r="F18" i="11"/>
  <c r="AC29" i="11"/>
  <c r="AD23" i="11"/>
  <c r="AC28" i="11"/>
  <c r="AD22" i="11"/>
  <c r="AC28" i="10"/>
  <c r="AD22" i="10"/>
  <c r="F19" i="10"/>
  <c r="AC21" i="10"/>
  <c r="AB27" i="10"/>
  <c r="AB26" i="10" s="1"/>
  <c r="AB25" i="10" s="1"/>
  <c r="AC29" i="10"/>
  <c r="AD23" i="10"/>
  <c r="F18" i="10"/>
  <c r="AC26" i="1"/>
  <c r="AC25" i="1" s="1"/>
  <c r="AD21" i="1"/>
  <c r="F21" i="1" s="1"/>
  <c r="AD28" i="1"/>
  <c r="F28" i="1" s="1"/>
  <c r="F22" i="1"/>
  <c r="AD27" i="1" l="1"/>
  <c r="AD26" i="1" s="1"/>
  <c r="AD28" i="11"/>
  <c r="F28" i="11" s="1"/>
  <c r="F22" i="11"/>
  <c r="AD29" i="11"/>
  <c r="F29" i="11" s="1"/>
  <c r="F23" i="11"/>
  <c r="AD21" i="11"/>
  <c r="AC27" i="11"/>
  <c r="AC26" i="11" s="1"/>
  <c r="AC25" i="11" s="1"/>
  <c r="AD21" i="10"/>
  <c r="AC27" i="10"/>
  <c r="AC26" i="10" s="1"/>
  <c r="AC25" i="10" s="1"/>
  <c r="F22" i="10"/>
  <c r="AD28" i="10"/>
  <c r="F28" i="10" s="1"/>
  <c r="AD29" i="10"/>
  <c r="F29" i="10" s="1"/>
  <c r="F23" i="10"/>
  <c r="F23" i="1"/>
  <c r="F27" i="1" l="1"/>
  <c r="F26" i="1"/>
  <c r="F25" i="1" s="1"/>
  <c r="D12" i="7" s="1"/>
  <c r="AD25" i="1"/>
  <c r="AD27" i="11"/>
  <c r="F21" i="11"/>
  <c r="AD27" i="10"/>
  <c r="F21" i="10"/>
  <c r="E34" i="1"/>
  <c r="AD26" i="11" l="1"/>
  <c r="F27" i="11"/>
  <c r="AD26" i="10"/>
  <c r="F27" i="10"/>
  <c r="AD25" i="11" l="1"/>
  <c r="F26" i="11"/>
  <c r="F25" i="11" s="1"/>
  <c r="E12" i="7" s="1"/>
  <c r="AD25" i="10"/>
  <c r="F26" i="10"/>
  <c r="F25" i="10" s="1"/>
  <c r="C12" i="7" s="1"/>
  <c r="F40" i="10" l="1"/>
  <c r="F40" i="11"/>
  <c r="F40" i="1"/>
  <c r="E40" i="1"/>
  <c r="E40" i="11"/>
  <c r="E40" i="10"/>
  <c r="C35" i="7" l="1"/>
  <c r="E26" i="7"/>
  <c r="D28" i="7" l="1"/>
  <c r="D38" i="1"/>
  <c r="D38" i="10"/>
  <c r="D38" i="11"/>
  <c r="D37" i="10"/>
  <c r="D37" i="11"/>
  <c r="D37" i="1"/>
  <c r="E28" i="7"/>
  <c r="D39" i="11"/>
  <c r="D39" i="1"/>
  <c r="D39" i="10"/>
  <c r="C28" i="7"/>
  <c r="G37" i="10" l="1"/>
  <c r="O37" i="10"/>
  <c r="W37" i="10"/>
  <c r="I37" i="10"/>
  <c r="P37" i="10"/>
  <c r="Y37" i="10"/>
  <c r="V37" i="10"/>
  <c r="U37" i="10"/>
  <c r="H37" i="10"/>
  <c r="Q37" i="10"/>
  <c r="X37" i="10"/>
  <c r="AA37" i="10"/>
  <c r="N37" i="10"/>
  <c r="AD37" i="10"/>
  <c r="J37" i="10"/>
  <c r="R37" i="10"/>
  <c r="Z37" i="10"/>
  <c r="K37" i="10"/>
  <c r="S37" i="10"/>
  <c r="L37" i="10"/>
  <c r="T37" i="10"/>
  <c r="AB37" i="10"/>
  <c r="M37" i="10"/>
  <c r="AC37" i="10"/>
  <c r="G37" i="11"/>
  <c r="O37" i="11"/>
  <c r="W37" i="11"/>
  <c r="I37" i="11"/>
  <c r="X37" i="11"/>
  <c r="N37" i="11"/>
  <c r="V37" i="11"/>
  <c r="Q37" i="11"/>
  <c r="AC37" i="11"/>
  <c r="AD37" i="11"/>
  <c r="H37" i="11"/>
  <c r="P37" i="11"/>
  <c r="Y37" i="11"/>
  <c r="S37" i="11"/>
  <c r="AA37" i="11"/>
  <c r="T37" i="11"/>
  <c r="M37" i="11"/>
  <c r="J37" i="11"/>
  <c r="R37" i="11"/>
  <c r="Z37" i="11"/>
  <c r="K37" i="11"/>
  <c r="L37" i="11"/>
  <c r="AB37" i="11"/>
  <c r="U37" i="11"/>
  <c r="G38" i="11"/>
  <c r="O38" i="11"/>
  <c r="W38" i="11"/>
  <c r="I38" i="11"/>
  <c r="P38" i="11"/>
  <c r="X38" i="11"/>
  <c r="AC38" i="11"/>
  <c r="V38" i="11"/>
  <c r="M38" i="11"/>
  <c r="N38" i="11"/>
  <c r="H38" i="11"/>
  <c r="Q38" i="11"/>
  <c r="Y38" i="11"/>
  <c r="S38" i="11"/>
  <c r="J38" i="11"/>
  <c r="U38" i="11"/>
  <c r="L38" i="11"/>
  <c r="R38" i="11"/>
  <c r="Z38" i="11"/>
  <c r="K38" i="11"/>
  <c r="AA38" i="11"/>
  <c r="T38" i="11"/>
  <c r="AB38" i="11"/>
  <c r="AD38" i="11"/>
  <c r="P39" i="10"/>
  <c r="L39" i="10"/>
  <c r="W39" i="10"/>
  <c r="O39" i="10"/>
  <c r="R39" i="10"/>
  <c r="X39" i="10"/>
  <c r="G39" i="10"/>
  <c r="N39" i="10"/>
  <c r="I39" i="10"/>
  <c r="Y39" i="10"/>
  <c r="Q39" i="10"/>
  <c r="V39" i="10"/>
  <c r="AD39" i="10"/>
  <c r="M39" i="10"/>
  <c r="K39" i="10"/>
  <c r="Z39" i="10"/>
  <c r="H39" i="10"/>
  <c r="S39" i="10"/>
  <c r="AA39" i="10"/>
  <c r="T39" i="10"/>
  <c r="AB39" i="10"/>
  <c r="J39" i="10"/>
  <c r="U39" i="10"/>
  <c r="AC39" i="10"/>
  <c r="J38" i="10"/>
  <c r="O38" i="10"/>
  <c r="W38" i="10"/>
  <c r="P38" i="10"/>
  <c r="X38" i="10"/>
  <c r="I38" i="10"/>
  <c r="AB38" i="10"/>
  <c r="V38" i="10"/>
  <c r="K38" i="10"/>
  <c r="Q38" i="10"/>
  <c r="Y38" i="10"/>
  <c r="AA38" i="10"/>
  <c r="L38" i="10"/>
  <c r="N38" i="10"/>
  <c r="AD38" i="10"/>
  <c r="H38" i="10"/>
  <c r="R38" i="10"/>
  <c r="Z38" i="10"/>
  <c r="G38" i="10"/>
  <c r="S38" i="10"/>
  <c r="T38" i="10"/>
  <c r="M38" i="10"/>
  <c r="U38" i="10"/>
  <c r="AC38" i="10"/>
  <c r="AA39" i="1"/>
  <c r="I39" i="1"/>
  <c r="M39" i="1"/>
  <c r="S39" i="1"/>
  <c r="X39" i="1"/>
  <c r="Y39" i="1"/>
  <c r="U39" i="1"/>
  <c r="Q39" i="1"/>
  <c r="AC39" i="1"/>
  <c r="AB39" i="1"/>
  <c r="J39" i="1"/>
  <c r="G39" i="1"/>
  <c r="T39" i="1"/>
  <c r="K39" i="1"/>
  <c r="P39" i="1"/>
  <c r="L39" i="1"/>
  <c r="R39" i="1"/>
  <c r="W39" i="1"/>
  <c r="V39" i="1"/>
  <c r="O39" i="1"/>
  <c r="N39" i="1"/>
  <c r="Z39" i="1"/>
  <c r="H39" i="1"/>
  <c r="AD39" i="1"/>
  <c r="AA38" i="1"/>
  <c r="I38" i="1"/>
  <c r="L38" i="1"/>
  <c r="S38" i="1"/>
  <c r="X38" i="1"/>
  <c r="AD38" i="1"/>
  <c r="U38" i="1"/>
  <c r="T38" i="1"/>
  <c r="J38" i="1"/>
  <c r="Y38" i="1"/>
  <c r="AB38" i="1"/>
  <c r="K38" i="1"/>
  <c r="P38" i="1"/>
  <c r="V38" i="1"/>
  <c r="R38" i="1"/>
  <c r="W38" i="1"/>
  <c r="AC38" i="1"/>
  <c r="O38" i="1"/>
  <c r="M38" i="1"/>
  <c r="G38" i="1"/>
  <c r="Q38" i="1"/>
  <c r="Z38" i="1"/>
  <c r="H38" i="1"/>
  <c r="N38" i="1"/>
  <c r="AA37" i="1"/>
  <c r="AA36" i="1" s="1"/>
  <c r="AA31" i="1" s="1"/>
  <c r="AA42" i="1" s="1"/>
  <c r="I37" i="1"/>
  <c r="M37" i="1"/>
  <c r="S37" i="1"/>
  <c r="T37" i="1"/>
  <c r="O37" i="1"/>
  <c r="Y37" i="1"/>
  <c r="Q37" i="1"/>
  <c r="X37" i="1"/>
  <c r="AB37" i="1"/>
  <c r="AC37" i="1"/>
  <c r="K37" i="1"/>
  <c r="P37" i="1"/>
  <c r="AD37" i="1"/>
  <c r="R37" i="1"/>
  <c r="N37" i="1"/>
  <c r="U37" i="1"/>
  <c r="Z37" i="1"/>
  <c r="H37" i="1"/>
  <c r="V37" i="1"/>
  <c r="W37" i="1"/>
  <c r="J37" i="1"/>
  <c r="G37" i="1"/>
  <c r="L37" i="1"/>
  <c r="N39" i="11"/>
  <c r="R39" i="11"/>
  <c r="W39" i="11"/>
  <c r="M39" i="11"/>
  <c r="Q39" i="11"/>
  <c r="X39" i="11"/>
  <c r="U39" i="11"/>
  <c r="T39" i="11"/>
  <c r="V39" i="11"/>
  <c r="K39" i="11"/>
  <c r="G39" i="11"/>
  <c r="Y39" i="11"/>
  <c r="H39" i="11"/>
  <c r="S39" i="11"/>
  <c r="AA39" i="11"/>
  <c r="L39" i="11"/>
  <c r="P39" i="11"/>
  <c r="Z39" i="11"/>
  <c r="O39" i="11"/>
  <c r="AB39" i="11"/>
  <c r="J39" i="11"/>
  <c r="AC39" i="11"/>
  <c r="I39" i="11"/>
  <c r="AD39" i="11"/>
  <c r="I36" i="1" l="1"/>
  <c r="I31" i="1" s="1"/>
  <c r="I42" i="1" s="1"/>
  <c r="M36" i="1"/>
  <c r="M31" i="1" s="1"/>
  <c r="M42" i="1" s="1"/>
  <c r="N36" i="1"/>
  <c r="N31" i="1" s="1"/>
  <c r="N42" i="1" s="1"/>
  <c r="U36" i="10"/>
  <c r="U31" i="10" s="1"/>
  <c r="U42" i="10" s="1"/>
  <c r="Q36" i="11"/>
  <c r="Q31" i="11" s="1"/>
  <c r="Q42" i="11" s="1"/>
  <c r="R36" i="1"/>
  <c r="R31" i="1" s="1"/>
  <c r="R42" i="1" s="1"/>
  <c r="J36" i="1"/>
  <c r="J31" i="1" s="1"/>
  <c r="J42" i="1" s="1"/>
  <c r="O36" i="1"/>
  <c r="O31" i="1" s="1"/>
  <c r="O42" i="1" s="1"/>
  <c r="R36" i="10"/>
  <c r="R31" i="10" s="1"/>
  <c r="R42" i="10" s="1"/>
  <c r="AB36" i="1"/>
  <c r="AB31" i="1" s="1"/>
  <c r="AB42" i="1" s="1"/>
  <c r="Y36" i="10"/>
  <c r="Y31" i="10" s="1"/>
  <c r="Y42" i="10" s="1"/>
  <c r="L36" i="1"/>
  <c r="L31" i="1" s="1"/>
  <c r="L42" i="1" s="1"/>
  <c r="Y36" i="1"/>
  <c r="Y31" i="1" s="1"/>
  <c r="Y42" i="1" s="1"/>
  <c r="M36" i="10"/>
  <c r="M31" i="10" s="1"/>
  <c r="M42" i="10" s="1"/>
  <c r="J36" i="10"/>
  <c r="J31" i="10" s="1"/>
  <c r="J42" i="10" s="1"/>
  <c r="K36" i="11"/>
  <c r="K31" i="11" s="1"/>
  <c r="K42" i="11" s="1"/>
  <c r="P36" i="10"/>
  <c r="P31" i="10" s="1"/>
  <c r="P42" i="10" s="1"/>
  <c r="X36" i="1"/>
  <c r="X31" i="1" s="1"/>
  <c r="X42" i="1" s="1"/>
  <c r="F38" i="11"/>
  <c r="AB36" i="10"/>
  <c r="AB31" i="10" s="1"/>
  <c r="AB42" i="10" s="1"/>
  <c r="X36" i="11"/>
  <c r="X31" i="11" s="1"/>
  <c r="X42" i="11" s="1"/>
  <c r="T36" i="10"/>
  <c r="T31" i="10" s="1"/>
  <c r="T42" i="10" s="1"/>
  <c r="N36" i="10"/>
  <c r="N31" i="10" s="1"/>
  <c r="N42" i="10" s="1"/>
  <c r="AD36" i="1"/>
  <c r="AD31" i="1" s="1"/>
  <c r="AD42" i="1" s="1"/>
  <c r="S36" i="11"/>
  <c r="S31" i="11" s="1"/>
  <c r="S42" i="11" s="1"/>
  <c r="F37" i="11"/>
  <c r="N36" i="11"/>
  <c r="N31" i="11" s="1"/>
  <c r="N42" i="11" s="1"/>
  <c r="P36" i="1"/>
  <c r="P31" i="1" s="1"/>
  <c r="P42" i="1" s="1"/>
  <c r="V36" i="1"/>
  <c r="V31" i="1" s="1"/>
  <c r="V42" i="1" s="1"/>
  <c r="F37" i="1"/>
  <c r="S36" i="1"/>
  <c r="S31" i="1" s="1"/>
  <c r="S42" i="1" s="1"/>
  <c r="E38" i="1"/>
  <c r="F38" i="1"/>
  <c r="E39" i="1"/>
  <c r="F39" i="1"/>
  <c r="F38" i="10"/>
  <c r="Z36" i="11"/>
  <c r="Z31" i="11" s="1"/>
  <c r="Z42" i="11" s="1"/>
  <c r="P36" i="11"/>
  <c r="P31" i="11" s="1"/>
  <c r="P42" i="11" s="1"/>
  <c r="I36" i="11"/>
  <c r="I31" i="11" s="1"/>
  <c r="I42" i="11" s="1"/>
  <c r="L36" i="10"/>
  <c r="L31" i="10" s="1"/>
  <c r="L42" i="10" s="1"/>
  <c r="AA36" i="10"/>
  <c r="AA31" i="10" s="1"/>
  <c r="AA42" i="10" s="1"/>
  <c r="I36" i="10"/>
  <c r="I31" i="10" s="1"/>
  <c r="I42" i="10" s="1"/>
  <c r="E39" i="10"/>
  <c r="AA36" i="11"/>
  <c r="AA31" i="11" s="1"/>
  <c r="AA42" i="11" s="1"/>
  <c r="L36" i="11"/>
  <c r="L31" i="11" s="1"/>
  <c r="L42" i="11" s="1"/>
  <c r="AD36" i="10"/>
  <c r="AD31" i="10" s="1"/>
  <c r="AD42" i="10" s="1"/>
  <c r="T36" i="1"/>
  <c r="T31" i="1" s="1"/>
  <c r="T42" i="1" s="1"/>
  <c r="Y36" i="11"/>
  <c r="Y31" i="11" s="1"/>
  <c r="Y42" i="11" s="1"/>
  <c r="K36" i="1"/>
  <c r="K31" i="1" s="1"/>
  <c r="K42" i="1" s="1"/>
  <c r="E39" i="11"/>
  <c r="H36" i="1"/>
  <c r="H31" i="1" s="1"/>
  <c r="H42" i="1" s="1"/>
  <c r="AC36" i="1"/>
  <c r="AC31" i="1" s="1"/>
  <c r="AC42" i="1" s="1"/>
  <c r="E38" i="10"/>
  <c r="R36" i="11"/>
  <c r="R31" i="11" s="1"/>
  <c r="R42" i="11" s="1"/>
  <c r="H36" i="11"/>
  <c r="H31" i="11" s="1"/>
  <c r="H42" i="11" s="1"/>
  <c r="W36" i="11"/>
  <c r="W31" i="11" s="1"/>
  <c r="W42" i="11" s="1"/>
  <c r="S36" i="10"/>
  <c r="S31" i="10" s="1"/>
  <c r="S42" i="10" s="1"/>
  <c r="F37" i="10"/>
  <c r="X36" i="10"/>
  <c r="X31" i="10" s="1"/>
  <c r="X42" i="10" s="1"/>
  <c r="W36" i="10"/>
  <c r="W31" i="10" s="1"/>
  <c r="W42" i="10" s="1"/>
  <c r="Q36" i="1"/>
  <c r="Q31" i="1" s="1"/>
  <c r="Q42" i="1" s="1"/>
  <c r="T36" i="11"/>
  <c r="T31" i="11" s="1"/>
  <c r="T42" i="11" s="1"/>
  <c r="AC36" i="10"/>
  <c r="AC31" i="10" s="1"/>
  <c r="AC42" i="10" s="1"/>
  <c r="G36" i="1"/>
  <c r="G31" i="1" s="1"/>
  <c r="G42" i="1" s="1"/>
  <c r="E37" i="1"/>
  <c r="V36" i="11"/>
  <c r="V31" i="11" s="1"/>
  <c r="V42" i="11" s="1"/>
  <c r="W36" i="1"/>
  <c r="W31" i="1" s="1"/>
  <c r="W42" i="1" s="1"/>
  <c r="Z36" i="1"/>
  <c r="Z31" i="1" s="1"/>
  <c r="Z42" i="1" s="1"/>
  <c r="F39" i="10"/>
  <c r="J36" i="11"/>
  <c r="J31" i="11" s="1"/>
  <c r="J42" i="11" s="1"/>
  <c r="AD36" i="11"/>
  <c r="AD31" i="11" s="1"/>
  <c r="AD42" i="11" s="1"/>
  <c r="O36" i="11"/>
  <c r="O31" i="11" s="1"/>
  <c r="O42" i="11" s="1"/>
  <c r="K36" i="10"/>
  <c r="K31" i="10" s="1"/>
  <c r="K42" i="10" s="1"/>
  <c r="Q36" i="10"/>
  <c r="Q31" i="10" s="1"/>
  <c r="Q42" i="10" s="1"/>
  <c r="O36" i="10"/>
  <c r="O31" i="10" s="1"/>
  <c r="O42" i="10" s="1"/>
  <c r="U36" i="11"/>
  <c r="U31" i="11" s="1"/>
  <c r="U42" i="11" s="1"/>
  <c r="AB36" i="11"/>
  <c r="AB31" i="11" s="1"/>
  <c r="AB42" i="11" s="1"/>
  <c r="V36" i="10"/>
  <c r="V31" i="10" s="1"/>
  <c r="V42" i="10" s="1"/>
  <c r="F39" i="11"/>
  <c r="U36" i="1"/>
  <c r="U31" i="1" s="1"/>
  <c r="U42" i="1" s="1"/>
  <c r="E38" i="11"/>
  <c r="M36" i="11"/>
  <c r="M31" i="11" s="1"/>
  <c r="M42" i="11" s="1"/>
  <c r="AC36" i="11"/>
  <c r="AC31" i="11" s="1"/>
  <c r="AC42" i="11" s="1"/>
  <c r="G36" i="11"/>
  <c r="G31" i="11" s="1"/>
  <c r="G42" i="11" s="1"/>
  <c r="E37" i="11"/>
  <c r="Z36" i="10"/>
  <c r="Z31" i="10" s="1"/>
  <c r="Z42" i="10" s="1"/>
  <c r="H36" i="10"/>
  <c r="H31" i="10" s="1"/>
  <c r="H42" i="10" s="1"/>
  <c r="G36" i="10"/>
  <c r="G31" i="10" s="1"/>
  <c r="G42" i="10" s="1"/>
  <c r="E37" i="10"/>
  <c r="W43" i="1" l="1"/>
  <c r="D5" i="11" a="1"/>
  <c r="D5" i="11" s="1"/>
  <c r="E16" i="7" s="1"/>
  <c r="D5" i="1" a="1"/>
  <c r="D5" i="1" s="1"/>
  <c r="D16" i="7" s="1"/>
  <c r="C16" i="7"/>
  <c r="F36" i="10"/>
  <c r="F31" i="10" s="1"/>
  <c r="F42" i="10" s="1"/>
  <c r="F36" i="11"/>
  <c r="F31" i="11" s="1"/>
  <c r="F42" i="11" s="1"/>
  <c r="E36" i="10"/>
  <c r="E31" i="10" s="1"/>
  <c r="E42" i="10" s="1"/>
  <c r="G43" i="10"/>
  <c r="I43" i="10"/>
  <c r="J43" i="10"/>
  <c r="Y43" i="10"/>
  <c r="S43" i="10"/>
  <c r="AC43" i="10"/>
  <c r="AD43" i="10"/>
  <c r="F43" i="10" s="1"/>
  <c r="N43" i="10"/>
  <c r="Z43" i="10"/>
  <c r="X43" i="10"/>
  <c r="V43" i="10"/>
  <c r="AA43" i="10"/>
  <c r="W43" i="10"/>
  <c r="U43" i="10"/>
  <c r="R43" i="10"/>
  <c r="E43" i="10" s="1"/>
  <c r="E41" i="10" s="1"/>
  <c r="T43" i="10"/>
  <c r="AB43" i="10"/>
  <c r="O43" i="10"/>
  <c r="P43" i="10"/>
  <c r="Q43" i="10"/>
  <c r="K43" i="10"/>
  <c r="L43" i="10"/>
  <c r="M43" i="10"/>
  <c r="H43" i="10"/>
  <c r="G43" i="1"/>
  <c r="AC43" i="1"/>
  <c r="M43" i="1"/>
  <c r="J43" i="1"/>
  <c r="V43" i="1"/>
  <c r="Q43" i="1"/>
  <c r="AD43" i="1"/>
  <c r="F43" i="1" s="1"/>
  <c r="O43" i="1"/>
  <c r="AB43" i="1"/>
  <c r="T43" i="1"/>
  <c r="P43" i="1"/>
  <c r="U43" i="1"/>
  <c r="Y43" i="1"/>
  <c r="Z43" i="1"/>
  <c r="X43" i="1"/>
  <c r="N43" i="1"/>
  <c r="R43" i="1"/>
  <c r="E43" i="1" s="1"/>
  <c r="E41" i="1" s="1"/>
  <c r="L43" i="1"/>
  <c r="AA43" i="1"/>
  <c r="H43" i="1"/>
  <c r="I43" i="1"/>
  <c r="S43" i="1"/>
  <c r="K43" i="1"/>
  <c r="F36" i="1"/>
  <c r="F31" i="1" s="1"/>
  <c r="F42" i="1" s="1"/>
  <c r="E36" i="1"/>
  <c r="E36" i="11"/>
  <c r="E31" i="11" s="1"/>
  <c r="E42" i="11" s="1"/>
  <c r="G43" i="11"/>
  <c r="Z43" i="11"/>
  <c r="X43" i="11"/>
  <c r="R43" i="11"/>
  <c r="E43" i="11" s="1"/>
  <c r="E41" i="11" s="1"/>
  <c r="Q43" i="11"/>
  <c r="H43" i="11"/>
  <c r="W43" i="11"/>
  <c r="P43" i="11"/>
  <c r="M43" i="11"/>
  <c r="U43" i="11"/>
  <c r="N43" i="11"/>
  <c r="AD43" i="11"/>
  <c r="F43" i="11" s="1"/>
  <c r="K43" i="11"/>
  <c r="T43" i="11"/>
  <c r="AC43" i="11"/>
  <c r="I43" i="11"/>
  <c r="O43" i="11"/>
  <c r="J43" i="11"/>
  <c r="AA43" i="11"/>
  <c r="S43" i="11"/>
  <c r="Y43" i="11"/>
  <c r="L43" i="11"/>
  <c r="V43" i="11"/>
  <c r="AB43" i="11"/>
  <c r="C17" i="7" l="1"/>
  <c r="D6" i="1" a="1"/>
  <c r="D6" i="1" s="1"/>
  <c r="D17" i="7" s="1"/>
  <c r="D6" i="11" a="1"/>
  <c r="D6" i="11" s="1"/>
  <c r="E17" i="7" s="1"/>
  <c r="C13" i="7"/>
  <c r="F41" i="11"/>
  <c r="E14" i="7"/>
  <c r="D7" i="11"/>
  <c r="E18" i="7" s="1"/>
  <c r="C34" i="7"/>
  <c r="C36" i="7" s="1"/>
  <c r="E31" i="1"/>
  <c r="F41" i="1"/>
  <c r="D14" i="7"/>
  <c r="D7" i="1"/>
  <c r="D18" i="7" s="1"/>
  <c r="D7" i="10"/>
  <c r="C18" i="7" s="1"/>
  <c r="C14" i="7"/>
  <c r="F41" i="10"/>
  <c r="E13" i="7"/>
  <c r="E42" i="1" l="1"/>
  <c r="D1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DUONG</author>
  </authors>
  <commentList>
    <comment ref="C25" authorId="0" shapeId="0" xr:uid="{9E070FD5-4E30-4D8D-8F96-F3E3BD9EF76C}">
      <text>
        <r>
          <rPr>
            <b/>
            <sz val="9"/>
            <color indexed="81"/>
            <rFont val="Tahoma"/>
            <family val="2"/>
          </rPr>
          <t xml:space="preserve">Note: </t>
        </r>
        <r>
          <rPr>
            <sz val="9"/>
            <color indexed="81"/>
            <rFont val="Tahoma"/>
            <family val="2"/>
          </rPr>
          <t xml:space="preserve">Estimated new number customers for 1st year: 700
</t>
        </r>
      </text>
    </comment>
    <comment ref="D25" authorId="0" shapeId="0" xr:uid="{67815DEA-2FF7-4872-81F3-81264B0EE987}">
      <text>
        <r>
          <rPr>
            <b/>
            <sz val="9"/>
            <color indexed="81"/>
            <rFont val="Tahoma"/>
            <family val="2"/>
          </rPr>
          <t xml:space="preserve">Note: </t>
        </r>
        <r>
          <rPr>
            <sz val="9"/>
            <color indexed="81"/>
            <rFont val="Tahoma"/>
            <family val="2"/>
          </rPr>
          <t xml:space="preserve">Estimated new number customers for 1st year: 700
</t>
        </r>
      </text>
    </comment>
    <comment ref="E25" authorId="0" shapeId="0" xr:uid="{CFDB0BD4-A7D4-4906-BE91-CEDB0385882B}">
      <text>
        <r>
          <rPr>
            <b/>
            <sz val="9"/>
            <color indexed="81"/>
            <rFont val="Tahoma"/>
            <family val="2"/>
          </rPr>
          <t xml:space="preserve">Note: </t>
        </r>
        <r>
          <rPr>
            <sz val="9"/>
            <color indexed="81"/>
            <rFont val="Tahoma"/>
            <family val="2"/>
          </rPr>
          <t xml:space="preserve">Estimated new number customers for 1st year: 700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<sst xmlns="http://schemas.openxmlformats.org/spreadsheetml/2006/main" count="332" uniqueCount="107">
  <si>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</si>
  <si>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</si>
  <si>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</si>
  <si>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</si>
  <si>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</si>
  <si>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</si>
  <si>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</si>
  <si>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</si>
  <si>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</si>
  <si>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</si>
  <si>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</si>
  <si>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</si>
  <si>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</si>
  <si>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</si>
  <si>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</si>
  <si>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</si>
  <si>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</si>
  <si>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</si>
  <si>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</si>
  <si>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</si>
  <si>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</si>
  <si>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</si>
  <si>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</si>
  <si>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</si>
  <si>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Number of SME approached</t>
  </si>
  <si>
    <t>Item</t>
  </si>
  <si>
    <t>Assumption</t>
  </si>
  <si>
    <t>FINANCIAL MODEL</t>
  </si>
  <si>
    <t>% of new SME subscribe to products</t>
  </si>
  <si>
    <t>Number of new SME subscriptions</t>
  </si>
  <si>
    <t>Number of Outstanding SME subscriptions</t>
  </si>
  <si>
    <t>Customer Development</t>
  </si>
  <si>
    <t>Revenue</t>
  </si>
  <si>
    <t>Average yearly subscription fee</t>
  </si>
  <si>
    <t>Year 1</t>
  </si>
  <si>
    <t>Number of SME fund raise</t>
  </si>
  <si>
    <t>Cost</t>
  </si>
  <si>
    <t>Accumulated profit and loss</t>
  </si>
  <si>
    <t>Operational team size</t>
  </si>
  <si>
    <t>Operational team cost</t>
  </si>
  <si>
    <t>Initial Monthly MarCom cost</t>
  </si>
  <si>
    <t>Recurring Monthly Marcom cost</t>
  </si>
  <si>
    <t>Accumulated Profit/Loss</t>
  </si>
  <si>
    <t>Revenue from fund raised</t>
  </si>
  <si>
    <t>Revenue from subscription fee</t>
  </si>
  <si>
    <t>Increase Quarterly after initial testing</t>
  </si>
  <si>
    <t>Initial conversion rate</t>
  </si>
  <si>
    <t>Average cost per month</t>
  </si>
  <si>
    <t>Number of team member</t>
  </si>
  <si>
    <t>Number of fund raise per year</t>
  </si>
  <si>
    <t>Average commission fee per fund raise</t>
  </si>
  <si>
    <t>Average monthly cost / team member</t>
  </si>
  <si>
    <t>Profit/Loss in the period</t>
  </si>
  <si>
    <t>Break-even month</t>
  </si>
  <si>
    <t>B2B Conference, digital marketing</t>
  </si>
  <si>
    <t>Payback month</t>
  </si>
  <si>
    <t>Monthly churn rate</t>
  </si>
  <si>
    <t>Year 2</t>
  </si>
  <si>
    <t>Key summary</t>
  </si>
  <si>
    <t xml:space="preserve">Currency: </t>
  </si>
  <si>
    <t>VND million</t>
  </si>
  <si>
    <t>Net Margin / Revenue 1st 2 years</t>
  </si>
  <si>
    <t>Number of SME subscribe</t>
  </si>
  <si>
    <t>Item (*)</t>
  </si>
  <si>
    <t>Operational</t>
  </si>
  <si>
    <t>Financial</t>
  </si>
  <si>
    <t>Return on Investment</t>
  </si>
  <si>
    <t>(*) Forecasted till end of year 2 of operation</t>
  </si>
  <si>
    <t>Accumulated revenue</t>
  </si>
  <si>
    <t>Accumulated cost</t>
  </si>
  <si>
    <t>Accumulated Profit</t>
  </si>
  <si>
    <t>FINANCIAL MODEL SUMMARY</t>
  </si>
  <si>
    <t>Worst Case</t>
  </si>
  <si>
    <t>Normal Case</t>
  </si>
  <si>
    <t>Best Case</t>
  </si>
  <si>
    <t>Product VIP</t>
  </si>
  <si>
    <t>Product Pro</t>
  </si>
  <si>
    <t>Product Standard</t>
  </si>
  <si>
    <t>Yearly Subscription</t>
  </si>
  <si>
    <t>% of total customer</t>
  </si>
  <si>
    <t>Monthly new customers</t>
  </si>
  <si>
    <t>Monthly Marketing budget</t>
  </si>
  <si>
    <t>Fixed cost per customer - average 1st year</t>
  </si>
  <si>
    <t>Product building fee</t>
  </si>
  <si>
    <t>Break down Investment cost - 2 year</t>
  </si>
  <si>
    <t>Initial MarCom - B2B Conference</t>
  </si>
  <si>
    <t>Unit Economics</t>
  </si>
  <si>
    <t>Total Investment</t>
  </si>
  <si>
    <t>% new from referral channel</t>
  </si>
  <si>
    <t>% new from inbound channel</t>
  </si>
  <si>
    <t>% new from outbound channel</t>
  </si>
  <si>
    <t>Product Pro ( launch after 9 months)</t>
  </si>
  <si>
    <t>Product VIP ( launch after 15 months)</t>
  </si>
  <si>
    <t>Promotion cost only, development included in product building</t>
  </si>
  <si>
    <t>Tech development fee</t>
  </si>
  <si>
    <r>
      <t xml:space="preserve">Expected yearly revenue
</t>
    </r>
    <r>
      <rPr>
        <i/>
        <sz val="10"/>
        <color theme="1"/>
        <rFont val="Arial"/>
        <family val="2"/>
      </rPr>
      <t>(75% of yearly subscription due to churn)</t>
    </r>
  </si>
  <si>
    <t>From Referral channel</t>
  </si>
  <si>
    <t>From Inbound channel</t>
  </si>
  <si>
    <t>From Outbound channel</t>
  </si>
  <si>
    <t>Inlcuding engagement and loyalty program</t>
  </si>
  <si>
    <t>Cost of Acquisition / customer (capped at 2 mil)</t>
  </si>
  <si>
    <t>Recurring Monthly Marcom cost ( Gami, Digital Marketing, Loyalty)</t>
  </si>
  <si>
    <t>Gamification cost</t>
  </si>
  <si>
    <t xml:space="preserve">Gamification Promotion cost </t>
  </si>
  <si>
    <t>Monthly increase Quarterly after initial testing</t>
  </si>
  <si>
    <t>Month 25</t>
  </si>
  <si>
    <t>Conversion rate quarterly increase (decrease from year 2 due to larger pool)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</si>
</sst>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b/>
      <i/>
      <sz val="10"/>
      <color theme="0" tint="-0.34998626667073579"/>
      <name val="Arial"/>
      <family val="2"/>
    </font>
    <font>
      <b/>
      <i/>
      <sz val="10"/>
      <color theme="1"/>
      <name val="Arial"/>
      <family val="2"/>
    </font>
    <font>
      <b/>
      <i/>
      <sz val="10"/>
      <color theme="0"/>
      <name val="Arial"/>
      <family val="2"/>
    </font>
    <font>
      <sz val="11"/>
      <color theme="0"/>
      <name val="Arial"/>
      <family val="2"/>
    </font>
    <font>
      <i/>
      <sz val="10"/>
      <color theme="0" tint="-0.499984740745262"/>
      <name val="Arial"/>
      <family val="2"/>
    </font>
    <font>
      <b/>
      <sz val="18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0" xfId="0" applyFont="1" applyFill="1" applyAlignment="1">
      <alignment horizontal="center"/>
    </xf>
    <xf numFmtId="0" fontId="6" fillId="3" borderId="0" xfId="0" applyFont="1" applyFill="1"/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7" fillId="0" borderId="0" xfId="0" applyFont="1" applyAlignment="1">
      <alignment horizontal="left" indent="2"/>
    </xf>
    <xf numFmtId="164" fontId="7" fillId="0" borderId="0" xfId="1" applyNumberFormat="1" applyFont="1"/>
    <xf numFmtId="0" fontId="9" fillId="0" borderId="0" xfId="0" applyFont="1"/>
    <xf numFmtId="164" fontId="7" fillId="0" borderId="0" xfId="1" applyNumberFormat="1" applyFont="1" applyAlignment="1">
      <alignment horizontal="center"/>
    </xf>
    <xf numFmtId="9" fontId="7" fillId="0" borderId="0" xfId="0" applyNumberFormat="1" applyFont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Continuous"/>
    </xf>
    <xf numFmtId="0" fontId="10" fillId="0" borderId="0" xfId="0" applyFont="1" applyAlignment="1">
      <alignment horizontal="center"/>
    </xf>
    <xf numFmtId="9" fontId="10" fillId="0" borderId="0" xfId="0" applyNumberFormat="1" applyFont="1" applyAlignment="1">
      <alignment horizontal="center"/>
    </xf>
    <xf numFmtId="164" fontId="10" fillId="0" borderId="0" xfId="1" applyNumberFormat="1" applyFont="1" applyAlignment="1">
      <alignment horizontal="center"/>
    </xf>
    <xf numFmtId="164" fontId="10" fillId="0" borderId="0" xfId="1" applyNumberFormat="1" applyFont="1"/>
    <xf numFmtId="0" fontId="11" fillId="3" borderId="0" xfId="0" applyFont="1" applyFill="1"/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left" indent="2"/>
    </xf>
    <xf numFmtId="164" fontId="7" fillId="0" borderId="0" xfId="1" applyNumberFormat="1" applyFont="1" applyBorder="1"/>
    <xf numFmtId="10" fontId="7" fillId="0" borderId="0" xfId="0" applyNumberFormat="1" applyFont="1"/>
    <xf numFmtId="10" fontId="10" fillId="0" borderId="0" xfId="0" applyNumberFormat="1" applyFont="1" applyAlignment="1">
      <alignment horizontal="center"/>
    </xf>
    <xf numFmtId="0" fontId="10" fillId="0" borderId="0" xfId="1" applyNumberFormat="1" applyFont="1" applyAlignment="1">
      <alignment horizontal="center"/>
    </xf>
    <xf numFmtId="0" fontId="11" fillId="3" borderId="0" xfId="0" applyFont="1" applyFill="1" applyAlignment="1">
      <alignment horizontal="center"/>
    </xf>
    <xf numFmtId="164" fontId="7" fillId="0" borderId="0" xfId="0" applyNumberFormat="1" applyFont="1"/>
    <xf numFmtId="164" fontId="7" fillId="4" borderId="0" xfId="0" applyNumberFormat="1" applyFont="1" applyFill="1"/>
    <xf numFmtId="164" fontId="12" fillId="3" borderId="0" xfId="0" applyNumberFormat="1" applyFont="1" applyFill="1" applyAlignment="1">
      <alignment horizontal="center"/>
    </xf>
    <xf numFmtId="0" fontId="7" fillId="0" borderId="1" xfId="0" applyFont="1" applyBorder="1" applyAlignment="1">
      <alignment horizontal="left" indent="2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left" indent="2"/>
    </xf>
    <xf numFmtId="10" fontId="7" fillId="0" borderId="4" xfId="0" applyNumberFormat="1" applyFont="1" applyBorder="1" applyAlignment="1">
      <alignment horizontal="center"/>
    </xf>
    <xf numFmtId="0" fontId="13" fillId="2" borderId="5" xfId="0" applyFont="1" applyFill="1" applyBorder="1"/>
    <xf numFmtId="0" fontId="14" fillId="2" borderId="6" xfId="0" applyFont="1" applyFill="1" applyBorder="1"/>
    <xf numFmtId="0" fontId="15" fillId="0" borderId="0" xfId="0" applyFont="1"/>
    <xf numFmtId="0" fontId="16" fillId="0" borderId="0" xfId="0" applyFont="1"/>
    <xf numFmtId="0" fontId="0" fillId="5" borderId="0" xfId="0" applyFill="1"/>
    <xf numFmtId="0" fontId="19" fillId="0" borderId="0" xfId="0" applyFont="1"/>
    <xf numFmtId="0" fontId="20" fillId="0" borderId="0" xfId="0" applyFont="1"/>
    <xf numFmtId="0" fontId="17" fillId="2" borderId="7" xfId="0" applyFont="1" applyFill="1" applyBorder="1"/>
    <xf numFmtId="0" fontId="18" fillId="0" borderId="7" xfId="0" applyFont="1" applyBorder="1"/>
    <xf numFmtId="0" fontId="0" fillId="0" borderId="7" xfId="0" applyBorder="1"/>
    <xf numFmtId="164" fontId="0" fillId="0" borderId="7" xfId="1" applyNumberFormat="1" applyFont="1" applyBorder="1"/>
    <xf numFmtId="0" fontId="0" fillId="0" borderId="7" xfId="0" applyBorder="1" applyAlignment="1">
      <alignment horizontal="center"/>
    </xf>
    <xf numFmtId="10" fontId="0" fillId="0" borderId="7" xfId="0" applyNumberFormat="1" applyBorder="1"/>
    <xf numFmtId="0" fontId="9" fillId="0" borderId="0" xfId="0" applyFont="1" applyAlignment="1">
      <alignment horizontal="left" indent="3"/>
    </xf>
    <xf numFmtId="164" fontId="3" fillId="0" borderId="0" xfId="1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9" fontId="7" fillId="0" borderId="0" xfId="0" applyNumberFormat="1" applyFont="1" applyAlignment="1">
      <alignment horizontal="left"/>
    </xf>
    <xf numFmtId="0" fontId="6" fillId="0" borderId="9" xfId="0" applyFont="1" applyBorder="1" applyAlignment="1">
      <alignment horizontal="left"/>
    </xf>
    <xf numFmtId="164" fontId="6" fillId="0" borderId="9" xfId="0" applyNumberFormat="1" applyFont="1" applyBorder="1"/>
    <xf numFmtId="0" fontId="7" fillId="6" borderId="0" xfId="0" applyFont="1" applyFill="1"/>
    <xf numFmtId="164" fontId="9" fillId="0" borderId="0" xfId="1" applyNumberFormat="1" applyFont="1"/>
    <xf numFmtId="0" fontId="18" fillId="0" borderId="8" xfId="0" applyFont="1" applyBorder="1"/>
    <xf numFmtId="164" fontId="18" fillId="0" borderId="8" xfId="1" applyNumberFormat="1" applyFont="1" applyBorder="1"/>
    <xf numFmtId="0" fontId="17" fillId="2" borderId="7" xfId="0" applyFont="1" applyFill="1" applyBorder="1" applyAlignment="1">
      <alignment horizontal="center"/>
    </xf>
    <xf numFmtId="164" fontId="0" fillId="0" borderId="0" xfId="1" applyNumberFormat="1" applyFont="1"/>
    <xf numFmtId="43" fontId="6" fillId="0" borderId="9" xfId="0" applyNumberFormat="1" applyFont="1" applyBorder="1"/>
    <xf numFmtId="0" fontId="21" fillId="0" borderId="0" xfId="0" applyFont="1" applyAlignment="1">
      <alignment horizontal="left" indent="3"/>
    </xf>
    <xf numFmtId="0" fontId="10" fillId="0" borderId="0" xfId="0" applyFont="1" applyAlignment="1">
      <alignment horizontal="left"/>
    </xf>
    <xf numFmtId="0" fontId="19" fillId="0" borderId="7" xfId="0" applyFont="1" applyBorder="1" applyAlignment="1">
      <alignment horizontal="left" indent="2"/>
    </xf>
    <xf numFmtId="0" fontId="0" fillId="0" borderId="7" xfId="0" applyBorder="1" applyAlignment="1">
      <alignment horizontal="left" indent="1"/>
    </xf>
    <xf numFmtId="0" fontId="7" fillId="0" borderId="7" xfId="0" applyFont="1" applyBorder="1" applyAlignment="1">
      <alignment horizontal="left" indent="1"/>
    </xf>
    <xf numFmtId="164" fontId="19" fillId="0" borderId="7" xfId="1" applyNumberFormat="1" applyFont="1" applyBorder="1"/>
    <xf numFmtId="0" fontId="7" fillId="0" borderId="7" xfId="0" applyFont="1" applyBorder="1"/>
    <xf numFmtId="0" fontId="0" fillId="0" borderId="7" xfId="0" applyBorder="1" applyAlignment="1">
      <alignment wrapText="1"/>
    </xf>
    <xf numFmtId="164" fontId="18" fillId="0" borderId="7" xfId="0" applyNumberFormat="1" applyFont="1" applyBorder="1"/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33F9-7AF8-4241-8FD4-F1355FC270DA}">
  <sheetPr>
    <tabColor theme="3"/>
  </sheetPr>
  <dimension ref="B1:E36"/>
  <sheetViews>
    <sheetView showGridLines="0" workbookViewId="0">
      <selection activeCell="G9" sqref="G9"/>
    </sheetView>
  </sheetViews>
  <sheetFormatPr defaultRowHeight="15" x14ac:dyDescent="0.25"/>
  <cols>
    <col min="2" max="2" width="43.28515625" bestFit="1" customWidth="1"/>
    <col min="3" max="4" width="12.42578125" bestFit="1" customWidth="1"/>
    <col min="5" max="5" width="13.5703125" customWidth="1"/>
  </cols>
  <sheetData>
    <row r="1" spans="2:5" ht="23.25" x14ac:dyDescent="0.35">
      <c r="B1" s="41" t="s">
        <v>71</v>
      </c>
    </row>
    <row r="3" spans="2:5" x14ac:dyDescent="0.25">
      <c r="B3" s="37" t="s">
        <v>59</v>
      </c>
      <c r="C3" s="37" t="s">
        <v>60</v>
      </c>
    </row>
    <row r="4" spans="2:5" x14ac:dyDescent="0.25">
      <c r="B4" s="42" t="s">
        <v>63</v>
      </c>
      <c r="C4" s="59" t="s">
        <v>72</v>
      </c>
      <c r="D4" s="59" t="s">
        <v>73</v>
      </c>
      <c r="E4" s="59" t="s">
        <v>74</v>
      </c>
    </row>
    <row r="5" spans="2:5" x14ac:dyDescent="0.25">
      <c r="B5" s="43" t="s">
        <v>64</v>
      </c>
      <c r="C5" s="44"/>
      <c r="D5" s="44"/>
      <c r="E5" s="44"/>
    </row>
    <row r="6" spans="2:5" x14ac:dyDescent="0.25">
      <c r="B6" s="65" t="s">
        <v>62</v>
      </c>
      <c r="C6" s="45">
        <f>WorstCase!$F$20</f>
        <v>1026</v>
      </c>
      <c r="D6" s="45">
        <f>NormalCase!$F$20</f>
        <v>1368</v>
      </c>
      <c r="E6" s="45">
        <f>BestCase!$F$20</f>
        <v>2050</v>
      </c>
    </row>
    <row r="7" spans="2:5" x14ac:dyDescent="0.25">
      <c r="B7" s="64" t="s">
        <v>96</v>
      </c>
      <c r="C7" s="67">
        <f>ROUND(C$6*WorstCase!D13/WorstCase!D$12,0)</f>
        <v>821</v>
      </c>
      <c r="D7" s="67">
        <f>ROUND(D$6*NormalCase!E13/NormalCase!E$12,0)</f>
        <v>1197</v>
      </c>
      <c r="E7" s="67">
        <f>ROUND(E$6*BestCase!F13/BestCase!F$12,0)</f>
        <v>3812</v>
      </c>
    </row>
    <row r="8" spans="2:5" x14ac:dyDescent="0.25">
      <c r="B8" s="64" t="s">
        <v>97</v>
      </c>
      <c r="C8" s="67">
        <f>ROUND(C$6*WorstCase!D15/WorstCase!D$12,0)</f>
        <v>51</v>
      </c>
      <c r="D8" s="67">
        <f>ROUND(D$6*NormalCase!E14/NormalCase!E$12,0)</f>
        <v>128</v>
      </c>
      <c r="E8" s="67">
        <f>ROUND(E$6*BestCase!F14/BestCase!F$12,0)</f>
        <v>572</v>
      </c>
    </row>
    <row r="9" spans="2:5" x14ac:dyDescent="0.25">
      <c r="B9" s="64" t="s">
        <v>98</v>
      </c>
      <c r="C9" s="67">
        <f>ROUND(C$6*WorstCase!D14/WorstCase!D$12,0)</f>
        <v>154</v>
      </c>
      <c r="D9" s="67">
        <f>ROUND(D$6*NormalCase!E15/NormalCase!E$12,0)</f>
        <v>43</v>
      </c>
      <c r="E9" s="67">
        <f>ROUND(E$6*BestCase!F15/BestCase!F$12,0)</f>
        <v>191</v>
      </c>
    </row>
    <row r="10" spans="2:5" x14ac:dyDescent="0.25">
      <c r="B10" s="66" t="s">
        <v>35</v>
      </c>
      <c r="C10" s="44">
        <f>WorstCase!$F$24</f>
        <v>2</v>
      </c>
      <c r="D10" s="44">
        <f>NormalCase!$F$24</f>
        <v>2</v>
      </c>
      <c r="E10" s="44">
        <f>BestCase!$F$24</f>
        <v>2</v>
      </c>
    </row>
    <row r="11" spans="2:5" x14ac:dyDescent="0.25">
      <c r="B11" s="43" t="s">
        <v>65</v>
      </c>
      <c r="C11" s="44"/>
      <c r="D11" s="44"/>
      <c r="E11" s="44"/>
    </row>
    <row r="12" spans="2:5" x14ac:dyDescent="0.25">
      <c r="B12" s="65" t="s">
        <v>68</v>
      </c>
      <c r="C12" s="45">
        <f>SUM(WorstCase!$E$25:$F$25)</f>
        <v>7005.8333333333339</v>
      </c>
      <c r="D12" s="45">
        <f>SUM(NormalCase!$E$25:$F$25)</f>
        <v>9049.1666666666679</v>
      </c>
      <c r="E12" s="45">
        <f>SUM(BestCase!$E$25:$F$25)</f>
        <v>13112.500000000004</v>
      </c>
    </row>
    <row r="13" spans="2:5" x14ac:dyDescent="0.25">
      <c r="B13" s="65" t="s">
        <v>69</v>
      </c>
      <c r="C13" s="45">
        <f>SUM(WorstCase!$E$31:$F$31)</f>
        <v>-8681.4</v>
      </c>
      <c r="D13" s="45">
        <f>SUM(NormalCase!$E$31:$F$31)</f>
        <v>-8939.4000000000015</v>
      </c>
      <c r="E13" s="45">
        <f>SUM(BestCase!$E$31:$F$31)</f>
        <v>-9447</v>
      </c>
    </row>
    <row r="14" spans="2:5" x14ac:dyDescent="0.25">
      <c r="B14" s="65" t="s">
        <v>70</v>
      </c>
      <c r="C14" s="45">
        <f>WorstCase!$F$43</f>
        <v>-1675.5666666666668</v>
      </c>
      <c r="D14" s="45">
        <f>NormalCase!$F$43</f>
        <v>109.76666666666705</v>
      </c>
      <c r="E14" s="45">
        <f>BestCase!$F$43</f>
        <v>3665.5000000000005</v>
      </c>
    </row>
    <row r="15" spans="2:5" x14ac:dyDescent="0.25">
      <c r="B15" s="43" t="s">
        <v>66</v>
      </c>
      <c r="C15" s="44"/>
      <c r="D15" s="44"/>
      <c r="E15" s="44"/>
    </row>
    <row r="16" spans="2:5" x14ac:dyDescent="0.25">
      <c r="B16" s="65" t="s">
        <v>53</v>
      </c>
      <c r="C16" s="46" t="str">
        <f>WorstCase!$D$5</f>
        <v>Month 16</v>
      </c>
      <c r="D16" s="46" t="str">
        <f>NormalCase!$D$5</f>
        <v>Month 12</v>
      </c>
      <c r="E16" s="46" t="str">
        <f>BestCase!$D$5</f>
        <v>Month 11</v>
      </c>
    </row>
    <row r="17" spans="2:5" x14ac:dyDescent="0.25">
      <c r="B17" s="65" t="s">
        <v>55</v>
      </c>
      <c r="C17" s="46" t="str">
        <f>WorstCase!$D$6</f>
        <v>Month 25</v>
      </c>
      <c r="D17" s="46" t="str">
        <f>NormalCase!$D$6</f>
        <v>Month 24</v>
      </c>
      <c r="E17" s="46" t="str">
        <f>BestCase!$D$6</f>
        <v>Month 18</v>
      </c>
    </row>
    <row r="18" spans="2:5" x14ac:dyDescent="0.25">
      <c r="B18" s="65" t="s">
        <v>61</v>
      </c>
      <c r="C18" s="47">
        <f>WorstCase!$D$7</f>
        <v>-0.23916736053288926</v>
      </c>
      <c r="D18" s="47">
        <f>NormalCase!$D$7</f>
        <v>1.2130030389538672E-2</v>
      </c>
      <c r="E18" s="47">
        <f>BestCase!$D$7</f>
        <v>0.27954242135367013</v>
      </c>
    </row>
    <row r="19" spans="2:5" x14ac:dyDescent="0.25">
      <c r="B19" s="40" t="s">
        <v>67</v>
      </c>
    </row>
    <row r="20" spans="2:5" x14ac:dyDescent="0.25">
      <c r="B20" s="40"/>
    </row>
    <row r="21" spans="2:5" x14ac:dyDescent="0.25">
      <c r="B21" s="37" t="s">
        <v>59</v>
      </c>
      <c r="C21" s="37" t="s">
        <v>60</v>
      </c>
    </row>
    <row r="22" spans="2:5" x14ac:dyDescent="0.25">
      <c r="B22" s="42" t="s">
        <v>86</v>
      </c>
      <c r="C22" s="42" t="s">
        <v>75</v>
      </c>
      <c r="D22" s="42" t="s">
        <v>76</v>
      </c>
      <c r="E22" s="42" t="s">
        <v>77</v>
      </c>
    </row>
    <row r="23" spans="2:5" x14ac:dyDescent="0.25">
      <c r="B23" s="50" t="s">
        <v>78</v>
      </c>
      <c r="C23" s="12">
        <v>50</v>
      </c>
      <c r="D23" s="12">
        <v>30</v>
      </c>
      <c r="E23" s="12">
        <v>5</v>
      </c>
    </row>
    <row r="24" spans="2:5" ht="26.45" customHeight="1" x14ac:dyDescent="0.25">
      <c r="B24" s="51" t="s">
        <v>95</v>
      </c>
      <c r="C24" s="12">
        <f>C23*75%</f>
        <v>37.5</v>
      </c>
      <c r="D24" s="12">
        <f t="shared" ref="D24" si="0">D23*75%</f>
        <v>22.5</v>
      </c>
      <c r="E24" s="12">
        <f>E23*75%</f>
        <v>3.75</v>
      </c>
    </row>
    <row r="25" spans="2:5" x14ac:dyDescent="0.25">
      <c r="B25" s="52" t="s">
        <v>82</v>
      </c>
      <c r="C25" s="10">
        <f>SUM(NormalCase!$E$33:$E$35,NormalCase!$E$40)/1200</f>
        <v>-3.45</v>
      </c>
      <c r="D25" s="10">
        <f>SUM(NormalCase!$E$33:$E$35,NormalCase!$E$40)/1200</f>
        <v>-3.45</v>
      </c>
      <c r="E25" s="10">
        <f>SUM(NormalCase!$E$33:$E$35,NormalCase!$E$40)/1200</f>
        <v>-3.45</v>
      </c>
    </row>
    <row r="26" spans="2:5" x14ac:dyDescent="0.25">
      <c r="B26" s="53" t="s">
        <v>100</v>
      </c>
      <c r="C26" s="54">
        <f>MIN(SUM(C24:C25),2)</f>
        <v>2</v>
      </c>
      <c r="D26" s="54">
        <f>MIN(SUM(D24:D25),2)</f>
        <v>2</v>
      </c>
      <c r="E26" s="61">
        <f>SUM(E24:E25)</f>
        <v>0.29999999999999982</v>
      </c>
    </row>
    <row r="27" spans="2:5" x14ac:dyDescent="0.25">
      <c r="B27" s="4" t="s">
        <v>80</v>
      </c>
      <c r="C27" s="60">
        <f>AVERAGE(NormalCase!S19:AD19)</f>
        <v>2</v>
      </c>
      <c r="D27" s="60">
        <f>AVERAGE(NormalCase!M18:AD18)</f>
        <v>3.8</v>
      </c>
      <c r="E27" s="10">
        <f>AVERAGE(NormalCase!G16:R16)</f>
        <v>85</v>
      </c>
    </row>
    <row r="28" spans="2:5" ht="15.75" thickBot="1" x14ac:dyDescent="0.3">
      <c r="B28" s="57" t="s">
        <v>81</v>
      </c>
      <c r="C28" s="58">
        <f>C26*C27</f>
        <v>4</v>
      </c>
      <c r="D28" s="58">
        <f>D27*D26</f>
        <v>7.6</v>
      </c>
      <c r="E28" s="58">
        <f>E27*E26</f>
        <v>25.499999999999986</v>
      </c>
    </row>
    <row r="29" spans="2:5" ht="15.75" thickTop="1" x14ac:dyDescent="0.25">
      <c r="C29" s="4"/>
      <c r="D29" s="4"/>
    </row>
    <row r="30" spans="2:5" x14ac:dyDescent="0.25">
      <c r="B30" s="42" t="s">
        <v>84</v>
      </c>
      <c r="C30" s="59" t="s">
        <v>60</v>
      </c>
    </row>
    <row r="31" spans="2:5" x14ac:dyDescent="0.25">
      <c r="B31" s="44" t="s">
        <v>39</v>
      </c>
      <c r="C31" s="45">
        <f>SUM(NormalCase!E33:F33)</f>
        <v>-4800</v>
      </c>
    </row>
    <row r="32" spans="2:5" x14ac:dyDescent="0.25">
      <c r="B32" s="44" t="s">
        <v>85</v>
      </c>
      <c r="C32" s="45">
        <f>-300</f>
        <v>-300</v>
      </c>
    </row>
    <row r="33" spans="2:3" x14ac:dyDescent="0.25">
      <c r="B33" s="68" t="s">
        <v>103</v>
      </c>
      <c r="C33" s="45">
        <f>SUM(NormalCase!E35:F35)</f>
        <v>-420</v>
      </c>
    </row>
    <row r="34" spans="2:3" ht="30" x14ac:dyDescent="0.25">
      <c r="B34" s="69" t="s">
        <v>101</v>
      </c>
      <c r="C34" s="45">
        <f>SUM(NormalCase!E36:F36)</f>
        <v>-1019.3999999999999</v>
      </c>
    </row>
    <row r="35" spans="2:3" x14ac:dyDescent="0.25">
      <c r="B35" s="44" t="s">
        <v>83</v>
      </c>
      <c r="C35" s="45">
        <f>SUM(NormalCase!E40:F40)</f>
        <v>-2400</v>
      </c>
    </row>
    <row r="36" spans="2:3" x14ac:dyDescent="0.25">
      <c r="B36" s="43" t="s">
        <v>87</v>
      </c>
      <c r="C36" s="70">
        <f>SUM(C31:C35)</f>
        <v>-8939.4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DCAC-F5A4-4685-A322-04706DAAFE86}">
  <sheetPr>
    <tabColor theme="3"/>
  </sheetPr>
  <dimension ref="A1"/>
  <sheetViews>
    <sheetView zoomScale="85" zoomScaleNormal="85" workbookViewId="0">
      <selection activeCell="H12" sqref="H12"/>
    </sheetView>
  </sheetViews>
  <sheetFormatPr defaultColWidth="8.85546875" defaultRowHeight="15" x14ac:dyDescent="0.25"/>
  <cols>
    <col min="1" max="16384" width="8.85546875" style="39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1A22-FB0F-4FE2-965A-97837F4132CB}">
  <dimension ref="B1:AD45"/>
  <sheetViews>
    <sheetView showGridLines="0" tabSelected="1" zoomScale="85" zoomScaleNormal="85" workbookViewId="0">
      <pane xSplit="6" ySplit="9" topLeftCell="N10" activePane="bottomRight" state="frozen"/>
      <selection activeCell="B1" sqref="B1:E36"/>
      <selection pane="topRight" activeCell="B1" sqref="B1:E36"/>
      <selection pane="bottomLeft" activeCell="B1" sqref="B1:E36"/>
      <selection pane="bottomRight" activeCell="B4" sqref="B4"/>
    </sheetView>
  </sheetViews>
  <sheetFormatPr defaultColWidth="8.85546875" defaultRowHeight="12.75" x14ac:dyDescent="0.2"/>
  <cols>
    <col min="1" max="1" width="8.85546875" style="4"/>
    <col min="2" max="2" width="39.42578125" style="4" customWidth="1"/>
    <col min="3" max="3" width="37.5703125" style="4" customWidth="1"/>
    <col min="4" max="4" width="16.7109375" style="4" customWidth="1"/>
    <col min="5" max="5" width="17" style="4" bestFit="1" customWidth="1"/>
    <col min="6" max="6" width="12.7109375" style="4" bestFit="1" customWidth="1"/>
    <col min="7" max="7" width="11.5703125" style="4" bestFit="1" customWidth="1"/>
    <col min="8" max="12" width="8.28515625" style="4" bestFit="1" customWidth="1"/>
    <col min="13" max="13" width="10.42578125" style="4" bestFit="1" customWidth="1"/>
    <col min="14" max="15" width="8.28515625" style="4" bestFit="1" customWidth="1"/>
    <col min="16" max="30" width="9.42578125" style="4" bestFit="1" customWidth="1"/>
    <col min="31" max="16384" width="8.85546875" style="4"/>
  </cols>
  <sheetData>
    <row r="1" spans="2:30" s="1" customFormat="1" ht="23.25" x14ac:dyDescent="0.35">
      <c r="B1" s="38" t="s">
        <v>27</v>
      </c>
      <c r="C1" s="3"/>
    </row>
    <row r="2" spans="2:30" s="1" customFormat="1" ht="14.25" x14ac:dyDescent="0.2">
      <c r="B2" s="37" t="s">
        <v>59</v>
      </c>
      <c r="C2" s="37" t="s">
        <v>60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</row>
    <row r="3" spans="2:30" s="1" customFormat="1" ht="14.25" x14ac:dyDescent="0.2">
      <c r="B3" s="11"/>
      <c r="C3" s="11"/>
    </row>
    <row r="4" spans="2:30" s="1" customFormat="1" ht="15" thickBot="1" x14ac:dyDescent="0.25">
      <c r="C4" s="35" t="s">
        <v>58</v>
      </c>
      <c r="D4" s="36"/>
    </row>
    <row r="5" spans="2:30" ht="15" thickTop="1" x14ac:dyDescent="0.2">
      <c r="C5" s="31" t="s">
        <v>53</v>
      </c>
      <c r="D5" s="32" t="s">
        <v>15</v>
      </c>
      <c r="G5" s="1"/>
      <c r="H5" s="1"/>
    </row>
    <row r="6" spans="2:30" x14ac:dyDescent="0.2">
      <c r="C6" s="31" t="s">
        <v>55</v>
      </c>
      <c r="D6" s="32" t="s">
        <v>105</v>
      </c>
    </row>
    <row r="7" spans="2:30" x14ac:dyDescent="0.2">
      <c r="C7" s="33" t="s">
        <v>61</v>
      </c>
      <c r="D7" s="34">
        <f>F43/SUM(E25:F25)</f>
        <v>-0.23916736053288926</v>
      </c>
    </row>
    <row r="8" spans="2:30" s="1" customFormat="1" ht="15" x14ac:dyDescent="0.25">
      <c r="B8" s="2"/>
      <c r="C8" s="2"/>
    </row>
    <row r="9" spans="2:30" x14ac:dyDescent="0.2">
      <c r="B9" s="5" t="s">
        <v>25</v>
      </c>
      <c r="C9" s="15" t="s">
        <v>26</v>
      </c>
      <c r="D9" s="15"/>
      <c r="E9" s="5" t="s">
        <v>34</v>
      </c>
      <c r="F9" s="5" t="s">
        <v>57</v>
      </c>
      <c r="G9" s="5" t="s">
        <v>0</v>
      </c>
      <c r="H9" s="5" t="s">
        <v>1</v>
      </c>
      <c r="I9" s="5" t="s">
        <v>2</v>
      </c>
      <c r="J9" s="5" t="s">
        <v>3</v>
      </c>
      <c r="K9" s="5" t="s">
        <v>4</v>
      </c>
      <c r="L9" s="5" t="s">
        <v>5</v>
      </c>
      <c r="M9" s="5" t="s">
        <v>6</v>
      </c>
      <c r="N9" s="5" t="s">
        <v>7</v>
      </c>
      <c r="O9" s="5" t="s">
        <v>8</v>
      </c>
      <c r="P9" s="5" t="s">
        <v>9</v>
      </c>
      <c r="Q9" s="5" t="s">
        <v>10</v>
      </c>
      <c r="R9" s="5" t="s">
        <v>11</v>
      </c>
      <c r="S9" s="5" t="s">
        <v>12</v>
      </c>
      <c r="T9" s="5" t="s">
        <v>13</v>
      </c>
      <c r="U9" s="5" t="s">
        <v>14</v>
      </c>
      <c r="V9" s="5" t="s">
        <v>15</v>
      </c>
      <c r="W9" s="5" t="s">
        <v>16</v>
      </c>
      <c r="X9" s="5" t="s">
        <v>17</v>
      </c>
      <c r="Y9" s="5" t="s">
        <v>18</v>
      </c>
      <c r="Z9" s="5" t="s">
        <v>19</v>
      </c>
      <c r="AA9" s="5" t="s">
        <v>20</v>
      </c>
      <c r="AB9" s="5" t="s">
        <v>21</v>
      </c>
      <c r="AC9" s="5" t="s">
        <v>22</v>
      </c>
      <c r="AD9" s="5" t="s">
        <v>23</v>
      </c>
    </row>
    <row r="10" spans="2:30" x14ac:dyDescent="0.2">
      <c r="B10" s="6" t="s">
        <v>31</v>
      </c>
      <c r="C10" s="20"/>
      <c r="D10" s="21"/>
      <c r="E10" s="7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2:30" x14ac:dyDescent="0.2">
      <c r="B11" s="9" t="s">
        <v>24</v>
      </c>
      <c r="C11" s="16" t="s">
        <v>45</v>
      </c>
      <c r="D11" s="16">
        <v>1000</v>
      </c>
      <c r="E11" s="28">
        <f>SUM(G11:R11)</f>
        <v>21000</v>
      </c>
      <c r="F11" s="28">
        <f>SUM(S11:AD11)</f>
        <v>48000</v>
      </c>
      <c r="G11" s="23">
        <v>500</v>
      </c>
      <c r="H11" s="23">
        <f>G11</f>
        <v>500</v>
      </c>
      <c r="I11" s="23">
        <f>H11</f>
        <v>500</v>
      </c>
      <c r="J11" s="23">
        <f>G11+D11</f>
        <v>1500</v>
      </c>
      <c r="K11" s="23">
        <f>J11</f>
        <v>1500</v>
      </c>
      <c r="L11" s="23">
        <f>K11</f>
        <v>1500</v>
      </c>
      <c r="M11" s="23">
        <f>L11+$D$11</f>
        <v>2500</v>
      </c>
      <c r="N11" s="23">
        <f>M11</f>
        <v>2500</v>
      </c>
      <c r="O11" s="23">
        <f t="shared" ref="O11:X15" si="0">N11</f>
        <v>2500</v>
      </c>
      <c r="P11" s="23">
        <f t="shared" si="0"/>
        <v>2500</v>
      </c>
      <c r="Q11" s="23">
        <f t="shared" si="0"/>
        <v>2500</v>
      </c>
      <c r="R11" s="23">
        <f t="shared" si="0"/>
        <v>2500</v>
      </c>
      <c r="S11" s="23">
        <f>R11+$D$11</f>
        <v>3500</v>
      </c>
      <c r="T11" s="23">
        <f>S11</f>
        <v>3500</v>
      </c>
      <c r="U11" s="23">
        <f t="shared" ref="U11:X12" si="1">T11</f>
        <v>3500</v>
      </c>
      <c r="V11" s="23">
        <f t="shared" si="1"/>
        <v>3500</v>
      </c>
      <c r="W11" s="23">
        <f t="shared" si="1"/>
        <v>3500</v>
      </c>
      <c r="X11" s="23">
        <f t="shared" si="1"/>
        <v>3500</v>
      </c>
      <c r="Y11" s="23">
        <f>X11+$D$11</f>
        <v>4500</v>
      </c>
      <c r="Z11" s="23">
        <f>Y11</f>
        <v>4500</v>
      </c>
      <c r="AA11" s="23">
        <f t="shared" ref="AA11:AD15" si="2">Z11</f>
        <v>4500</v>
      </c>
      <c r="AB11" s="23">
        <f t="shared" si="2"/>
        <v>4500</v>
      </c>
      <c r="AC11" s="23">
        <f t="shared" si="2"/>
        <v>4500</v>
      </c>
      <c r="AD11" s="23">
        <f t="shared" si="2"/>
        <v>4500</v>
      </c>
    </row>
    <row r="12" spans="2:30" x14ac:dyDescent="0.2">
      <c r="B12" s="9" t="s">
        <v>28</v>
      </c>
      <c r="C12" s="16" t="s">
        <v>46</v>
      </c>
      <c r="D12" s="25">
        <v>0.03</v>
      </c>
      <c r="E12" s="24">
        <f>R12</f>
        <v>3.9930000000000007E-2</v>
      </c>
      <c r="F12" s="24">
        <f>AD12</f>
        <v>2.6198073000000013E-2</v>
      </c>
      <c r="G12" s="24">
        <f>$D$12</f>
        <v>0.03</v>
      </c>
      <c r="H12" s="24">
        <f t="shared" ref="H12:I15" si="3">G12</f>
        <v>0.03</v>
      </c>
      <c r="I12" s="24">
        <f t="shared" si="3"/>
        <v>0.03</v>
      </c>
      <c r="J12" s="24">
        <f>I12*(1+$D$16)</f>
        <v>3.3000000000000002E-2</v>
      </c>
      <c r="K12" s="24">
        <f t="shared" ref="K12:L15" si="4">J12</f>
        <v>3.3000000000000002E-2</v>
      </c>
      <c r="L12" s="24">
        <f t="shared" si="4"/>
        <v>3.3000000000000002E-2</v>
      </c>
      <c r="M12" s="24">
        <f>L12*(1+$D$16)</f>
        <v>3.6300000000000006E-2</v>
      </c>
      <c r="N12" s="24">
        <f t="shared" ref="N12:O15" si="5">M12</f>
        <v>3.6300000000000006E-2</v>
      </c>
      <c r="O12" s="24">
        <f t="shared" si="5"/>
        <v>3.6300000000000006E-2</v>
      </c>
      <c r="P12" s="24">
        <f>O12*(1+$D$16)</f>
        <v>3.9930000000000007E-2</v>
      </c>
      <c r="Q12" s="24">
        <f t="shared" si="0"/>
        <v>3.9930000000000007E-2</v>
      </c>
      <c r="R12" s="24">
        <f t="shared" si="0"/>
        <v>3.9930000000000007E-2</v>
      </c>
      <c r="S12" s="24">
        <f>R12*(1-$D$16)</f>
        <v>3.5937000000000011E-2</v>
      </c>
      <c r="T12" s="24">
        <f t="shared" ref="T12:U12" si="6">S12</f>
        <v>3.5937000000000011E-2</v>
      </c>
      <c r="U12" s="24">
        <f t="shared" si="6"/>
        <v>3.5937000000000011E-2</v>
      </c>
      <c r="V12" s="24">
        <f>U12*(1-$D$16)</f>
        <v>3.2343300000000012E-2</v>
      </c>
      <c r="W12" s="24">
        <f t="shared" si="1"/>
        <v>3.2343300000000012E-2</v>
      </c>
      <c r="X12" s="24">
        <f t="shared" si="1"/>
        <v>3.2343300000000012E-2</v>
      </c>
      <c r="Y12" s="24">
        <f>X12*(1-$D$16)</f>
        <v>2.9108970000000012E-2</v>
      </c>
      <c r="Z12" s="24">
        <f t="shared" ref="Z12" si="7">Y12</f>
        <v>2.9108970000000012E-2</v>
      </c>
      <c r="AA12" s="24">
        <f t="shared" si="2"/>
        <v>2.9108970000000012E-2</v>
      </c>
      <c r="AB12" s="24">
        <f>AA12*(1-$D$16)</f>
        <v>2.6198073000000013E-2</v>
      </c>
      <c r="AC12" s="24">
        <f t="shared" si="2"/>
        <v>2.6198073000000013E-2</v>
      </c>
      <c r="AD12" s="24">
        <f t="shared" si="2"/>
        <v>2.6198073000000013E-2</v>
      </c>
    </row>
    <row r="13" spans="2:30" x14ac:dyDescent="0.2">
      <c r="B13" s="62" t="s">
        <v>88</v>
      </c>
      <c r="C13" s="16" t="s">
        <v>46</v>
      </c>
      <c r="D13" s="25">
        <v>2.4E-2</v>
      </c>
      <c r="E13" s="24">
        <f>R13</f>
        <v>3.1944000000000007E-2</v>
      </c>
      <c r="F13" s="24">
        <f>AD13</f>
        <v>4.6769210400000032E-2</v>
      </c>
      <c r="G13" s="24">
        <f>$D$13</f>
        <v>2.4E-2</v>
      </c>
      <c r="H13" s="24">
        <f t="shared" si="3"/>
        <v>2.4E-2</v>
      </c>
      <c r="I13" s="24">
        <f t="shared" si="3"/>
        <v>2.4E-2</v>
      </c>
      <c r="J13" s="24">
        <f>I13*(1+$D$16)</f>
        <v>2.6400000000000003E-2</v>
      </c>
      <c r="K13" s="24">
        <f t="shared" si="4"/>
        <v>2.6400000000000003E-2</v>
      </c>
      <c r="L13" s="24">
        <f t="shared" si="4"/>
        <v>2.6400000000000003E-2</v>
      </c>
      <c r="M13" s="24">
        <f>L13*(1+$D$16)</f>
        <v>2.9040000000000007E-2</v>
      </c>
      <c r="N13" s="24">
        <f t="shared" ref="N13" si="8">M13</f>
        <v>2.9040000000000007E-2</v>
      </c>
      <c r="O13" s="24">
        <f t="shared" ref="O13" si="9">N13</f>
        <v>2.9040000000000007E-2</v>
      </c>
      <c r="P13" s="24">
        <f>O13*(1+$D$16)</f>
        <v>3.1944000000000007E-2</v>
      </c>
      <c r="Q13" s="24">
        <f t="shared" ref="Q13" si="10">P13</f>
        <v>3.1944000000000007E-2</v>
      </c>
      <c r="R13" s="24">
        <f t="shared" ref="R13" si="11">Q13</f>
        <v>3.1944000000000007E-2</v>
      </c>
      <c r="S13" s="24">
        <f>R13*(1+$D$16)</f>
        <v>3.5138400000000014E-2</v>
      </c>
      <c r="T13" s="24">
        <f t="shared" ref="T13" si="12">S13</f>
        <v>3.5138400000000014E-2</v>
      </c>
      <c r="U13" s="24">
        <f t="shared" ref="U13" si="13">T13</f>
        <v>3.5138400000000014E-2</v>
      </c>
      <c r="V13" s="24">
        <f>U13*(1+$D$16)</f>
        <v>3.8652240000000018E-2</v>
      </c>
      <c r="W13" s="24">
        <f t="shared" ref="W13" si="14">V13</f>
        <v>3.8652240000000018E-2</v>
      </c>
      <c r="X13" s="24">
        <f t="shared" ref="X13" si="15">W13</f>
        <v>3.8652240000000018E-2</v>
      </c>
      <c r="Y13" s="24">
        <f>X13*(1+$D$16)</f>
        <v>4.2517464000000026E-2</v>
      </c>
      <c r="Z13" s="24">
        <f t="shared" ref="Z13" si="16">Y13</f>
        <v>4.2517464000000026E-2</v>
      </c>
      <c r="AA13" s="24">
        <f t="shared" ref="AA13" si="17">Z13</f>
        <v>4.2517464000000026E-2</v>
      </c>
      <c r="AB13" s="24">
        <f>AA13*(1+$D$16)</f>
        <v>4.6769210400000032E-2</v>
      </c>
      <c r="AC13" s="24">
        <f t="shared" ref="AC13" si="18">AB13</f>
        <v>4.6769210400000032E-2</v>
      </c>
      <c r="AD13" s="24">
        <f t="shared" ref="AD13" si="19">AC13</f>
        <v>4.6769210400000032E-2</v>
      </c>
    </row>
    <row r="14" spans="2:30" x14ac:dyDescent="0.2">
      <c r="B14" s="62" t="s">
        <v>90</v>
      </c>
      <c r="C14" s="16" t="s">
        <v>46</v>
      </c>
      <c r="D14" s="25">
        <f>(D12-D13)/4*3</f>
        <v>4.4999999999999988E-3</v>
      </c>
      <c r="E14" s="24">
        <f>R14</f>
        <v>5.9895E-3</v>
      </c>
      <c r="F14" s="24">
        <f>AD14</f>
        <v>8.7692269500000038E-3</v>
      </c>
      <c r="G14" s="24">
        <f>$D$14</f>
        <v>4.4999999999999988E-3</v>
      </c>
      <c r="H14" s="24">
        <f>G14</f>
        <v>4.4999999999999988E-3</v>
      </c>
      <c r="I14" s="24">
        <f>H14</f>
        <v>4.4999999999999988E-3</v>
      </c>
      <c r="J14" s="24">
        <f>I14*(1+$D$16)</f>
        <v>4.9499999999999987E-3</v>
      </c>
      <c r="K14" s="24">
        <f>J14</f>
        <v>4.9499999999999987E-3</v>
      </c>
      <c r="L14" s="24">
        <f>K14</f>
        <v>4.9499999999999987E-3</v>
      </c>
      <c r="M14" s="24">
        <f>L14*(1+$D$16)</f>
        <v>5.4449999999999993E-3</v>
      </c>
      <c r="N14" s="24">
        <f t="shared" ref="N14" si="20">M14</f>
        <v>5.4449999999999993E-3</v>
      </c>
      <c r="O14" s="24">
        <f t="shared" ref="O14" si="21">N14</f>
        <v>5.4449999999999993E-3</v>
      </c>
      <c r="P14" s="24">
        <f>O14*(1+$D$16)</f>
        <v>5.9895E-3</v>
      </c>
      <c r="Q14" s="24">
        <f t="shared" ref="Q14" si="22">P14</f>
        <v>5.9895E-3</v>
      </c>
      <c r="R14" s="24">
        <f t="shared" ref="R14" si="23">Q14</f>
        <v>5.9895E-3</v>
      </c>
      <c r="S14" s="24">
        <f>R14*(1+$D$16)</f>
        <v>6.5884500000000009E-3</v>
      </c>
      <c r="T14" s="24">
        <f t="shared" ref="T14" si="24">S14</f>
        <v>6.5884500000000009E-3</v>
      </c>
      <c r="U14" s="24">
        <f t="shared" ref="U14" si="25">T14</f>
        <v>6.5884500000000009E-3</v>
      </c>
      <c r="V14" s="24">
        <f>U14*(1+$D$16)</f>
        <v>7.2472950000000017E-3</v>
      </c>
      <c r="W14" s="24">
        <f t="shared" ref="W14" si="26">V14</f>
        <v>7.2472950000000017E-3</v>
      </c>
      <c r="X14" s="24">
        <f t="shared" ref="X14" si="27">W14</f>
        <v>7.2472950000000017E-3</v>
      </c>
      <c r="Y14" s="24">
        <f>X14*(1+$D$16)</f>
        <v>7.9720245000000026E-3</v>
      </c>
      <c r="Z14" s="24">
        <f t="shared" ref="Z14" si="28">Y14</f>
        <v>7.9720245000000026E-3</v>
      </c>
      <c r="AA14" s="24">
        <f t="shared" ref="AA14" si="29">Z14</f>
        <v>7.9720245000000026E-3</v>
      </c>
      <c r="AB14" s="24">
        <f>AA14*(1+$D$16)</f>
        <v>8.7692269500000038E-3</v>
      </c>
      <c r="AC14" s="24">
        <f t="shared" ref="AC14" si="30">AB14</f>
        <v>8.7692269500000038E-3</v>
      </c>
      <c r="AD14" s="24">
        <f t="shared" ref="AD14" si="31">AC14</f>
        <v>8.7692269500000038E-3</v>
      </c>
    </row>
    <row r="15" spans="2:30" x14ac:dyDescent="0.2">
      <c r="B15" s="62" t="s">
        <v>89</v>
      </c>
      <c r="C15" s="16" t="s">
        <v>46</v>
      </c>
      <c r="D15" s="25">
        <f>(D12-D13)/4</f>
        <v>1.4999999999999996E-3</v>
      </c>
      <c r="E15" s="24">
        <f>R15</f>
        <v>1.9965E-3</v>
      </c>
      <c r="F15" s="24">
        <f>AD15</f>
        <v>2.9230756500000007E-3</v>
      </c>
      <c r="G15" s="24">
        <f>$D$15</f>
        <v>1.4999999999999996E-3</v>
      </c>
      <c r="H15" s="24">
        <f t="shared" si="3"/>
        <v>1.4999999999999996E-3</v>
      </c>
      <c r="I15" s="24">
        <f t="shared" si="3"/>
        <v>1.4999999999999996E-3</v>
      </c>
      <c r="J15" s="24">
        <f>I15*(1+$D$16)</f>
        <v>1.6499999999999998E-3</v>
      </c>
      <c r="K15" s="24">
        <f t="shared" si="4"/>
        <v>1.6499999999999998E-3</v>
      </c>
      <c r="L15" s="24">
        <f t="shared" si="4"/>
        <v>1.6499999999999998E-3</v>
      </c>
      <c r="M15" s="24">
        <f>L15*(1+$D$16)</f>
        <v>1.815E-3</v>
      </c>
      <c r="N15" s="24">
        <f t="shared" si="5"/>
        <v>1.815E-3</v>
      </c>
      <c r="O15" s="24">
        <f t="shared" si="5"/>
        <v>1.815E-3</v>
      </c>
      <c r="P15" s="24">
        <f>O15*(1+$D$16)</f>
        <v>1.9965E-3</v>
      </c>
      <c r="Q15" s="24">
        <f t="shared" si="0"/>
        <v>1.9965E-3</v>
      </c>
      <c r="R15" s="24">
        <f t="shared" si="0"/>
        <v>1.9965E-3</v>
      </c>
      <c r="S15" s="24">
        <f>R15*(1+$D$16)</f>
        <v>2.19615E-3</v>
      </c>
      <c r="T15" s="24">
        <f t="shared" si="0"/>
        <v>2.19615E-3</v>
      </c>
      <c r="U15" s="24">
        <f t="shared" si="0"/>
        <v>2.19615E-3</v>
      </c>
      <c r="V15" s="24">
        <f>U15*(1+$D$16)</f>
        <v>2.4157650000000003E-3</v>
      </c>
      <c r="W15" s="24">
        <f t="shared" si="0"/>
        <v>2.4157650000000003E-3</v>
      </c>
      <c r="X15" s="24">
        <f t="shared" si="0"/>
        <v>2.4157650000000003E-3</v>
      </c>
      <c r="Y15" s="24">
        <f>X15*(1+$D$16)</f>
        <v>2.6573415000000003E-3</v>
      </c>
      <c r="Z15" s="24">
        <f t="shared" ref="Z15:AA15" si="32">Y15</f>
        <v>2.6573415000000003E-3</v>
      </c>
      <c r="AA15" s="24">
        <f t="shared" si="32"/>
        <v>2.6573415000000003E-3</v>
      </c>
      <c r="AB15" s="24">
        <f>AA15*(1+$D$16)</f>
        <v>2.9230756500000007E-3</v>
      </c>
      <c r="AC15" s="24">
        <f t="shared" si="2"/>
        <v>2.9230756500000007E-3</v>
      </c>
      <c r="AD15" s="24">
        <f t="shared" si="2"/>
        <v>2.9230756500000007E-3</v>
      </c>
    </row>
    <row r="16" spans="2:30" s="74" customFormat="1" ht="25.5" x14ac:dyDescent="0.25">
      <c r="B16" s="71" t="s">
        <v>29</v>
      </c>
      <c r="C16" s="72" t="s">
        <v>106</v>
      </c>
      <c r="D16" s="73">
        <v>0.1</v>
      </c>
      <c r="E16" s="74">
        <f>SUM(G16:R16)</f>
        <v>768</v>
      </c>
      <c r="F16" s="74">
        <f>SUM(S16:AD16)</f>
        <v>1464</v>
      </c>
      <c r="G16" s="74">
        <f t="shared" ref="G16:AD16" si="33">ROUND(G11*G12,0)</f>
        <v>15</v>
      </c>
      <c r="H16" s="74">
        <f t="shared" si="33"/>
        <v>15</v>
      </c>
      <c r="I16" s="74">
        <f t="shared" si="33"/>
        <v>15</v>
      </c>
      <c r="J16" s="74">
        <f t="shared" si="33"/>
        <v>50</v>
      </c>
      <c r="K16" s="74">
        <f t="shared" si="33"/>
        <v>50</v>
      </c>
      <c r="L16" s="74">
        <f t="shared" si="33"/>
        <v>50</v>
      </c>
      <c r="M16" s="74">
        <f t="shared" si="33"/>
        <v>91</v>
      </c>
      <c r="N16" s="74">
        <f t="shared" si="33"/>
        <v>91</v>
      </c>
      <c r="O16" s="74">
        <f t="shared" si="33"/>
        <v>91</v>
      </c>
      <c r="P16" s="74">
        <f t="shared" si="33"/>
        <v>100</v>
      </c>
      <c r="Q16" s="74">
        <f t="shared" si="33"/>
        <v>100</v>
      </c>
      <c r="R16" s="74">
        <f t="shared" si="33"/>
        <v>100</v>
      </c>
      <c r="S16" s="74">
        <f t="shared" si="33"/>
        <v>126</v>
      </c>
      <c r="T16" s="74">
        <f t="shared" si="33"/>
        <v>126</v>
      </c>
      <c r="U16" s="74">
        <f t="shared" si="33"/>
        <v>126</v>
      </c>
      <c r="V16" s="74">
        <f t="shared" si="33"/>
        <v>113</v>
      </c>
      <c r="W16" s="74">
        <f t="shared" si="33"/>
        <v>113</v>
      </c>
      <c r="X16" s="74">
        <f t="shared" si="33"/>
        <v>113</v>
      </c>
      <c r="Y16" s="74">
        <f t="shared" si="33"/>
        <v>131</v>
      </c>
      <c r="Z16" s="74">
        <f t="shared" si="33"/>
        <v>131</v>
      </c>
      <c r="AA16" s="74">
        <f t="shared" si="33"/>
        <v>131</v>
      </c>
      <c r="AB16" s="74">
        <f t="shared" si="33"/>
        <v>118</v>
      </c>
      <c r="AC16" s="74">
        <f t="shared" si="33"/>
        <v>118</v>
      </c>
      <c r="AD16" s="74">
        <f t="shared" si="33"/>
        <v>118</v>
      </c>
    </row>
    <row r="17" spans="2:30" x14ac:dyDescent="0.2">
      <c r="B17" s="48" t="s">
        <v>77</v>
      </c>
      <c r="C17" s="16" t="s">
        <v>79</v>
      </c>
      <c r="D17" s="17">
        <f>1-SUM(D18:D19)</f>
        <v>0.96499999999999997</v>
      </c>
      <c r="E17" s="11">
        <f t="shared" ref="E17:E19" si="34">SUM(G17:R17)</f>
        <v>759</v>
      </c>
      <c r="F17" s="11">
        <f t="shared" ref="F17:F19" si="35">SUM(S17:AD17)</f>
        <v>1419</v>
      </c>
      <c r="G17" s="4">
        <f>G16-SUM(G18:G19)</f>
        <v>15</v>
      </c>
      <c r="H17" s="4">
        <f t="shared" ref="H17:AD17" si="36">H16-SUM(H18:H19)</f>
        <v>15</v>
      </c>
      <c r="I17" s="4">
        <f t="shared" si="36"/>
        <v>15</v>
      </c>
      <c r="J17" s="4">
        <f t="shared" si="36"/>
        <v>50</v>
      </c>
      <c r="K17" s="4">
        <f t="shared" si="36"/>
        <v>50</v>
      </c>
      <c r="L17" s="4">
        <f t="shared" si="36"/>
        <v>50</v>
      </c>
      <c r="M17" s="4">
        <f t="shared" si="36"/>
        <v>91</v>
      </c>
      <c r="N17" s="4">
        <f t="shared" si="36"/>
        <v>91</v>
      </c>
      <c r="O17" s="4">
        <f t="shared" si="36"/>
        <v>91</v>
      </c>
      <c r="P17" s="4">
        <f t="shared" si="36"/>
        <v>97</v>
      </c>
      <c r="Q17" s="4">
        <f t="shared" si="36"/>
        <v>97</v>
      </c>
      <c r="R17" s="4">
        <f t="shared" si="36"/>
        <v>97</v>
      </c>
      <c r="S17" s="4">
        <f t="shared" si="36"/>
        <v>123</v>
      </c>
      <c r="T17" s="4">
        <f t="shared" si="36"/>
        <v>123</v>
      </c>
      <c r="U17" s="4">
        <f t="shared" si="36"/>
        <v>123</v>
      </c>
      <c r="V17" s="4">
        <f t="shared" si="36"/>
        <v>109</v>
      </c>
      <c r="W17" s="4">
        <f t="shared" si="36"/>
        <v>109</v>
      </c>
      <c r="X17" s="4">
        <f t="shared" si="36"/>
        <v>109</v>
      </c>
      <c r="Y17" s="4">
        <f t="shared" si="36"/>
        <v>127</v>
      </c>
      <c r="Z17" s="4">
        <f t="shared" si="36"/>
        <v>127</v>
      </c>
      <c r="AA17" s="4">
        <f t="shared" si="36"/>
        <v>127</v>
      </c>
      <c r="AB17" s="4">
        <f t="shared" si="36"/>
        <v>114</v>
      </c>
      <c r="AC17" s="4">
        <f t="shared" si="36"/>
        <v>114</v>
      </c>
      <c r="AD17" s="4">
        <f t="shared" si="36"/>
        <v>114</v>
      </c>
    </row>
    <row r="18" spans="2:30" x14ac:dyDescent="0.2">
      <c r="B18" s="48" t="s">
        <v>91</v>
      </c>
      <c r="C18" s="16" t="s">
        <v>79</v>
      </c>
      <c r="D18" s="17">
        <v>2.5000000000000001E-2</v>
      </c>
      <c r="E18" s="11">
        <f t="shared" si="34"/>
        <v>9</v>
      </c>
      <c r="F18" s="11">
        <f t="shared" si="35"/>
        <v>36</v>
      </c>
      <c r="G18" s="55"/>
      <c r="H18" s="55"/>
      <c r="I18" s="55"/>
      <c r="J18" s="55"/>
      <c r="K18" s="55"/>
      <c r="L18" s="55"/>
      <c r="M18" s="55"/>
      <c r="N18" s="55"/>
      <c r="O18" s="55"/>
      <c r="P18" s="4">
        <f t="shared" ref="P18:AD18" si="37">ROUND(P16*$D18,0)</f>
        <v>3</v>
      </c>
      <c r="Q18" s="4">
        <f t="shared" si="37"/>
        <v>3</v>
      </c>
      <c r="R18" s="4">
        <f t="shared" si="37"/>
        <v>3</v>
      </c>
      <c r="S18" s="4">
        <f t="shared" si="37"/>
        <v>3</v>
      </c>
      <c r="T18" s="4">
        <f t="shared" si="37"/>
        <v>3</v>
      </c>
      <c r="U18" s="4">
        <f t="shared" si="37"/>
        <v>3</v>
      </c>
      <c r="V18" s="4">
        <f t="shared" si="37"/>
        <v>3</v>
      </c>
      <c r="W18" s="4">
        <f t="shared" si="37"/>
        <v>3</v>
      </c>
      <c r="X18" s="4">
        <f t="shared" si="37"/>
        <v>3</v>
      </c>
      <c r="Y18" s="4">
        <f t="shared" si="37"/>
        <v>3</v>
      </c>
      <c r="Z18" s="4">
        <f t="shared" si="37"/>
        <v>3</v>
      </c>
      <c r="AA18" s="4">
        <f t="shared" si="37"/>
        <v>3</v>
      </c>
      <c r="AB18" s="4">
        <f t="shared" si="37"/>
        <v>3</v>
      </c>
      <c r="AC18" s="4">
        <f t="shared" si="37"/>
        <v>3</v>
      </c>
      <c r="AD18" s="4">
        <f t="shared" si="37"/>
        <v>3</v>
      </c>
    </row>
    <row r="19" spans="2:30" x14ac:dyDescent="0.2">
      <c r="B19" s="48" t="s">
        <v>92</v>
      </c>
      <c r="C19" s="16" t="s">
        <v>79</v>
      </c>
      <c r="D19" s="17">
        <v>0.01</v>
      </c>
      <c r="E19" s="56">
        <f t="shared" si="34"/>
        <v>0</v>
      </c>
      <c r="F19" s="11">
        <f t="shared" si="35"/>
        <v>9</v>
      </c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4">
        <f t="shared" ref="V19:AD19" si="38">ROUND(V16*$D19,0)</f>
        <v>1</v>
      </c>
      <c r="W19" s="4">
        <f t="shared" si="38"/>
        <v>1</v>
      </c>
      <c r="X19" s="4">
        <f t="shared" si="38"/>
        <v>1</v>
      </c>
      <c r="Y19" s="4">
        <f t="shared" si="38"/>
        <v>1</v>
      </c>
      <c r="Z19" s="4">
        <f t="shared" si="38"/>
        <v>1</v>
      </c>
      <c r="AA19" s="4">
        <f t="shared" si="38"/>
        <v>1</v>
      </c>
      <c r="AB19" s="4">
        <f t="shared" si="38"/>
        <v>1</v>
      </c>
      <c r="AC19" s="4">
        <f t="shared" si="38"/>
        <v>1</v>
      </c>
      <c r="AD19" s="4">
        <f t="shared" si="38"/>
        <v>1</v>
      </c>
    </row>
    <row r="20" spans="2:30" x14ac:dyDescent="0.2">
      <c r="B20" s="9" t="s">
        <v>30</v>
      </c>
      <c r="C20" s="16" t="s">
        <v>56</v>
      </c>
      <c r="D20" s="17">
        <v>0.1</v>
      </c>
      <c r="E20" s="4">
        <f>R20</f>
        <v>538</v>
      </c>
      <c r="F20" s="4">
        <f>AD20</f>
        <v>1026</v>
      </c>
      <c r="G20" s="4">
        <f>G16</f>
        <v>15</v>
      </c>
      <c r="H20" s="4">
        <f>ROUND(G20*(1-$D$20)+H16,0)</f>
        <v>29</v>
      </c>
      <c r="I20" s="4">
        <f t="shared" ref="I20:AD23" si="39">ROUND(H20*(1-$D$20)+I16,0)</f>
        <v>41</v>
      </c>
      <c r="J20" s="4">
        <f t="shared" si="39"/>
        <v>87</v>
      </c>
      <c r="K20" s="4">
        <f t="shared" si="39"/>
        <v>128</v>
      </c>
      <c r="L20" s="4">
        <f t="shared" si="39"/>
        <v>165</v>
      </c>
      <c r="M20" s="4">
        <f t="shared" si="39"/>
        <v>240</v>
      </c>
      <c r="N20" s="4">
        <f t="shared" si="39"/>
        <v>307</v>
      </c>
      <c r="O20" s="4">
        <f t="shared" si="39"/>
        <v>367</v>
      </c>
      <c r="P20" s="4">
        <f t="shared" si="39"/>
        <v>430</v>
      </c>
      <c r="Q20" s="4">
        <f t="shared" si="39"/>
        <v>487</v>
      </c>
      <c r="R20" s="4">
        <f t="shared" si="39"/>
        <v>538</v>
      </c>
      <c r="S20" s="4">
        <f t="shared" si="39"/>
        <v>610</v>
      </c>
      <c r="T20" s="4">
        <f t="shared" si="39"/>
        <v>675</v>
      </c>
      <c r="U20" s="4">
        <f t="shared" si="39"/>
        <v>734</v>
      </c>
      <c r="V20" s="4">
        <f t="shared" si="39"/>
        <v>774</v>
      </c>
      <c r="W20" s="4">
        <f t="shared" si="39"/>
        <v>810</v>
      </c>
      <c r="X20" s="4">
        <f t="shared" si="39"/>
        <v>842</v>
      </c>
      <c r="Y20" s="4">
        <f t="shared" si="39"/>
        <v>889</v>
      </c>
      <c r="Z20" s="4">
        <f t="shared" si="39"/>
        <v>931</v>
      </c>
      <c r="AA20" s="4">
        <f t="shared" si="39"/>
        <v>969</v>
      </c>
      <c r="AB20" s="4">
        <f t="shared" si="39"/>
        <v>990</v>
      </c>
      <c r="AC20" s="4">
        <f t="shared" si="39"/>
        <v>1009</v>
      </c>
      <c r="AD20" s="4">
        <f t="shared" si="39"/>
        <v>1026</v>
      </c>
    </row>
    <row r="21" spans="2:30" x14ac:dyDescent="0.2">
      <c r="B21" s="48" t="s">
        <v>77</v>
      </c>
      <c r="C21" s="16" t="s">
        <v>56</v>
      </c>
      <c r="D21" s="17">
        <v>0.1</v>
      </c>
      <c r="E21" s="11">
        <f>R21</f>
        <v>530</v>
      </c>
      <c r="F21" s="11">
        <f>AD21</f>
        <v>996</v>
      </c>
      <c r="G21" s="4">
        <f t="shared" ref="G21:G23" si="40">G17</f>
        <v>15</v>
      </c>
      <c r="H21" s="4">
        <f>ROUND(G21*(1-$D$21)+H17,0)</f>
        <v>29</v>
      </c>
      <c r="I21" s="4">
        <f t="shared" si="39"/>
        <v>41</v>
      </c>
      <c r="J21" s="4">
        <f t="shared" si="39"/>
        <v>87</v>
      </c>
      <c r="K21" s="4">
        <f t="shared" si="39"/>
        <v>128</v>
      </c>
      <c r="L21" s="4">
        <f t="shared" si="39"/>
        <v>165</v>
      </c>
      <c r="M21" s="4">
        <f t="shared" si="39"/>
        <v>240</v>
      </c>
      <c r="N21" s="4">
        <f t="shared" si="39"/>
        <v>307</v>
      </c>
      <c r="O21" s="4">
        <f t="shared" si="39"/>
        <v>367</v>
      </c>
      <c r="P21" s="4">
        <f t="shared" si="39"/>
        <v>427</v>
      </c>
      <c r="Q21" s="4">
        <f t="shared" si="39"/>
        <v>481</v>
      </c>
      <c r="R21" s="4">
        <f t="shared" si="39"/>
        <v>530</v>
      </c>
      <c r="S21" s="4">
        <f t="shared" si="39"/>
        <v>600</v>
      </c>
      <c r="T21" s="4">
        <f t="shared" si="39"/>
        <v>663</v>
      </c>
      <c r="U21" s="4">
        <f t="shared" si="39"/>
        <v>720</v>
      </c>
      <c r="V21" s="4">
        <f t="shared" si="39"/>
        <v>757</v>
      </c>
      <c r="W21" s="4">
        <f t="shared" si="39"/>
        <v>790</v>
      </c>
      <c r="X21" s="4">
        <f t="shared" si="39"/>
        <v>820</v>
      </c>
      <c r="Y21" s="4">
        <f t="shared" si="39"/>
        <v>865</v>
      </c>
      <c r="Z21" s="4">
        <f t="shared" si="39"/>
        <v>906</v>
      </c>
      <c r="AA21" s="4">
        <f t="shared" si="39"/>
        <v>942</v>
      </c>
      <c r="AB21" s="4">
        <f t="shared" si="39"/>
        <v>962</v>
      </c>
      <c r="AC21" s="4">
        <f t="shared" si="39"/>
        <v>980</v>
      </c>
      <c r="AD21" s="4">
        <f t="shared" si="39"/>
        <v>996</v>
      </c>
    </row>
    <row r="22" spans="2:30" x14ac:dyDescent="0.2">
      <c r="B22" s="48" t="s">
        <v>91</v>
      </c>
      <c r="C22" s="16" t="s">
        <v>56</v>
      </c>
      <c r="D22" s="17">
        <v>0.1</v>
      </c>
      <c r="E22" s="11">
        <f>R22</f>
        <v>8</v>
      </c>
      <c r="F22" s="11">
        <f>AD22</f>
        <v>24</v>
      </c>
      <c r="G22" s="10">
        <f t="shared" si="40"/>
        <v>0</v>
      </c>
      <c r="H22" s="10">
        <f>ROUND(G22*(1-$D$22)+H18,0)</f>
        <v>0</v>
      </c>
      <c r="I22" s="10">
        <f t="shared" si="39"/>
        <v>0</v>
      </c>
      <c r="J22" s="10">
        <f t="shared" si="39"/>
        <v>0</v>
      </c>
      <c r="K22" s="10">
        <f t="shared" si="39"/>
        <v>0</v>
      </c>
      <c r="L22" s="10">
        <f t="shared" si="39"/>
        <v>0</v>
      </c>
      <c r="M22" s="10">
        <f t="shared" si="39"/>
        <v>0</v>
      </c>
      <c r="N22" s="10">
        <f t="shared" si="39"/>
        <v>0</v>
      </c>
      <c r="O22" s="10">
        <f t="shared" si="39"/>
        <v>0</v>
      </c>
      <c r="P22" s="10">
        <f t="shared" si="39"/>
        <v>3</v>
      </c>
      <c r="Q22" s="10">
        <f t="shared" si="39"/>
        <v>6</v>
      </c>
      <c r="R22" s="10">
        <f t="shared" si="39"/>
        <v>8</v>
      </c>
      <c r="S22" s="10">
        <f t="shared" si="39"/>
        <v>10</v>
      </c>
      <c r="T22" s="10">
        <f t="shared" si="39"/>
        <v>12</v>
      </c>
      <c r="U22" s="10">
        <f t="shared" si="39"/>
        <v>14</v>
      </c>
      <c r="V22" s="10">
        <f t="shared" si="39"/>
        <v>16</v>
      </c>
      <c r="W22" s="10">
        <f t="shared" si="39"/>
        <v>17</v>
      </c>
      <c r="X22" s="10">
        <f t="shared" si="39"/>
        <v>18</v>
      </c>
      <c r="Y22" s="10">
        <f t="shared" si="39"/>
        <v>19</v>
      </c>
      <c r="Z22" s="10">
        <f t="shared" si="39"/>
        <v>20</v>
      </c>
      <c r="AA22" s="10">
        <f t="shared" si="39"/>
        <v>21</v>
      </c>
      <c r="AB22" s="10">
        <f t="shared" si="39"/>
        <v>22</v>
      </c>
      <c r="AC22" s="10">
        <f t="shared" si="39"/>
        <v>23</v>
      </c>
      <c r="AD22" s="10">
        <f t="shared" si="39"/>
        <v>24</v>
      </c>
    </row>
    <row r="23" spans="2:30" x14ac:dyDescent="0.2">
      <c r="B23" s="48" t="s">
        <v>92</v>
      </c>
      <c r="C23" s="16" t="s">
        <v>56</v>
      </c>
      <c r="D23" s="17">
        <v>0.1</v>
      </c>
      <c r="E23" s="56">
        <f>R23</f>
        <v>0</v>
      </c>
      <c r="F23" s="11">
        <f>AD23</f>
        <v>6</v>
      </c>
      <c r="G23" s="10">
        <f t="shared" si="40"/>
        <v>0</v>
      </c>
      <c r="H23" s="10">
        <f>ROUND(G23*(1-$D$23)+H19,0)</f>
        <v>0</v>
      </c>
      <c r="I23" s="10">
        <f t="shared" si="39"/>
        <v>0</v>
      </c>
      <c r="J23" s="10">
        <f t="shared" si="39"/>
        <v>0</v>
      </c>
      <c r="K23" s="10">
        <f t="shared" si="39"/>
        <v>0</v>
      </c>
      <c r="L23" s="10">
        <f t="shared" si="39"/>
        <v>0</v>
      </c>
      <c r="M23" s="10">
        <f t="shared" si="39"/>
        <v>0</v>
      </c>
      <c r="N23" s="10">
        <f t="shared" si="39"/>
        <v>0</v>
      </c>
      <c r="O23" s="10">
        <f t="shared" si="39"/>
        <v>0</v>
      </c>
      <c r="P23" s="10">
        <f t="shared" si="39"/>
        <v>0</v>
      </c>
      <c r="Q23" s="10">
        <f t="shared" si="39"/>
        <v>0</v>
      </c>
      <c r="R23" s="10">
        <f t="shared" si="39"/>
        <v>0</v>
      </c>
      <c r="S23" s="10">
        <f t="shared" si="39"/>
        <v>0</v>
      </c>
      <c r="T23" s="10">
        <f t="shared" si="39"/>
        <v>0</v>
      </c>
      <c r="U23" s="10">
        <f t="shared" si="39"/>
        <v>0</v>
      </c>
      <c r="V23" s="10">
        <f t="shared" si="39"/>
        <v>1</v>
      </c>
      <c r="W23" s="10">
        <f t="shared" si="39"/>
        <v>2</v>
      </c>
      <c r="X23" s="10">
        <f t="shared" si="39"/>
        <v>3</v>
      </c>
      <c r="Y23" s="10">
        <f t="shared" si="39"/>
        <v>4</v>
      </c>
      <c r="Z23" s="10">
        <f t="shared" si="39"/>
        <v>5</v>
      </c>
      <c r="AA23" s="10">
        <f t="shared" si="39"/>
        <v>6</v>
      </c>
      <c r="AB23" s="10">
        <f t="shared" si="39"/>
        <v>6</v>
      </c>
      <c r="AC23" s="10">
        <f t="shared" si="39"/>
        <v>6</v>
      </c>
      <c r="AD23" s="10">
        <f t="shared" si="39"/>
        <v>6</v>
      </c>
    </row>
    <row r="24" spans="2:30" x14ac:dyDescent="0.2">
      <c r="B24" s="9" t="s">
        <v>35</v>
      </c>
      <c r="C24" s="16" t="s">
        <v>49</v>
      </c>
      <c r="D24" s="16">
        <v>2</v>
      </c>
      <c r="E24" s="4">
        <f>SUM(G24:R24)</f>
        <v>2</v>
      </c>
      <c r="F24" s="4">
        <f>SUM(S24:AD24)</f>
        <v>2</v>
      </c>
      <c r="G24" s="10"/>
      <c r="H24" s="10"/>
      <c r="I24" s="10"/>
      <c r="J24" s="10"/>
      <c r="K24" s="10"/>
      <c r="L24" s="10">
        <f>$D$24/2</f>
        <v>1</v>
      </c>
      <c r="M24" s="10"/>
      <c r="N24" s="10"/>
      <c r="O24" s="10"/>
      <c r="P24" s="10"/>
      <c r="Q24" s="10"/>
      <c r="R24" s="10">
        <f>$D$24/2</f>
        <v>1</v>
      </c>
      <c r="S24" s="10"/>
      <c r="T24" s="10"/>
      <c r="U24" s="10"/>
      <c r="V24" s="10"/>
      <c r="W24" s="10"/>
      <c r="X24" s="10">
        <f>$D$24/2</f>
        <v>1</v>
      </c>
      <c r="Y24" s="10"/>
      <c r="Z24" s="10"/>
      <c r="AA24" s="10"/>
      <c r="AB24" s="10"/>
      <c r="AC24" s="10"/>
      <c r="AD24" s="10">
        <f>$D$24/2</f>
        <v>1</v>
      </c>
    </row>
    <row r="25" spans="2:30" x14ac:dyDescent="0.2">
      <c r="B25" s="6" t="s">
        <v>32</v>
      </c>
      <c r="C25" s="27"/>
      <c r="D25" s="21"/>
      <c r="E25" s="30">
        <f>SUM(E26,E30)</f>
        <v>1676.25</v>
      </c>
      <c r="F25" s="30">
        <f>SUM(F26,F30)</f>
        <v>5329.5833333333339</v>
      </c>
      <c r="G25" s="30">
        <f>SUM(G26,G30)</f>
        <v>6.25</v>
      </c>
      <c r="H25" s="30">
        <f t="shared" ref="H25:AD25" si="41">SUM(H26,H30)</f>
        <v>12.083333333333334</v>
      </c>
      <c r="I25" s="30">
        <f t="shared" si="41"/>
        <v>17.083333333333336</v>
      </c>
      <c r="J25" s="30">
        <f t="shared" si="41"/>
        <v>36.25</v>
      </c>
      <c r="K25" s="30">
        <f t="shared" si="41"/>
        <v>53.333333333333336</v>
      </c>
      <c r="L25" s="30">
        <f t="shared" si="41"/>
        <v>298.75</v>
      </c>
      <c r="M25" s="30">
        <f t="shared" si="41"/>
        <v>100</v>
      </c>
      <c r="N25" s="30">
        <f t="shared" si="41"/>
        <v>127.91666666666667</v>
      </c>
      <c r="O25" s="30">
        <f t="shared" si="41"/>
        <v>152.91666666666669</v>
      </c>
      <c r="P25" s="30">
        <f t="shared" si="41"/>
        <v>185.41666666666669</v>
      </c>
      <c r="Q25" s="30">
        <f t="shared" si="41"/>
        <v>215.41666666666669</v>
      </c>
      <c r="R25" s="30">
        <f t="shared" si="41"/>
        <v>470.83333333333337</v>
      </c>
      <c r="S25" s="30">
        <f t="shared" si="41"/>
        <v>275</v>
      </c>
      <c r="T25" s="30">
        <f t="shared" si="41"/>
        <v>306.25</v>
      </c>
      <c r="U25" s="30">
        <f t="shared" si="41"/>
        <v>335</v>
      </c>
      <c r="V25" s="30">
        <f t="shared" si="41"/>
        <v>359.58333333333337</v>
      </c>
      <c r="W25" s="30">
        <f t="shared" si="41"/>
        <v>380</v>
      </c>
      <c r="X25" s="30">
        <f t="shared" si="41"/>
        <v>629.16666666666674</v>
      </c>
      <c r="Y25" s="30">
        <f t="shared" si="41"/>
        <v>424.58333333333337</v>
      </c>
      <c r="Z25" s="30">
        <f t="shared" si="41"/>
        <v>448.33333333333331</v>
      </c>
      <c r="AA25" s="30">
        <f t="shared" si="41"/>
        <v>470</v>
      </c>
      <c r="AB25" s="30">
        <f t="shared" si="41"/>
        <v>480.83333333333337</v>
      </c>
      <c r="AC25" s="30">
        <f t="shared" si="41"/>
        <v>490.83333333333337</v>
      </c>
      <c r="AD25" s="30">
        <f t="shared" si="41"/>
        <v>730</v>
      </c>
    </row>
    <row r="26" spans="2:30" x14ac:dyDescent="0.2">
      <c r="B26" s="9" t="s">
        <v>44</v>
      </c>
      <c r="C26" s="16"/>
      <c r="D26" s="26"/>
      <c r="E26" s="10">
        <f>SUM(G26:R26)</f>
        <v>1216.25</v>
      </c>
      <c r="F26" s="10">
        <f>SUM(S26:AD26)</f>
        <v>4869.5833333333339</v>
      </c>
      <c r="G26" s="23">
        <f>SUM(G27:G29)</f>
        <v>6.25</v>
      </c>
      <c r="H26" s="23">
        <f t="shared" ref="H26:AD26" si="42">SUM(H27:H29)</f>
        <v>12.083333333333334</v>
      </c>
      <c r="I26" s="23">
        <f t="shared" si="42"/>
        <v>17.083333333333336</v>
      </c>
      <c r="J26" s="23">
        <f t="shared" si="42"/>
        <v>36.25</v>
      </c>
      <c r="K26" s="23">
        <f t="shared" si="42"/>
        <v>53.333333333333336</v>
      </c>
      <c r="L26" s="23">
        <f t="shared" si="42"/>
        <v>68.75</v>
      </c>
      <c r="M26" s="23">
        <f t="shared" si="42"/>
        <v>100</v>
      </c>
      <c r="N26" s="23">
        <f t="shared" si="42"/>
        <v>127.91666666666667</v>
      </c>
      <c r="O26" s="23">
        <f t="shared" si="42"/>
        <v>152.91666666666669</v>
      </c>
      <c r="P26" s="23">
        <f t="shared" si="42"/>
        <v>185.41666666666669</v>
      </c>
      <c r="Q26" s="23">
        <f t="shared" si="42"/>
        <v>215.41666666666669</v>
      </c>
      <c r="R26" s="23">
        <f t="shared" si="42"/>
        <v>240.83333333333334</v>
      </c>
      <c r="S26" s="23">
        <f t="shared" si="42"/>
        <v>275</v>
      </c>
      <c r="T26" s="23">
        <f t="shared" si="42"/>
        <v>306.25</v>
      </c>
      <c r="U26" s="23">
        <f t="shared" si="42"/>
        <v>335</v>
      </c>
      <c r="V26" s="23">
        <f t="shared" si="42"/>
        <v>359.58333333333337</v>
      </c>
      <c r="W26" s="23">
        <f t="shared" si="42"/>
        <v>380</v>
      </c>
      <c r="X26" s="23">
        <f t="shared" si="42"/>
        <v>399.16666666666669</v>
      </c>
      <c r="Y26" s="23">
        <f t="shared" si="42"/>
        <v>424.58333333333337</v>
      </c>
      <c r="Z26" s="23">
        <f t="shared" si="42"/>
        <v>448.33333333333331</v>
      </c>
      <c r="AA26" s="23">
        <f t="shared" si="42"/>
        <v>470</v>
      </c>
      <c r="AB26" s="23">
        <f t="shared" si="42"/>
        <v>480.83333333333337</v>
      </c>
      <c r="AC26" s="23">
        <f t="shared" si="42"/>
        <v>490.83333333333337</v>
      </c>
      <c r="AD26" s="23">
        <f t="shared" si="42"/>
        <v>500</v>
      </c>
    </row>
    <row r="27" spans="2:30" x14ac:dyDescent="0.2">
      <c r="B27" s="48" t="s">
        <v>77</v>
      </c>
      <c r="C27" s="16" t="s">
        <v>33</v>
      </c>
      <c r="D27" s="26">
        <v>5</v>
      </c>
      <c r="E27" s="10">
        <f>SUM(G27:R27)</f>
        <v>1173.75</v>
      </c>
      <c r="F27" s="10">
        <f>SUM(S27:AD27)</f>
        <v>4167.0833333333339</v>
      </c>
      <c r="G27" s="23">
        <f>$D27/12*G21</f>
        <v>6.25</v>
      </c>
      <c r="H27" s="23">
        <f t="shared" ref="H27:AD27" si="43">$D27/12*H21</f>
        <v>12.083333333333334</v>
      </c>
      <c r="I27" s="23">
        <f t="shared" si="43"/>
        <v>17.083333333333336</v>
      </c>
      <c r="J27" s="23">
        <f t="shared" si="43"/>
        <v>36.25</v>
      </c>
      <c r="K27" s="23">
        <f t="shared" si="43"/>
        <v>53.333333333333336</v>
      </c>
      <c r="L27" s="23">
        <f t="shared" si="43"/>
        <v>68.75</v>
      </c>
      <c r="M27" s="23">
        <f t="shared" si="43"/>
        <v>100</v>
      </c>
      <c r="N27" s="23">
        <f t="shared" si="43"/>
        <v>127.91666666666667</v>
      </c>
      <c r="O27" s="23">
        <f t="shared" si="43"/>
        <v>152.91666666666669</v>
      </c>
      <c r="P27" s="23">
        <f t="shared" si="43"/>
        <v>177.91666666666669</v>
      </c>
      <c r="Q27" s="23">
        <f t="shared" si="43"/>
        <v>200.41666666666669</v>
      </c>
      <c r="R27" s="23">
        <f t="shared" si="43"/>
        <v>220.83333333333334</v>
      </c>
      <c r="S27" s="23">
        <f t="shared" si="43"/>
        <v>250</v>
      </c>
      <c r="T27" s="23">
        <f t="shared" si="43"/>
        <v>276.25</v>
      </c>
      <c r="U27" s="23">
        <f t="shared" si="43"/>
        <v>300</v>
      </c>
      <c r="V27" s="23">
        <f t="shared" si="43"/>
        <v>315.41666666666669</v>
      </c>
      <c r="W27" s="23">
        <f t="shared" si="43"/>
        <v>329.16666666666669</v>
      </c>
      <c r="X27" s="23">
        <f t="shared" si="43"/>
        <v>341.66666666666669</v>
      </c>
      <c r="Y27" s="23">
        <f t="shared" si="43"/>
        <v>360.41666666666669</v>
      </c>
      <c r="Z27" s="23">
        <f t="shared" si="43"/>
        <v>377.5</v>
      </c>
      <c r="AA27" s="23">
        <f t="shared" si="43"/>
        <v>392.5</v>
      </c>
      <c r="AB27" s="23">
        <f t="shared" si="43"/>
        <v>400.83333333333337</v>
      </c>
      <c r="AC27" s="23">
        <f t="shared" si="43"/>
        <v>408.33333333333337</v>
      </c>
      <c r="AD27" s="23">
        <f t="shared" si="43"/>
        <v>415</v>
      </c>
    </row>
    <row r="28" spans="2:30" x14ac:dyDescent="0.2">
      <c r="B28" s="48" t="s">
        <v>76</v>
      </c>
      <c r="C28" s="16" t="s">
        <v>33</v>
      </c>
      <c r="D28" s="26">
        <v>30</v>
      </c>
      <c r="E28" s="10">
        <f>SUM(G28:R28)</f>
        <v>42.5</v>
      </c>
      <c r="F28" s="10">
        <f>SUM(S28:AD28)</f>
        <v>540</v>
      </c>
      <c r="G28" s="23">
        <f t="shared" ref="G28:AD29" si="44">$D28/12*G22</f>
        <v>0</v>
      </c>
      <c r="H28" s="23">
        <f t="shared" si="44"/>
        <v>0</v>
      </c>
      <c r="I28" s="23">
        <f t="shared" si="44"/>
        <v>0</v>
      </c>
      <c r="J28" s="23">
        <f t="shared" si="44"/>
        <v>0</v>
      </c>
      <c r="K28" s="23">
        <f t="shared" si="44"/>
        <v>0</v>
      </c>
      <c r="L28" s="23">
        <f t="shared" si="44"/>
        <v>0</v>
      </c>
      <c r="M28" s="23">
        <f t="shared" si="44"/>
        <v>0</v>
      </c>
      <c r="N28" s="23">
        <f t="shared" si="44"/>
        <v>0</v>
      </c>
      <c r="O28" s="23">
        <f t="shared" si="44"/>
        <v>0</v>
      </c>
      <c r="P28" s="23">
        <f t="shared" si="44"/>
        <v>7.5</v>
      </c>
      <c r="Q28" s="23">
        <f t="shared" si="44"/>
        <v>15</v>
      </c>
      <c r="R28" s="23">
        <f t="shared" si="44"/>
        <v>20</v>
      </c>
      <c r="S28" s="23">
        <f t="shared" si="44"/>
        <v>25</v>
      </c>
      <c r="T28" s="23">
        <f t="shared" si="44"/>
        <v>30</v>
      </c>
      <c r="U28" s="23">
        <f t="shared" si="44"/>
        <v>35</v>
      </c>
      <c r="V28" s="23">
        <f t="shared" si="44"/>
        <v>40</v>
      </c>
      <c r="W28" s="23">
        <f t="shared" si="44"/>
        <v>42.5</v>
      </c>
      <c r="X28" s="23">
        <f t="shared" si="44"/>
        <v>45</v>
      </c>
      <c r="Y28" s="23">
        <f t="shared" si="44"/>
        <v>47.5</v>
      </c>
      <c r="Z28" s="23">
        <f t="shared" si="44"/>
        <v>50</v>
      </c>
      <c r="AA28" s="23">
        <f t="shared" si="44"/>
        <v>52.5</v>
      </c>
      <c r="AB28" s="23">
        <f t="shared" si="44"/>
        <v>55</v>
      </c>
      <c r="AC28" s="23">
        <f t="shared" si="44"/>
        <v>57.5</v>
      </c>
      <c r="AD28" s="23">
        <f t="shared" si="44"/>
        <v>60</v>
      </c>
    </row>
    <row r="29" spans="2:30" x14ac:dyDescent="0.2">
      <c r="B29" s="48" t="s">
        <v>75</v>
      </c>
      <c r="C29" s="16" t="s">
        <v>33</v>
      </c>
      <c r="D29" s="26">
        <v>50</v>
      </c>
      <c r="E29" s="10">
        <f>SUM(G29:R29)</f>
        <v>0</v>
      </c>
      <c r="F29" s="10">
        <f>SUM(S29:AD29)</f>
        <v>162.5</v>
      </c>
      <c r="G29" s="23">
        <f t="shared" si="44"/>
        <v>0</v>
      </c>
      <c r="H29" s="23">
        <f t="shared" si="44"/>
        <v>0</v>
      </c>
      <c r="I29" s="23">
        <f t="shared" si="44"/>
        <v>0</v>
      </c>
      <c r="J29" s="23">
        <f t="shared" si="44"/>
        <v>0</v>
      </c>
      <c r="K29" s="23">
        <f t="shared" si="44"/>
        <v>0</v>
      </c>
      <c r="L29" s="23">
        <f t="shared" si="44"/>
        <v>0</v>
      </c>
      <c r="M29" s="23">
        <f t="shared" si="44"/>
        <v>0</v>
      </c>
      <c r="N29" s="23">
        <f t="shared" si="44"/>
        <v>0</v>
      </c>
      <c r="O29" s="23">
        <f t="shared" si="44"/>
        <v>0</v>
      </c>
      <c r="P29" s="23">
        <f t="shared" si="44"/>
        <v>0</v>
      </c>
      <c r="Q29" s="23">
        <f t="shared" si="44"/>
        <v>0</v>
      </c>
      <c r="R29" s="23">
        <f t="shared" si="44"/>
        <v>0</v>
      </c>
      <c r="S29" s="23">
        <f t="shared" si="44"/>
        <v>0</v>
      </c>
      <c r="T29" s="23">
        <f t="shared" si="44"/>
        <v>0</v>
      </c>
      <c r="U29" s="23">
        <f t="shared" si="44"/>
        <v>0</v>
      </c>
      <c r="V29" s="23">
        <f t="shared" si="44"/>
        <v>4.166666666666667</v>
      </c>
      <c r="W29" s="23">
        <f t="shared" si="44"/>
        <v>8.3333333333333339</v>
      </c>
      <c r="X29" s="23">
        <f t="shared" si="44"/>
        <v>12.5</v>
      </c>
      <c r="Y29" s="23">
        <f t="shared" si="44"/>
        <v>16.666666666666668</v>
      </c>
      <c r="Z29" s="23">
        <f t="shared" si="44"/>
        <v>20.833333333333336</v>
      </c>
      <c r="AA29" s="23">
        <f t="shared" si="44"/>
        <v>25</v>
      </c>
      <c r="AB29" s="23">
        <f t="shared" si="44"/>
        <v>25</v>
      </c>
      <c r="AC29" s="23">
        <f t="shared" si="44"/>
        <v>25</v>
      </c>
      <c r="AD29" s="23">
        <f t="shared" si="44"/>
        <v>25</v>
      </c>
    </row>
    <row r="30" spans="2:30" x14ac:dyDescent="0.2">
      <c r="B30" s="9" t="s">
        <v>43</v>
      </c>
      <c r="C30" s="16" t="s">
        <v>50</v>
      </c>
      <c r="D30" s="26">
        <f>1*23000*1%</f>
        <v>230</v>
      </c>
      <c r="E30" s="10">
        <f>SUM(G30:R30)</f>
        <v>460</v>
      </c>
      <c r="F30" s="10">
        <f>SUM(S30:AD30)</f>
        <v>460</v>
      </c>
      <c r="G30" s="23">
        <f t="shared" ref="G30:AD30" si="45">$D$30*G24</f>
        <v>0</v>
      </c>
      <c r="H30" s="23">
        <f t="shared" si="45"/>
        <v>0</v>
      </c>
      <c r="I30" s="23">
        <f t="shared" si="45"/>
        <v>0</v>
      </c>
      <c r="J30" s="23">
        <f t="shared" si="45"/>
        <v>0</v>
      </c>
      <c r="K30" s="23">
        <f t="shared" si="45"/>
        <v>0</v>
      </c>
      <c r="L30" s="23">
        <f t="shared" si="45"/>
        <v>230</v>
      </c>
      <c r="M30" s="23">
        <f t="shared" si="45"/>
        <v>0</v>
      </c>
      <c r="N30" s="23">
        <f t="shared" si="45"/>
        <v>0</v>
      </c>
      <c r="O30" s="23">
        <f t="shared" si="45"/>
        <v>0</v>
      </c>
      <c r="P30" s="23">
        <f t="shared" si="45"/>
        <v>0</v>
      </c>
      <c r="Q30" s="23">
        <f t="shared" si="45"/>
        <v>0</v>
      </c>
      <c r="R30" s="23">
        <f t="shared" si="45"/>
        <v>230</v>
      </c>
      <c r="S30" s="23">
        <f t="shared" si="45"/>
        <v>0</v>
      </c>
      <c r="T30" s="23">
        <f t="shared" si="45"/>
        <v>0</v>
      </c>
      <c r="U30" s="23">
        <f t="shared" si="45"/>
        <v>0</v>
      </c>
      <c r="V30" s="23">
        <f t="shared" si="45"/>
        <v>0</v>
      </c>
      <c r="W30" s="23">
        <f t="shared" si="45"/>
        <v>0</v>
      </c>
      <c r="X30" s="23">
        <f t="shared" si="45"/>
        <v>230</v>
      </c>
      <c r="Y30" s="23">
        <f t="shared" si="45"/>
        <v>0</v>
      </c>
      <c r="Z30" s="23">
        <f t="shared" si="45"/>
        <v>0</v>
      </c>
      <c r="AA30" s="23">
        <f t="shared" si="45"/>
        <v>0</v>
      </c>
      <c r="AB30" s="23">
        <f t="shared" si="45"/>
        <v>0</v>
      </c>
      <c r="AC30" s="23">
        <f t="shared" si="45"/>
        <v>0</v>
      </c>
      <c r="AD30" s="23">
        <f t="shared" si="45"/>
        <v>230</v>
      </c>
    </row>
    <row r="31" spans="2:30" x14ac:dyDescent="0.2">
      <c r="B31" s="6" t="s">
        <v>36</v>
      </c>
      <c r="C31" s="27"/>
      <c r="D31" s="21"/>
      <c r="E31" s="30">
        <f>SUBTOTAL(9,E32:E36,E40)</f>
        <v>-4385.7</v>
      </c>
      <c r="F31" s="30">
        <f>SUBTOTAL(9,F32:F36,F40)</f>
        <v>-4295.7</v>
      </c>
      <c r="G31" s="30">
        <f>SUBTOTAL(9,G32:G36,G40)</f>
        <v>-304.5</v>
      </c>
      <c r="H31" s="30">
        <f t="shared" ref="H31:AD31" si="46">SUBTOTAL(9,H32:H36,H40)</f>
        <v>-304.5</v>
      </c>
      <c r="I31" s="30">
        <f t="shared" si="46"/>
        <v>-454.5</v>
      </c>
      <c r="J31" s="30">
        <f t="shared" si="46"/>
        <v>-365</v>
      </c>
      <c r="K31" s="30">
        <f t="shared" si="46"/>
        <v>-365</v>
      </c>
      <c r="L31" s="30">
        <f t="shared" si="46"/>
        <v>-515</v>
      </c>
      <c r="M31" s="30">
        <f t="shared" si="46"/>
        <v>-342.3</v>
      </c>
      <c r="N31" s="30">
        <f t="shared" si="46"/>
        <v>-342.3</v>
      </c>
      <c r="O31" s="30">
        <f t="shared" si="46"/>
        <v>-342.3</v>
      </c>
      <c r="P31" s="30">
        <f t="shared" si="46"/>
        <v>-350.1</v>
      </c>
      <c r="Q31" s="30">
        <f t="shared" si="46"/>
        <v>-350.1</v>
      </c>
      <c r="R31" s="30">
        <f t="shared" si="46"/>
        <v>-350.1</v>
      </c>
      <c r="S31" s="30">
        <f t="shared" si="46"/>
        <v>-357.9</v>
      </c>
      <c r="T31" s="30">
        <f t="shared" si="46"/>
        <v>-357.9</v>
      </c>
      <c r="U31" s="30">
        <f t="shared" si="46"/>
        <v>-357.9</v>
      </c>
      <c r="V31" s="30">
        <f t="shared" si="46"/>
        <v>-355.7</v>
      </c>
      <c r="W31" s="30">
        <f t="shared" si="46"/>
        <v>-355.7</v>
      </c>
      <c r="X31" s="30">
        <f t="shared" si="46"/>
        <v>-355.7</v>
      </c>
      <c r="Y31" s="30">
        <f t="shared" si="46"/>
        <v>-361.1</v>
      </c>
      <c r="Z31" s="30">
        <f t="shared" si="46"/>
        <v>-361.1</v>
      </c>
      <c r="AA31" s="30">
        <f t="shared" si="46"/>
        <v>-361.1</v>
      </c>
      <c r="AB31" s="30">
        <f t="shared" si="46"/>
        <v>-357.2</v>
      </c>
      <c r="AC31" s="30">
        <f t="shared" si="46"/>
        <v>-357.2</v>
      </c>
      <c r="AD31" s="30">
        <f t="shared" si="46"/>
        <v>-357.2</v>
      </c>
    </row>
    <row r="32" spans="2:30" x14ac:dyDescent="0.2">
      <c r="B32" s="9" t="s">
        <v>38</v>
      </c>
      <c r="C32" s="16" t="s">
        <v>48</v>
      </c>
      <c r="D32" s="16">
        <v>5</v>
      </c>
      <c r="E32" s="14"/>
      <c r="F32" s="14"/>
    </row>
    <row r="33" spans="2:30" x14ac:dyDescent="0.2">
      <c r="B33" s="9" t="s">
        <v>39</v>
      </c>
      <c r="C33" s="16" t="s">
        <v>51</v>
      </c>
      <c r="D33" s="26">
        <v>-40</v>
      </c>
      <c r="E33" s="10">
        <f>SUM(G33:R33)</f>
        <v>-2400</v>
      </c>
      <c r="F33" s="10">
        <f>SUM(S33:AD33)</f>
        <v>-2400</v>
      </c>
      <c r="G33" s="23">
        <f>$D$33*$D$32</f>
        <v>-200</v>
      </c>
      <c r="H33" s="23">
        <f t="shared" ref="H33:AD33" si="47">$D$33*$D$32</f>
        <v>-200</v>
      </c>
      <c r="I33" s="23">
        <f t="shared" si="47"/>
        <v>-200</v>
      </c>
      <c r="J33" s="23">
        <f t="shared" si="47"/>
        <v>-200</v>
      </c>
      <c r="K33" s="23">
        <f t="shared" si="47"/>
        <v>-200</v>
      </c>
      <c r="L33" s="23">
        <f t="shared" si="47"/>
        <v>-200</v>
      </c>
      <c r="M33" s="23">
        <f t="shared" si="47"/>
        <v>-200</v>
      </c>
      <c r="N33" s="23">
        <f t="shared" si="47"/>
        <v>-200</v>
      </c>
      <c r="O33" s="23">
        <f t="shared" si="47"/>
        <v>-200</v>
      </c>
      <c r="P33" s="23">
        <f t="shared" si="47"/>
        <v>-200</v>
      </c>
      <c r="Q33" s="23">
        <f t="shared" si="47"/>
        <v>-200</v>
      </c>
      <c r="R33" s="23">
        <f t="shared" si="47"/>
        <v>-200</v>
      </c>
      <c r="S33" s="23">
        <f t="shared" si="47"/>
        <v>-200</v>
      </c>
      <c r="T33" s="23">
        <f t="shared" si="47"/>
        <v>-200</v>
      </c>
      <c r="U33" s="23">
        <f t="shared" si="47"/>
        <v>-200</v>
      </c>
      <c r="V33" s="23">
        <f t="shared" si="47"/>
        <v>-200</v>
      </c>
      <c r="W33" s="23">
        <f t="shared" si="47"/>
        <v>-200</v>
      </c>
      <c r="X33" s="23">
        <f t="shared" si="47"/>
        <v>-200</v>
      </c>
      <c r="Y33" s="23">
        <f t="shared" si="47"/>
        <v>-200</v>
      </c>
      <c r="Z33" s="23">
        <f t="shared" si="47"/>
        <v>-200</v>
      </c>
      <c r="AA33" s="23">
        <f t="shared" si="47"/>
        <v>-200</v>
      </c>
      <c r="AB33" s="23">
        <f t="shared" si="47"/>
        <v>-200</v>
      </c>
      <c r="AC33" s="23">
        <f t="shared" si="47"/>
        <v>-200</v>
      </c>
      <c r="AD33" s="23">
        <f t="shared" si="47"/>
        <v>-200</v>
      </c>
    </row>
    <row r="34" spans="2:30" x14ac:dyDescent="0.2">
      <c r="B34" s="9" t="s">
        <v>40</v>
      </c>
      <c r="C34" s="16" t="s">
        <v>54</v>
      </c>
      <c r="D34" s="26">
        <f>-300</f>
        <v>-300</v>
      </c>
      <c r="E34" s="10">
        <f>SUM(G34:R34)</f>
        <v>-300</v>
      </c>
      <c r="F34" s="10">
        <f t="shared" ref="F34:F39" si="48">SUM(S34:AD34)</f>
        <v>0</v>
      </c>
      <c r="G34" s="23"/>
      <c r="H34" s="23"/>
      <c r="I34" s="23">
        <f>$D$34/2</f>
        <v>-150</v>
      </c>
      <c r="J34" s="23"/>
      <c r="K34" s="23"/>
      <c r="L34" s="23">
        <f>$D$34/2</f>
        <v>-150</v>
      </c>
    </row>
    <row r="35" spans="2:30" x14ac:dyDescent="0.2">
      <c r="B35" s="9" t="s">
        <v>102</v>
      </c>
      <c r="C35" s="63" t="s">
        <v>93</v>
      </c>
      <c r="D35" s="26">
        <f>-300</f>
        <v>-300</v>
      </c>
      <c r="E35" s="10">
        <f>SUM(G35:R35)</f>
        <v>-240</v>
      </c>
      <c r="F35" s="10">
        <f t="shared" ref="F35" si="49">SUM(S35:AD35)</f>
        <v>-180</v>
      </c>
      <c r="G35" s="23"/>
      <c r="H35" s="23"/>
      <c r="I35" s="23"/>
      <c r="J35" s="23">
        <v>-50</v>
      </c>
      <c r="K35" s="23">
        <v>-50</v>
      </c>
      <c r="L35" s="23">
        <v>-50</v>
      </c>
      <c r="M35" s="10">
        <v>-15</v>
      </c>
      <c r="N35" s="10">
        <v>-15</v>
      </c>
      <c r="O35" s="10">
        <v>-15</v>
      </c>
      <c r="P35" s="10">
        <v>-15</v>
      </c>
      <c r="Q35" s="10">
        <v>-15</v>
      </c>
      <c r="R35" s="10">
        <v>-15</v>
      </c>
      <c r="S35" s="10">
        <v>-15</v>
      </c>
      <c r="T35" s="10">
        <v>-15</v>
      </c>
      <c r="U35" s="10">
        <v>-15</v>
      </c>
      <c r="V35" s="10">
        <v>-15</v>
      </c>
      <c r="W35" s="10">
        <v>-15</v>
      </c>
      <c r="X35" s="10">
        <v>-15</v>
      </c>
      <c r="Y35" s="10">
        <v>-15</v>
      </c>
      <c r="Z35" s="10">
        <v>-15</v>
      </c>
      <c r="AA35" s="10">
        <v>-15</v>
      </c>
      <c r="AB35" s="10">
        <v>-15</v>
      </c>
      <c r="AC35" s="10">
        <v>-15</v>
      </c>
      <c r="AD35" s="10">
        <v>-15</v>
      </c>
    </row>
    <row r="36" spans="2:30" x14ac:dyDescent="0.2">
      <c r="B36" s="9" t="s">
        <v>41</v>
      </c>
      <c r="C36" s="16" t="s">
        <v>99</v>
      </c>
      <c r="D36" s="26"/>
      <c r="E36" s="10">
        <f>SUM(E37:E39)</f>
        <v>-245.7</v>
      </c>
      <c r="F36" s="10">
        <f>SUM(F37:F39)</f>
        <v>-515.69999999999993</v>
      </c>
      <c r="G36" s="23">
        <f t="shared" ref="G36:AD36" si="50">SUM(G37:G39)</f>
        <v>-4.5</v>
      </c>
      <c r="H36" s="23">
        <f t="shared" si="50"/>
        <v>-4.5</v>
      </c>
      <c r="I36" s="23">
        <f t="shared" si="50"/>
        <v>-4.5</v>
      </c>
      <c r="J36" s="23">
        <f t="shared" si="50"/>
        <v>-15</v>
      </c>
      <c r="K36" s="23">
        <f t="shared" si="50"/>
        <v>-15</v>
      </c>
      <c r="L36" s="23">
        <f t="shared" si="50"/>
        <v>-15</v>
      </c>
      <c r="M36" s="23">
        <f t="shared" si="50"/>
        <v>-27.3</v>
      </c>
      <c r="N36" s="23">
        <f t="shared" si="50"/>
        <v>-27.3</v>
      </c>
      <c r="O36" s="23">
        <f t="shared" si="50"/>
        <v>-27.3</v>
      </c>
      <c r="P36" s="23">
        <f t="shared" si="50"/>
        <v>-35.099999999999994</v>
      </c>
      <c r="Q36" s="23">
        <f t="shared" si="50"/>
        <v>-35.099999999999994</v>
      </c>
      <c r="R36" s="23">
        <f t="shared" si="50"/>
        <v>-35.099999999999994</v>
      </c>
      <c r="S36" s="23">
        <f t="shared" si="50"/>
        <v>-42.9</v>
      </c>
      <c r="T36" s="23">
        <f t="shared" si="50"/>
        <v>-42.9</v>
      </c>
      <c r="U36" s="23">
        <f t="shared" si="50"/>
        <v>-42.9</v>
      </c>
      <c r="V36" s="23">
        <f t="shared" si="50"/>
        <v>-40.699999999999996</v>
      </c>
      <c r="W36" s="23">
        <f t="shared" si="50"/>
        <v>-40.699999999999996</v>
      </c>
      <c r="X36" s="23">
        <f t="shared" si="50"/>
        <v>-40.699999999999996</v>
      </c>
      <c r="Y36" s="23">
        <f t="shared" si="50"/>
        <v>-46.1</v>
      </c>
      <c r="Z36" s="23">
        <f t="shared" si="50"/>
        <v>-46.1</v>
      </c>
      <c r="AA36" s="23">
        <f t="shared" si="50"/>
        <v>-46.1</v>
      </c>
      <c r="AB36" s="23">
        <f t="shared" si="50"/>
        <v>-42.199999999999996</v>
      </c>
      <c r="AC36" s="23">
        <f t="shared" si="50"/>
        <v>-42.199999999999996</v>
      </c>
      <c r="AD36" s="23">
        <f t="shared" si="50"/>
        <v>-42.199999999999996</v>
      </c>
    </row>
    <row r="37" spans="2:30" x14ac:dyDescent="0.2">
      <c r="B37" s="48" t="s">
        <v>77</v>
      </c>
      <c r="C37" s="16" t="s">
        <v>47</v>
      </c>
      <c r="D37" s="26">
        <f>ROUND(Summary!$E$26,2)</f>
        <v>0.3</v>
      </c>
      <c r="E37" s="10">
        <f t="shared" ref="E37:E39" si="51">SUM(G37:R37)</f>
        <v>-227.7</v>
      </c>
      <c r="F37" s="10">
        <f t="shared" ref="F37" si="52">SUM(S37:AD37)</f>
        <v>-425.69999999999993</v>
      </c>
      <c r="G37" s="23">
        <f>-$D37*G17</f>
        <v>-4.5</v>
      </c>
      <c r="H37" s="23">
        <f t="shared" ref="H37:AD37" si="53">-$D37*H17</f>
        <v>-4.5</v>
      </c>
      <c r="I37" s="23">
        <f t="shared" si="53"/>
        <v>-4.5</v>
      </c>
      <c r="J37" s="23">
        <f t="shared" si="53"/>
        <v>-15</v>
      </c>
      <c r="K37" s="23">
        <f t="shared" si="53"/>
        <v>-15</v>
      </c>
      <c r="L37" s="23">
        <f t="shared" si="53"/>
        <v>-15</v>
      </c>
      <c r="M37" s="23">
        <f t="shared" si="53"/>
        <v>-27.3</v>
      </c>
      <c r="N37" s="23">
        <f t="shared" si="53"/>
        <v>-27.3</v>
      </c>
      <c r="O37" s="23">
        <f t="shared" si="53"/>
        <v>-27.3</v>
      </c>
      <c r="P37" s="23">
        <f t="shared" si="53"/>
        <v>-29.099999999999998</v>
      </c>
      <c r="Q37" s="23">
        <f t="shared" si="53"/>
        <v>-29.099999999999998</v>
      </c>
      <c r="R37" s="23">
        <f t="shared" si="53"/>
        <v>-29.099999999999998</v>
      </c>
      <c r="S37" s="23">
        <f t="shared" si="53"/>
        <v>-36.9</v>
      </c>
      <c r="T37" s="23">
        <f t="shared" si="53"/>
        <v>-36.9</v>
      </c>
      <c r="U37" s="23">
        <f t="shared" si="53"/>
        <v>-36.9</v>
      </c>
      <c r="V37" s="23">
        <f t="shared" si="53"/>
        <v>-32.699999999999996</v>
      </c>
      <c r="W37" s="23">
        <f t="shared" si="53"/>
        <v>-32.699999999999996</v>
      </c>
      <c r="X37" s="23">
        <f t="shared" si="53"/>
        <v>-32.699999999999996</v>
      </c>
      <c r="Y37" s="23">
        <f t="shared" si="53"/>
        <v>-38.1</v>
      </c>
      <c r="Z37" s="23">
        <f t="shared" si="53"/>
        <v>-38.1</v>
      </c>
      <c r="AA37" s="23">
        <f t="shared" si="53"/>
        <v>-38.1</v>
      </c>
      <c r="AB37" s="23">
        <f t="shared" si="53"/>
        <v>-34.199999999999996</v>
      </c>
      <c r="AC37" s="23">
        <f t="shared" si="53"/>
        <v>-34.199999999999996</v>
      </c>
      <c r="AD37" s="23">
        <f t="shared" si="53"/>
        <v>-34.199999999999996</v>
      </c>
    </row>
    <row r="38" spans="2:30" x14ac:dyDescent="0.2">
      <c r="B38" s="48" t="s">
        <v>91</v>
      </c>
      <c r="C38" s="16" t="s">
        <v>47</v>
      </c>
      <c r="D38" s="26">
        <f>ROUND(Summary!$D$26,2)</f>
        <v>2</v>
      </c>
      <c r="E38" s="10">
        <f t="shared" si="51"/>
        <v>-18</v>
      </c>
      <c r="F38" s="10">
        <f t="shared" si="48"/>
        <v>-72</v>
      </c>
      <c r="G38" s="23">
        <f>-$D38*G18</f>
        <v>0</v>
      </c>
      <c r="H38" s="23">
        <f t="shared" ref="H38:AD38" si="54">-$D38*H18</f>
        <v>0</v>
      </c>
      <c r="I38" s="23">
        <f t="shared" si="54"/>
        <v>0</v>
      </c>
      <c r="J38" s="23">
        <f t="shared" si="54"/>
        <v>0</v>
      </c>
      <c r="K38" s="23">
        <f t="shared" si="54"/>
        <v>0</v>
      </c>
      <c r="L38" s="23">
        <f t="shared" si="54"/>
        <v>0</v>
      </c>
      <c r="M38" s="23">
        <f t="shared" si="54"/>
        <v>0</v>
      </c>
      <c r="N38" s="23">
        <f t="shared" si="54"/>
        <v>0</v>
      </c>
      <c r="O38" s="23">
        <f t="shared" si="54"/>
        <v>0</v>
      </c>
      <c r="P38" s="23">
        <f t="shared" si="54"/>
        <v>-6</v>
      </c>
      <c r="Q38" s="23">
        <f t="shared" si="54"/>
        <v>-6</v>
      </c>
      <c r="R38" s="23">
        <f t="shared" si="54"/>
        <v>-6</v>
      </c>
      <c r="S38" s="23">
        <f t="shared" si="54"/>
        <v>-6</v>
      </c>
      <c r="T38" s="23">
        <f t="shared" si="54"/>
        <v>-6</v>
      </c>
      <c r="U38" s="23">
        <f t="shared" si="54"/>
        <v>-6</v>
      </c>
      <c r="V38" s="23">
        <f t="shared" si="54"/>
        <v>-6</v>
      </c>
      <c r="W38" s="23">
        <f t="shared" si="54"/>
        <v>-6</v>
      </c>
      <c r="X38" s="23">
        <f t="shared" si="54"/>
        <v>-6</v>
      </c>
      <c r="Y38" s="23">
        <f t="shared" si="54"/>
        <v>-6</v>
      </c>
      <c r="Z38" s="23">
        <f t="shared" si="54"/>
        <v>-6</v>
      </c>
      <c r="AA38" s="23">
        <f t="shared" si="54"/>
        <v>-6</v>
      </c>
      <c r="AB38" s="23">
        <f t="shared" si="54"/>
        <v>-6</v>
      </c>
      <c r="AC38" s="23">
        <f t="shared" si="54"/>
        <v>-6</v>
      </c>
      <c r="AD38" s="23">
        <f t="shared" si="54"/>
        <v>-6</v>
      </c>
    </row>
    <row r="39" spans="2:30" x14ac:dyDescent="0.2">
      <c r="B39" s="48" t="s">
        <v>92</v>
      </c>
      <c r="C39" s="16" t="s">
        <v>47</v>
      </c>
      <c r="D39" s="26">
        <f>ROUND(Summary!$C$26,2)</f>
        <v>2</v>
      </c>
      <c r="E39" s="10">
        <f t="shared" si="51"/>
        <v>0</v>
      </c>
      <c r="F39" s="10">
        <f t="shared" si="48"/>
        <v>-18</v>
      </c>
      <c r="G39" s="23">
        <f>-$D39*G19</f>
        <v>0</v>
      </c>
      <c r="H39" s="23">
        <f t="shared" ref="H39:AD39" si="55">-$D39*H19</f>
        <v>0</v>
      </c>
      <c r="I39" s="23">
        <f t="shared" si="55"/>
        <v>0</v>
      </c>
      <c r="J39" s="23">
        <f t="shared" si="55"/>
        <v>0</v>
      </c>
      <c r="K39" s="23">
        <f t="shared" si="55"/>
        <v>0</v>
      </c>
      <c r="L39" s="23">
        <f t="shared" si="55"/>
        <v>0</v>
      </c>
      <c r="M39" s="23">
        <f t="shared" si="55"/>
        <v>0</v>
      </c>
      <c r="N39" s="23">
        <f t="shared" si="55"/>
        <v>0</v>
      </c>
      <c r="O39" s="23">
        <f t="shared" si="55"/>
        <v>0</v>
      </c>
      <c r="P39" s="23">
        <f t="shared" si="55"/>
        <v>0</v>
      </c>
      <c r="Q39" s="23">
        <f t="shared" si="55"/>
        <v>0</v>
      </c>
      <c r="R39" s="23">
        <f t="shared" si="55"/>
        <v>0</v>
      </c>
      <c r="S39" s="23">
        <f t="shared" si="55"/>
        <v>0</v>
      </c>
      <c r="T39" s="23">
        <f t="shared" si="55"/>
        <v>0</v>
      </c>
      <c r="U39" s="23">
        <f t="shared" si="55"/>
        <v>0</v>
      </c>
      <c r="V39" s="23">
        <f t="shared" si="55"/>
        <v>-2</v>
      </c>
      <c r="W39" s="23">
        <f t="shared" si="55"/>
        <v>-2</v>
      </c>
      <c r="X39" s="23">
        <f t="shared" si="55"/>
        <v>-2</v>
      </c>
      <c r="Y39" s="23">
        <f t="shared" si="55"/>
        <v>-2</v>
      </c>
      <c r="Z39" s="23">
        <f t="shared" si="55"/>
        <v>-2</v>
      </c>
      <c r="AA39" s="23">
        <f t="shared" si="55"/>
        <v>-2</v>
      </c>
      <c r="AB39" s="23">
        <f t="shared" si="55"/>
        <v>-2</v>
      </c>
      <c r="AC39" s="23">
        <f t="shared" si="55"/>
        <v>-2</v>
      </c>
      <c r="AD39" s="23">
        <f t="shared" si="55"/>
        <v>-2</v>
      </c>
    </row>
    <row r="40" spans="2:30" x14ac:dyDescent="0.2">
      <c r="B40" s="9" t="s">
        <v>83</v>
      </c>
      <c r="C40" s="16" t="s">
        <v>94</v>
      </c>
      <c r="D40" s="26">
        <v>100</v>
      </c>
      <c r="E40" s="10">
        <f t="shared" ref="E40" si="56">SUM(G40:R40)</f>
        <v>-1200</v>
      </c>
      <c r="F40" s="10">
        <f t="shared" ref="F40" si="57">SUM(S40:AD40)</f>
        <v>-1200</v>
      </c>
      <c r="G40" s="23">
        <f>-$D$40</f>
        <v>-100</v>
      </c>
      <c r="H40" s="23">
        <f t="shared" ref="H40:AD40" si="58">-$D$40</f>
        <v>-100</v>
      </c>
      <c r="I40" s="23">
        <f t="shared" si="58"/>
        <v>-100</v>
      </c>
      <c r="J40" s="23">
        <f t="shared" si="58"/>
        <v>-100</v>
      </c>
      <c r="K40" s="23">
        <f t="shared" si="58"/>
        <v>-100</v>
      </c>
      <c r="L40" s="23">
        <f t="shared" si="58"/>
        <v>-100</v>
      </c>
      <c r="M40" s="23">
        <f t="shared" si="58"/>
        <v>-100</v>
      </c>
      <c r="N40" s="23">
        <f t="shared" si="58"/>
        <v>-100</v>
      </c>
      <c r="O40" s="23">
        <f t="shared" si="58"/>
        <v>-100</v>
      </c>
      <c r="P40" s="23">
        <f t="shared" si="58"/>
        <v>-100</v>
      </c>
      <c r="Q40" s="23">
        <f t="shared" si="58"/>
        <v>-100</v>
      </c>
      <c r="R40" s="23">
        <f t="shared" si="58"/>
        <v>-100</v>
      </c>
      <c r="S40" s="23">
        <f t="shared" si="58"/>
        <v>-100</v>
      </c>
      <c r="T40" s="23">
        <f t="shared" si="58"/>
        <v>-100</v>
      </c>
      <c r="U40" s="23">
        <f t="shared" si="58"/>
        <v>-100</v>
      </c>
      <c r="V40" s="23">
        <f t="shared" si="58"/>
        <v>-100</v>
      </c>
      <c r="W40" s="23">
        <f t="shared" si="58"/>
        <v>-100</v>
      </c>
      <c r="X40" s="23">
        <f t="shared" si="58"/>
        <v>-100</v>
      </c>
      <c r="Y40" s="23">
        <f t="shared" si="58"/>
        <v>-100</v>
      </c>
      <c r="Z40" s="23">
        <f t="shared" si="58"/>
        <v>-100</v>
      </c>
      <c r="AA40" s="23">
        <f t="shared" si="58"/>
        <v>-100</v>
      </c>
      <c r="AB40" s="23">
        <f t="shared" si="58"/>
        <v>-100</v>
      </c>
      <c r="AC40" s="23">
        <f t="shared" si="58"/>
        <v>-100</v>
      </c>
      <c r="AD40" s="23">
        <f t="shared" si="58"/>
        <v>-100</v>
      </c>
    </row>
    <row r="41" spans="2:30" x14ac:dyDescent="0.2">
      <c r="B41" s="6" t="s">
        <v>37</v>
      </c>
      <c r="C41" s="20"/>
      <c r="D41" s="21"/>
      <c r="E41" s="30">
        <f>E43</f>
        <v>-2709.45</v>
      </c>
      <c r="F41" s="30">
        <f>F43</f>
        <v>-1675.5666666666668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2:30" x14ac:dyDescent="0.2">
      <c r="B42" s="9" t="s">
        <v>52</v>
      </c>
      <c r="C42" s="22"/>
      <c r="D42" s="18"/>
      <c r="E42" s="12">
        <f>SUM(E25+E31)</f>
        <v>-2709.45</v>
      </c>
      <c r="F42" s="12">
        <f>SUM(F25+F31)</f>
        <v>1033.8833333333341</v>
      </c>
      <c r="G42" s="28">
        <f>G31+G25</f>
        <v>-298.25</v>
      </c>
      <c r="H42" s="28">
        <f t="shared" ref="H42:AD42" si="59">H31+H25</f>
        <v>-292.41666666666669</v>
      </c>
      <c r="I42" s="28">
        <f t="shared" si="59"/>
        <v>-437.41666666666669</v>
      </c>
      <c r="J42" s="28">
        <f t="shared" si="59"/>
        <v>-328.75</v>
      </c>
      <c r="K42" s="28">
        <f t="shared" si="59"/>
        <v>-311.66666666666669</v>
      </c>
      <c r="L42" s="28">
        <f t="shared" si="59"/>
        <v>-216.25</v>
      </c>
      <c r="M42" s="28">
        <f t="shared" si="59"/>
        <v>-242.3</v>
      </c>
      <c r="N42" s="28">
        <f t="shared" si="59"/>
        <v>-214.38333333333333</v>
      </c>
      <c r="O42" s="28">
        <f t="shared" si="59"/>
        <v>-189.38333333333333</v>
      </c>
      <c r="P42" s="28">
        <f t="shared" si="59"/>
        <v>-164.68333333333334</v>
      </c>
      <c r="Q42" s="28">
        <f t="shared" si="59"/>
        <v>-134.68333333333334</v>
      </c>
      <c r="R42" s="28">
        <f t="shared" si="59"/>
        <v>120.73333333333335</v>
      </c>
      <c r="S42" s="28">
        <f t="shared" si="59"/>
        <v>-82.899999999999977</v>
      </c>
      <c r="T42" s="28">
        <f t="shared" si="59"/>
        <v>-51.649999999999977</v>
      </c>
      <c r="U42" s="28">
        <f t="shared" si="59"/>
        <v>-22.899999999999977</v>
      </c>
      <c r="V42" s="29">
        <f t="shared" si="59"/>
        <v>3.8833333333333826</v>
      </c>
      <c r="W42" s="28">
        <f t="shared" si="59"/>
        <v>24.300000000000011</v>
      </c>
      <c r="X42" s="28">
        <f t="shared" si="59"/>
        <v>273.46666666666675</v>
      </c>
      <c r="Y42" s="28">
        <f t="shared" si="59"/>
        <v>63.483333333333348</v>
      </c>
      <c r="Z42" s="28">
        <f t="shared" si="59"/>
        <v>87.233333333333292</v>
      </c>
      <c r="AA42" s="28">
        <f t="shared" si="59"/>
        <v>108.89999999999998</v>
      </c>
      <c r="AB42" s="28">
        <f t="shared" si="59"/>
        <v>123.63333333333338</v>
      </c>
      <c r="AC42" s="28">
        <f t="shared" si="59"/>
        <v>133.63333333333338</v>
      </c>
      <c r="AD42" s="28">
        <f t="shared" si="59"/>
        <v>372.8</v>
      </c>
    </row>
    <row r="43" spans="2:30" x14ac:dyDescent="0.2">
      <c r="B43" s="9" t="s">
        <v>42</v>
      </c>
      <c r="C43" s="22"/>
      <c r="D43" s="19"/>
      <c r="E43" s="28">
        <f>R43</f>
        <v>-2709.45</v>
      </c>
      <c r="F43" s="28">
        <f>AD43</f>
        <v>-1675.5666666666668</v>
      </c>
      <c r="G43" s="28">
        <f>SUM($G42:G42)</f>
        <v>-298.25</v>
      </c>
      <c r="H43" s="28">
        <f>SUM($G42:H42)</f>
        <v>-590.66666666666674</v>
      </c>
      <c r="I43" s="28">
        <f>SUM($G42:I42)</f>
        <v>-1028.0833333333335</v>
      </c>
      <c r="J43" s="28">
        <f>SUM($G42:J42)</f>
        <v>-1356.8333333333335</v>
      </c>
      <c r="K43" s="28">
        <f>SUM($G42:K42)</f>
        <v>-1668.5000000000002</v>
      </c>
      <c r="L43" s="28">
        <f>SUM($G42:L42)</f>
        <v>-1884.7500000000002</v>
      </c>
      <c r="M43" s="28">
        <f>SUM($G42:M42)</f>
        <v>-2127.0500000000002</v>
      </c>
      <c r="N43" s="28">
        <f>SUM($G42:N42)</f>
        <v>-2341.4333333333334</v>
      </c>
      <c r="O43" s="28">
        <f>SUM($G42:O42)</f>
        <v>-2530.8166666666666</v>
      </c>
      <c r="P43" s="28">
        <f>SUM($G42:P42)</f>
        <v>-2695.5</v>
      </c>
      <c r="Q43" s="28">
        <f>SUM($G42:Q42)</f>
        <v>-2830.1833333333334</v>
      </c>
      <c r="R43" s="28">
        <f>SUM($G42:R42)</f>
        <v>-2709.45</v>
      </c>
      <c r="S43" s="28">
        <f>SUM($G42:S42)</f>
        <v>-2792.35</v>
      </c>
      <c r="T43" s="28">
        <f>SUM($G42:T42)</f>
        <v>-2844</v>
      </c>
      <c r="U43" s="28">
        <f>SUM($G42:U42)</f>
        <v>-2866.9</v>
      </c>
      <c r="V43" s="28">
        <f>SUM($G42:V42)</f>
        <v>-2863.0166666666669</v>
      </c>
      <c r="W43" s="28">
        <f>SUM($G42:W42)</f>
        <v>-2838.7166666666667</v>
      </c>
      <c r="X43" s="28">
        <f>SUM($G42:X42)</f>
        <v>-2565.25</v>
      </c>
      <c r="Y43" s="28">
        <f>SUM($G42:Y42)</f>
        <v>-2501.7666666666664</v>
      </c>
      <c r="Z43" s="28">
        <f>SUM($G42:Z42)</f>
        <v>-2414.5333333333333</v>
      </c>
      <c r="AA43" s="28">
        <f>SUM($G42:AA42)</f>
        <v>-2305.6333333333332</v>
      </c>
      <c r="AB43" s="28">
        <f>SUM($G42:AB42)</f>
        <v>-2182</v>
      </c>
      <c r="AC43" s="28">
        <f>SUM($G42:AC42)</f>
        <v>-2048.3666666666668</v>
      </c>
      <c r="AD43" s="28">
        <f>SUM($G42:AD42)</f>
        <v>-1675.5666666666668</v>
      </c>
    </row>
    <row r="44" spans="2:30" x14ac:dyDescent="0.2">
      <c r="B44" s="9"/>
      <c r="C44" s="9"/>
      <c r="D44" s="13"/>
    </row>
    <row r="45" spans="2:30" x14ac:dyDescent="0.2">
      <c r="B45" s="9"/>
      <c r="C45" s="9"/>
      <c r="D45" s="13"/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FCAB-3D77-4961-A06F-6029DF06CF33}">
  <dimension ref="B1:AD45"/>
  <sheetViews>
    <sheetView showGridLines="0" zoomScale="70" zoomScaleNormal="70" workbookViewId="0">
      <pane xSplit="6" ySplit="9" topLeftCell="N10" activePane="bottomRight" state="frozen"/>
      <selection activeCell="E12" sqref="E12"/>
      <selection pane="topRight" activeCell="E12" sqref="E12"/>
      <selection pane="bottomLeft" activeCell="E12" sqref="E12"/>
      <selection pane="bottomRight" activeCell="C16" sqref="C16"/>
    </sheetView>
  </sheetViews>
  <sheetFormatPr defaultColWidth="8.85546875" defaultRowHeight="12.75" x14ac:dyDescent="0.2"/>
  <cols>
    <col min="1" max="1" width="8.85546875" style="4"/>
    <col min="2" max="2" width="39.42578125" style="4" customWidth="1"/>
    <col min="3" max="3" width="37.5703125" style="4" customWidth="1"/>
    <col min="4" max="4" width="16.7109375" style="4" customWidth="1"/>
    <col min="5" max="5" width="17" style="4" bestFit="1" customWidth="1"/>
    <col min="6" max="6" width="12.7109375" style="4" bestFit="1" customWidth="1"/>
    <col min="7" max="7" width="11.5703125" style="4" bestFit="1" customWidth="1"/>
    <col min="8" max="12" width="8.28515625" style="4" bestFit="1" customWidth="1"/>
    <col min="13" max="13" width="10.42578125" style="4" bestFit="1" customWidth="1"/>
    <col min="14" max="15" width="8.28515625" style="4" bestFit="1" customWidth="1"/>
    <col min="16" max="30" width="9.42578125" style="4" bestFit="1" customWidth="1"/>
    <col min="31" max="16384" width="8.85546875" style="4"/>
  </cols>
  <sheetData>
    <row r="1" spans="2:30" s="1" customFormat="1" ht="23.25" x14ac:dyDescent="0.35">
      <c r="B1" s="38" t="s">
        <v>27</v>
      </c>
      <c r="C1" s="3"/>
    </row>
    <row r="2" spans="2:30" s="1" customFormat="1" ht="14.25" x14ac:dyDescent="0.2">
      <c r="B2" s="37" t="s">
        <v>59</v>
      </c>
      <c r="C2" s="37" t="s">
        <v>60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</row>
    <row r="3" spans="2:30" s="1" customFormat="1" ht="14.25" x14ac:dyDescent="0.2">
      <c r="B3" s="11"/>
      <c r="C3" s="11"/>
    </row>
    <row r="4" spans="2:30" s="1" customFormat="1" ht="15" thickBot="1" x14ac:dyDescent="0.25">
      <c r="C4" s="35" t="s">
        <v>58</v>
      </c>
      <c r="D4" s="36"/>
    </row>
    <row r="5" spans="2:30" ht="15" thickTop="1" x14ac:dyDescent="0.2">
      <c r="C5" s="31" t="s">
        <v>53</v>
      </c>
      <c r="D5" s="32" t="str" cm="1">
        <f t="array" ref="D5">INDEX(G9:AD42,1,MATCH(TRUE,INDEX((G42:AD42&gt;0),,),0))</f>
        <v>Month 12</v>
      </c>
      <c r="G5" s="1"/>
      <c r="H5" s="1"/>
    </row>
    <row r="6" spans="2:30" x14ac:dyDescent="0.2">
      <c r="C6" s="31" t="s">
        <v>55</v>
      </c>
      <c r="D6" s="32" t="str" cm="1">
        <f t="array" ref="D6">INDEX(G9:AD43,1,MATCH(TRUE,INDEX((G43:AD43&gt;0),,),0))</f>
        <v>Month 24</v>
      </c>
    </row>
    <row r="7" spans="2:30" x14ac:dyDescent="0.2">
      <c r="C7" s="33" t="s">
        <v>61</v>
      </c>
      <c r="D7" s="34">
        <f>F43/SUM(E25:F25)</f>
        <v>1.2130030389538672E-2</v>
      </c>
    </row>
    <row r="8" spans="2:30" s="1" customFormat="1" ht="15" x14ac:dyDescent="0.25">
      <c r="B8" s="2"/>
      <c r="C8" s="2"/>
    </row>
    <row r="9" spans="2:30" x14ac:dyDescent="0.2">
      <c r="B9" s="5" t="s">
        <v>25</v>
      </c>
      <c r="C9" s="15" t="s">
        <v>26</v>
      </c>
      <c r="D9" s="15"/>
      <c r="E9" s="5" t="s">
        <v>34</v>
      </c>
      <c r="F9" s="5" t="s">
        <v>57</v>
      </c>
      <c r="G9" s="5" t="s">
        <v>0</v>
      </c>
      <c r="H9" s="5" t="s">
        <v>1</v>
      </c>
      <c r="I9" s="5" t="s">
        <v>2</v>
      </c>
      <c r="J9" s="5" t="s">
        <v>3</v>
      </c>
      <c r="K9" s="5" t="s">
        <v>4</v>
      </c>
      <c r="L9" s="5" t="s">
        <v>5</v>
      </c>
      <c r="M9" s="5" t="s">
        <v>6</v>
      </c>
      <c r="N9" s="5" t="s">
        <v>7</v>
      </c>
      <c r="O9" s="5" t="s">
        <v>8</v>
      </c>
      <c r="P9" s="5" t="s">
        <v>9</v>
      </c>
      <c r="Q9" s="5" t="s">
        <v>10</v>
      </c>
      <c r="R9" s="5" t="s">
        <v>11</v>
      </c>
      <c r="S9" s="5" t="s">
        <v>12</v>
      </c>
      <c r="T9" s="5" t="s">
        <v>13</v>
      </c>
      <c r="U9" s="5" t="s">
        <v>14</v>
      </c>
      <c r="V9" s="5" t="s">
        <v>15</v>
      </c>
      <c r="W9" s="5" t="s">
        <v>16</v>
      </c>
      <c r="X9" s="5" t="s">
        <v>17</v>
      </c>
      <c r="Y9" s="5" t="s">
        <v>18</v>
      </c>
      <c r="Z9" s="5" t="s">
        <v>19</v>
      </c>
      <c r="AA9" s="5" t="s">
        <v>20</v>
      </c>
      <c r="AB9" s="5" t="s">
        <v>21</v>
      </c>
      <c r="AC9" s="5" t="s">
        <v>22</v>
      </c>
      <c r="AD9" s="5" t="s">
        <v>23</v>
      </c>
    </row>
    <row r="10" spans="2:30" x14ac:dyDescent="0.2">
      <c r="B10" s="6" t="s">
        <v>31</v>
      </c>
      <c r="C10" s="20"/>
      <c r="D10" s="21"/>
      <c r="E10" s="7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2:30" x14ac:dyDescent="0.2">
      <c r="B11" s="9" t="s">
        <v>24</v>
      </c>
      <c r="C11" s="16" t="s">
        <v>45</v>
      </c>
      <c r="D11" s="16">
        <v>1000</v>
      </c>
      <c r="E11" s="28">
        <f>SUM(G11:R11)</f>
        <v>21000</v>
      </c>
      <c r="F11" s="28">
        <f>SUM(S11:AD11)</f>
        <v>48000</v>
      </c>
      <c r="G11" s="23">
        <v>500</v>
      </c>
      <c r="H11" s="23">
        <f>G11</f>
        <v>500</v>
      </c>
      <c r="I11" s="23">
        <f>H11</f>
        <v>500</v>
      </c>
      <c r="J11" s="23">
        <f>G11+D11</f>
        <v>1500</v>
      </c>
      <c r="K11" s="23">
        <f>J11</f>
        <v>1500</v>
      </c>
      <c r="L11" s="23">
        <f>K11</f>
        <v>1500</v>
      </c>
      <c r="M11" s="23">
        <f>L11+$D$11</f>
        <v>2500</v>
      </c>
      <c r="N11" s="23">
        <f>M11</f>
        <v>2500</v>
      </c>
      <c r="O11" s="23">
        <f t="shared" ref="O11:R11" si="0">N11</f>
        <v>2500</v>
      </c>
      <c r="P11" s="23">
        <f t="shared" si="0"/>
        <v>2500</v>
      </c>
      <c r="Q11" s="23">
        <f t="shared" si="0"/>
        <v>2500</v>
      </c>
      <c r="R11" s="23">
        <f t="shared" si="0"/>
        <v>2500</v>
      </c>
      <c r="S11" s="23">
        <f>R11+$D$11</f>
        <v>3500</v>
      </c>
      <c r="T11" s="23">
        <f>S11</f>
        <v>3500</v>
      </c>
      <c r="U11" s="23">
        <f t="shared" ref="U11:X12" si="1">T11</f>
        <v>3500</v>
      </c>
      <c r="V11" s="23">
        <f t="shared" si="1"/>
        <v>3500</v>
      </c>
      <c r="W11" s="23">
        <f t="shared" si="1"/>
        <v>3500</v>
      </c>
      <c r="X11" s="23">
        <f t="shared" si="1"/>
        <v>3500</v>
      </c>
      <c r="Y11" s="23">
        <f>X11+$D$11</f>
        <v>4500</v>
      </c>
      <c r="Z11" s="23">
        <f>Y11</f>
        <v>4500</v>
      </c>
      <c r="AA11" s="23">
        <f t="shared" ref="AA11:AD12" si="2">Z11</f>
        <v>4500</v>
      </c>
      <c r="AB11" s="23">
        <f t="shared" si="2"/>
        <v>4500</v>
      </c>
      <c r="AC11" s="23">
        <f t="shared" si="2"/>
        <v>4500</v>
      </c>
      <c r="AD11" s="23">
        <f t="shared" si="2"/>
        <v>4500</v>
      </c>
    </row>
    <row r="12" spans="2:30" x14ac:dyDescent="0.2">
      <c r="B12" s="9" t="s">
        <v>28</v>
      </c>
      <c r="C12" s="16" t="s">
        <v>46</v>
      </c>
      <c r="D12" s="25">
        <v>0.04</v>
      </c>
      <c r="E12" s="24">
        <f>R12</f>
        <v>5.324000000000001E-2</v>
      </c>
      <c r="F12" s="24">
        <f>AD12</f>
        <v>3.493076400000001E-2</v>
      </c>
      <c r="G12" s="24">
        <f>$D$12</f>
        <v>0.04</v>
      </c>
      <c r="H12" s="24">
        <f t="shared" ref="H12:I15" si="3">G12</f>
        <v>0.04</v>
      </c>
      <c r="I12" s="24">
        <f t="shared" si="3"/>
        <v>0.04</v>
      </c>
      <c r="J12" s="24">
        <f>I12*(1+$D$16)</f>
        <v>4.4000000000000004E-2</v>
      </c>
      <c r="K12" s="24">
        <f t="shared" ref="K12:L15" si="4">J12</f>
        <v>4.4000000000000004E-2</v>
      </c>
      <c r="L12" s="24">
        <f t="shared" si="4"/>
        <v>4.4000000000000004E-2</v>
      </c>
      <c r="M12" s="24">
        <f>L12*(1+$D$16)</f>
        <v>4.8400000000000006E-2</v>
      </c>
      <c r="N12" s="24">
        <f t="shared" ref="N12:O14" si="5">M12</f>
        <v>4.8400000000000006E-2</v>
      </c>
      <c r="O12" s="24">
        <f t="shared" si="5"/>
        <v>4.8400000000000006E-2</v>
      </c>
      <c r="P12" s="24">
        <f>O12*(1+$D$16)</f>
        <v>5.324000000000001E-2</v>
      </c>
      <c r="Q12" s="24">
        <f t="shared" ref="Q12:X14" si="6">P12</f>
        <v>5.324000000000001E-2</v>
      </c>
      <c r="R12" s="24">
        <f t="shared" si="6"/>
        <v>5.324000000000001E-2</v>
      </c>
      <c r="S12" s="24">
        <f>R12*(1-$D$16)</f>
        <v>4.7916000000000007E-2</v>
      </c>
      <c r="T12" s="24">
        <f t="shared" ref="T12:U12" si="7">S12</f>
        <v>4.7916000000000007E-2</v>
      </c>
      <c r="U12" s="24">
        <f t="shared" si="7"/>
        <v>4.7916000000000007E-2</v>
      </c>
      <c r="V12" s="24">
        <f>U12*(1-$D$16)</f>
        <v>4.3124400000000007E-2</v>
      </c>
      <c r="W12" s="24">
        <f t="shared" si="1"/>
        <v>4.3124400000000007E-2</v>
      </c>
      <c r="X12" s="24">
        <f t="shared" si="1"/>
        <v>4.3124400000000007E-2</v>
      </c>
      <c r="Y12" s="24">
        <f>X12*(1-$D$16)</f>
        <v>3.8811960000000006E-2</v>
      </c>
      <c r="Z12" s="24">
        <f t="shared" ref="Z12" si="8">Y12</f>
        <v>3.8811960000000006E-2</v>
      </c>
      <c r="AA12" s="24">
        <f t="shared" si="2"/>
        <v>3.8811960000000006E-2</v>
      </c>
      <c r="AB12" s="24">
        <f>AA12*(1-$D$16)</f>
        <v>3.493076400000001E-2</v>
      </c>
      <c r="AC12" s="24">
        <f t="shared" si="2"/>
        <v>3.493076400000001E-2</v>
      </c>
      <c r="AD12" s="24">
        <f t="shared" si="2"/>
        <v>3.493076400000001E-2</v>
      </c>
    </row>
    <row r="13" spans="2:30" x14ac:dyDescent="0.2">
      <c r="B13" s="48" t="s">
        <v>88</v>
      </c>
      <c r="C13" s="16" t="s">
        <v>46</v>
      </c>
      <c r="D13" s="25">
        <v>3.5000000000000003E-2</v>
      </c>
      <c r="E13" s="24">
        <f>R13</f>
        <v>4.6585000000000015E-2</v>
      </c>
      <c r="F13" s="24">
        <f>AD13</f>
        <v>6.8205098500000033E-2</v>
      </c>
      <c r="G13" s="24">
        <f>$D$13</f>
        <v>3.5000000000000003E-2</v>
      </c>
      <c r="H13" s="24">
        <f t="shared" si="3"/>
        <v>3.5000000000000003E-2</v>
      </c>
      <c r="I13" s="24">
        <f t="shared" si="3"/>
        <v>3.5000000000000003E-2</v>
      </c>
      <c r="J13" s="24">
        <f>I13*(1+$D$16)</f>
        <v>3.8500000000000006E-2</v>
      </c>
      <c r="K13" s="24">
        <f t="shared" si="4"/>
        <v>3.8500000000000006E-2</v>
      </c>
      <c r="L13" s="24">
        <f t="shared" si="4"/>
        <v>3.8500000000000006E-2</v>
      </c>
      <c r="M13" s="24">
        <f>L13*(1+$D$16)</f>
        <v>4.2350000000000013E-2</v>
      </c>
      <c r="N13" s="24">
        <f t="shared" ref="N13" si="9">M13</f>
        <v>4.2350000000000013E-2</v>
      </c>
      <c r="O13" s="24">
        <f t="shared" ref="O13" si="10">N13</f>
        <v>4.2350000000000013E-2</v>
      </c>
      <c r="P13" s="24">
        <f>O13*(1+$D$16)</f>
        <v>4.6585000000000015E-2</v>
      </c>
      <c r="Q13" s="24">
        <f t="shared" ref="Q13" si="11">P13</f>
        <v>4.6585000000000015E-2</v>
      </c>
      <c r="R13" s="24">
        <f t="shared" ref="R13" si="12">Q13</f>
        <v>4.6585000000000015E-2</v>
      </c>
      <c r="S13" s="24">
        <f>R13*(1+$D$16)</f>
        <v>5.1243500000000018E-2</v>
      </c>
      <c r="T13" s="24">
        <f t="shared" ref="T13" si="13">S13</f>
        <v>5.1243500000000018E-2</v>
      </c>
      <c r="U13" s="24">
        <f t="shared" ref="U13" si="14">T13</f>
        <v>5.1243500000000018E-2</v>
      </c>
      <c r="V13" s="24">
        <f>U13*(1+$D$16)</f>
        <v>5.6367850000000025E-2</v>
      </c>
      <c r="W13" s="24">
        <f t="shared" ref="W13" si="15">V13</f>
        <v>5.6367850000000025E-2</v>
      </c>
      <c r="X13" s="24">
        <f t="shared" ref="X13" si="16">W13</f>
        <v>5.6367850000000025E-2</v>
      </c>
      <c r="Y13" s="24">
        <f>X13*(1+$D$16)</f>
        <v>6.200463500000003E-2</v>
      </c>
      <c r="Z13" s="24">
        <f t="shared" ref="Z13" si="17">Y13</f>
        <v>6.200463500000003E-2</v>
      </c>
      <c r="AA13" s="24">
        <f t="shared" ref="AA13" si="18">Z13</f>
        <v>6.200463500000003E-2</v>
      </c>
      <c r="AB13" s="24">
        <f>AA13*(1+$D$16)</f>
        <v>6.8205098500000033E-2</v>
      </c>
      <c r="AC13" s="24">
        <f t="shared" ref="AC13" si="19">AB13</f>
        <v>6.8205098500000033E-2</v>
      </c>
      <c r="AD13" s="24">
        <f t="shared" ref="AD13" si="20">AC13</f>
        <v>6.8205098500000033E-2</v>
      </c>
    </row>
    <row r="14" spans="2:30" x14ac:dyDescent="0.2">
      <c r="B14" s="62" t="s">
        <v>90</v>
      </c>
      <c r="C14" s="16" t="s">
        <v>46</v>
      </c>
      <c r="D14" s="25">
        <f>(D12-D13)/4*3</f>
        <v>3.7499999999999981E-3</v>
      </c>
      <c r="E14" s="24">
        <f>R14</f>
        <v>4.9912499999999992E-3</v>
      </c>
      <c r="F14" s="24">
        <f>AD14</f>
        <v>7.3076891250000017E-3</v>
      </c>
      <c r="G14" s="24">
        <f>$D$14</f>
        <v>3.7499999999999981E-3</v>
      </c>
      <c r="H14" s="24">
        <f t="shared" si="3"/>
        <v>3.7499999999999981E-3</v>
      </c>
      <c r="I14" s="24">
        <f t="shared" si="3"/>
        <v>3.7499999999999981E-3</v>
      </c>
      <c r="J14" s="24">
        <f>I14*(1+$D$16)</f>
        <v>4.1249999999999985E-3</v>
      </c>
      <c r="K14" s="24">
        <f t="shared" si="4"/>
        <v>4.1249999999999985E-3</v>
      </c>
      <c r="L14" s="24">
        <f t="shared" si="4"/>
        <v>4.1249999999999985E-3</v>
      </c>
      <c r="M14" s="24">
        <f>L14*(1+$D$16)</f>
        <v>4.537499999999999E-3</v>
      </c>
      <c r="N14" s="24">
        <f t="shared" si="5"/>
        <v>4.537499999999999E-3</v>
      </c>
      <c r="O14" s="24">
        <f t="shared" si="5"/>
        <v>4.537499999999999E-3</v>
      </c>
      <c r="P14" s="24">
        <f>O14*(1+$D$16)</f>
        <v>4.9912499999999992E-3</v>
      </c>
      <c r="Q14" s="24">
        <f t="shared" si="6"/>
        <v>4.9912499999999992E-3</v>
      </c>
      <c r="R14" s="24">
        <f t="shared" si="6"/>
        <v>4.9912499999999992E-3</v>
      </c>
      <c r="S14" s="24">
        <f>R14*(1+$D$16)</f>
        <v>5.4903749999999996E-3</v>
      </c>
      <c r="T14" s="24">
        <f t="shared" si="6"/>
        <v>5.4903749999999996E-3</v>
      </c>
      <c r="U14" s="24">
        <f t="shared" si="6"/>
        <v>5.4903749999999996E-3</v>
      </c>
      <c r="V14" s="24">
        <f>U14*(1+$D$16)</f>
        <v>6.0394124999999998E-3</v>
      </c>
      <c r="W14" s="24">
        <f t="shared" si="6"/>
        <v>6.0394124999999998E-3</v>
      </c>
      <c r="X14" s="24">
        <f t="shared" si="6"/>
        <v>6.0394124999999998E-3</v>
      </c>
      <c r="Y14" s="24">
        <f>X14*(1+$D$16)</f>
        <v>6.6433537500000008E-3</v>
      </c>
      <c r="Z14" s="24">
        <f t="shared" ref="Z14:AA14" si="21">Y14</f>
        <v>6.6433537500000008E-3</v>
      </c>
      <c r="AA14" s="24">
        <f t="shared" si="21"/>
        <v>6.6433537500000008E-3</v>
      </c>
      <c r="AB14" s="24">
        <f>AA14*(1+$D$16)</f>
        <v>7.3076891250000017E-3</v>
      </c>
      <c r="AC14" s="24">
        <f t="shared" ref="AC14:AD14" si="22">AB14</f>
        <v>7.3076891250000017E-3</v>
      </c>
      <c r="AD14" s="24">
        <f t="shared" si="22"/>
        <v>7.3076891250000017E-3</v>
      </c>
    </row>
    <row r="15" spans="2:30" x14ac:dyDescent="0.2">
      <c r="B15" s="62" t="s">
        <v>89</v>
      </c>
      <c r="C15" s="16" t="s">
        <v>46</v>
      </c>
      <c r="D15" s="25">
        <f>(D12-D13)/4</f>
        <v>1.2499999999999994E-3</v>
      </c>
      <c r="E15" s="24">
        <f>R15</f>
        <v>1.6637499999999996E-3</v>
      </c>
      <c r="F15" s="24">
        <f>AD15</f>
        <v>2.4358963750000001E-3</v>
      </c>
      <c r="G15" s="24">
        <f>$D$15</f>
        <v>1.2499999999999994E-3</v>
      </c>
      <c r="H15" s="24">
        <f t="shared" si="3"/>
        <v>1.2499999999999994E-3</v>
      </c>
      <c r="I15" s="24">
        <f t="shared" si="3"/>
        <v>1.2499999999999994E-3</v>
      </c>
      <c r="J15" s="24">
        <f>I15*(1+$D$16)</f>
        <v>1.3749999999999995E-3</v>
      </c>
      <c r="K15" s="24">
        <f t="shared" si="4"/>
        <v>1.3749999999999995E-3</v>
      </c>
      <c r="L15" s="24">
        <f t="shared" si="4"/>
        <v>1.3749999999999995E-3</v>
      </c>
      <c r="M15" s="24">
        <f t="shared" ref="M15" si="23">L15*(1+$D$16)</f>
        <v>1.5124999999999995E-3</v>
      </c>
      <c r="N15" s="24">
        <f t="shared" ref="N15" si="24">M15</f>
        <v>1.5124999999999995E-3</v>
      </c>
      <c r="O15" s="24">
        <f t="shared" ref="O15" si="25">N15</f>
        <v>1.5124999999999995E-3</v>
      </c>
      <c r="P15" s="24">
        <f t="shared" ref="P15" si="26">O15*(1+$D$16)</f>
        <v>1.6637499999999996E-3</v>
      </c>
      <c r="Q15" s="24">
        <f t="shared" ref="Q15" si="27">P15</f>
        <v>1.6637499999999996E-3</v>
      </c>
      <c r="R15" s="24">
        <f t="shared" ref="R15" si="28">Q15</f>
        <v>1.6637499999999996E-3</v>
      </c>
      <c r="S15" s="24">
        <f t="shared" ref="S15" si="29">R15*(1+$D$16)</f>
        <v>1.8301249999999997E-3</v>
      </c>
      <c r="T15" s="24">
        <f t="shared" ref="T15" si="30">S15</f>
        <v>1.8301249999999997E-3</v>
      </c>
      <c r="U15" s="24">
        <f t="shared" ref="U15" si="31">T15</f>
        <v>1.8301249999999997E-3</v>
      </c>
      <c r="V15" s="24">
        <f t="shared" ref="V15" si="32">U15*(1+$D$16)</f>
        <v>2.0131374999999996E-3</v>
      </c>
      <c r="W15" s="24">
        <f t="shared" ref="W15" si="33">V15</f>
        <v>2.0131374999999996E-3</v>
      </c>
      <c r="X15" s="24">
        <f t="shared" ref="X15" si="34">W15</f>
        <v>2.0131374999999996E-3</v>
      </c>
      <c r="Y15" s="24">
        <f t="shared" ref="Y15" si="35">X15*(1+$D$16)</f>
        <v>2.21445125E-3</v>
      </c>
      <c r="Z15" s="24">
        <f t="shared" ref="Z15" si="36">Y15</f>
        <v>2.21445125E-3</v>
      </c>
      <c r="AA15" s="24">
        <f t="shared" ref="AA15" si="37">Z15</f>
        <v>2.21445125E-3</v>
      </c>
      <c r="AB15" s="24">
        <f t="shared" ref="AB15" si="38">AA15*(1+$D$16)</f>
        <v>2.4358963750000001E-3</v>
      </c>
      <c r="AC15" s="24">
        <f t="shared" ref="AC15" si="39">AB15</f>
        <v>2.4358963750000001E-3</v>
      </c>
      <c r="AD15" s="24">
        <f t="shared" ref="AD15" si="40">AC15</f>
        <v>2.4358963750000001E-3</v>
      </c>
    </row>
    <row r="16" spans="2:30" s="74" customFormat="1" ht="25.5" x14ac:dyDescent="0.25">
      <c r="B16" s="71" t="s">
        <v>29</v>
      </c>
      <c r="C16" s="72" t="s">
        <v>106</v>
      </c>
      <c r="D16" s="73">
        <v>0.1</v>
      </c>
      <c r="E16" s="74">
        <f>SUM(G16:R16)</f>
        <v>1020</v>
      </c>
      <c r="F16" s="74">
        <f>SUM(S16:AD16)</f>
        <v>1953</v>
      </c>
      <c r="G16" s="74">
        <f>ROUND(G11*G12,0)</f>
        <v>20</v>
      </c>
      <c r="H16" s="74">
        <f t="shared" ref="H16:R16" si="41">ROUND(H11*H12,0)</f>
        <v>20</v>
      </c>
      <c r="I16" s="74">
        <f t="shared" si="41"/>
        <v>20</v>
      </c>
      <c r="J16" s="74">
        <f t="shared" si="41"/>
        <v>66</v>
      </c>
      <c r="K16" s="74">
        <f t="shared" si="41"/>
        <v>66</v>
      </c>
      <c r="L16" s="74">
        <f t="shared" si="41"/>
        <v>66</v>
      </c>
      <c r="M16" s="74">
        <f t="shared" si="41"/>
        <v>121</v>
      </c>
      <c r="N16" s="74">
        <f t="shared" si="41"/>
        <v>121</v>
      </c>
      <c r="O16" s="74">
        <f t="shared" si="41"/>
        <v>121</v>
      </c>
      <c r="P16" s="74">
        <f t="shared" si="41"/>
        <v>133</v>
      </c>
      <c r="Q16" s="74">
        <f t="shared" si="41"/>
        <v>133</v>
      </c>
      <c r="R16" s="74">
        <f t="shared" si="41"/>
        <v>133</v>
      </c>
      <c r="S16" s="74">
        <f t="shared" ref="S16" si="42">ROUND(S11*S12,0)</f>
        <v>168</v>
      </c>
      <c r="T16" s="74">
        <f t="shared" ref="T16" si="43">ROUND(T11*T12,0)</f>
        <v>168</v>
      </c>
      <c r="U16" s="74">
        <f t="shared" ref="U16" si="44">ROUND(U11*U12,0)</f>
        <v>168</v>
      </c>
      <c r="V16" s="74">
        <f t="shared" ref="V16" si="45">ROUND(V11*V12,0)</f>
        <v>151</v>
      </c>
      <c r="W16" s="74">
        <f t="shared" ref="W16" si="46">ROUND(W11*W12,0)</f>
        <v>151</v>
      </c>
      <c r="X16" s="74">
        <f t="shared" ref="X16" si="47">ROUND(X11*X12,0)</f>
        <v>151</v>
      </c>
      <c r="Y16" s="74">
        <f t="shared" ref="Y16" si="48">ROUND(Y11*Y12,0)</f>
        <v>175</v>
      </c>
      <c r="Z16" s="74">
        <f t="shared" ref="Z16" si="49">ROUND(Z11*Z12,0)</f>
        <v>175</v>
      </c>
      <c r="AA16" s="74">
        <f t="shared" ref="AA16" si="50">ROUND(AA11*AA12,0)</f>
        <v>175</v>
      </c>
      <c r="AB16" s="74">
        <f t="shared" ref="AB16" si="51">ROUND(AB11*AB12,0)</f>
        <v>157</v>
      </c>
      <c r="AC16" s="74">
        <f t="shared" ref="AC16" si="52">ROUND(AC11*AC12,0)</f>
        <v>157</v>
      </c>
      <c r="AD16" s="74">
        <f t="shared" ref="AD16" si="53">ROUND(AD11*AD12,0)</f>
        <v>157</v>
      </c>
    </row>
    <row r="17" spans="2:30" x14ac:dyDescent="0.2">
      <c r="B17" s="48" t="s">
        <v>77</v>
      </c>
      <c r="C17" s="16" t="s">
        <v>79</v>
      </c>
      <c r="D17" s="17">
        <f>1-SUM(D18:D19)</f>
        <v>0.96499999999999997</v>
      </c>
      <c r="E17" s="11">
        <f t="shared" ref="E17:E19" si="54">SUM(G17:R17)</f>
        <v>1011</v>
      </c>
      <c r="F17" s="11">
        <f t="shared" ref="F17:F19" si="55">SUM(S17:AD17)</f>
        <v>1887</v>
      </c>
      <c r="G17" s="4">
        <f>G16-SUM(G18:G19)</f>
        <v>20</v>
      </c>
      <c r="H17" s="4">
        <f t="shared" ref="H17" si="56">H16-SUM(H18:H19)</f>
        <v>20</v>
      </c>
      <c r="I17" s="4">
        <f t="shared" ref="I17" si="57">I16-SUM(I18:I19)</f>
        <v>20</v>
      </c>
      <c r="J17" s="4">
        <f t="shared" ref="J17" si="58">J16-SUM(J18:J19)</f>
        <v>66</v>
      </c>
      <c r="K17" s="4">
        <f t="shared" ref="K17" si="59">K16-SUM(K18:K19)</f>
        <v>66</v>
      </c>
      <c r="L17" s="4">
        <f t="shared" ref="L17" si="60">L16-SUM(L18:L19)</f>
        <v>66</v>
      </c>
      <c r="M17" s="4">
        <f t="shared" ref="M17" si="61">M16-SUM(M18:M19)</f>
        <v>121</v>
      </c>
      <c r="N17" s="4">
        <f t="shared" ref="N17" si="62">N16-SUM(N18:N19)</f>
        <v>121</v>
      </c>
      <c r="O17" s="4">
        <f t="shared" ref="O17" si="63">O16-SUM(O18:O19)</f>
        <v>121</v>
      </c>
      <c r="P17" s="4">
        <f t="shared" ref="P17" si="64">P16-SUM(P18:P19)</f>
        <v>130</v>
      </c>
      <c r="Q17" s="4">
        <f t="shared" ref="Q17" si="65">Q16-SUM(Q18:Q19)</f>
        <v>130</v>
      </c>
      <c r="R17" s="4">
        <f t="shared" ref="R17" si="66">R16-SUM(R18:R19)</f>
        <v>130</v>
      </c>
      <c r="S17" s="4">
        <f t="shared" ref="S17" si="67">S16-SUM(S18:S19)</f>
        <v>164</v>
      </c>
      <c r="T17" s="4">
        <f t="shared" ref="T17" si="68">T16-SUM(T18:T19)</f>
        <v>164</v>
      </c>
      <c r="U17" s="4">
        <f t="shared" ref="U17" si="69">U16-SUM(U18:U19)</f>
        <v>164</v>
      </c>
      <c r="V17" s="4">
        <f t="shared" ref="V17" si="70">V16-SUM(V18:V19)</f>
        <v>145</v>
      </c>
      <c r="W17" s="4">
        <f t="shared" ref="W17" si="71">W16-SUM(W18:W19)</f>
        <v>145</v>
      </c>
      <c r="X17" s="4">
        <f t="shared" ref="X17" si="72">X16-SUM(X18:X19)</f>
        <v>145</v>
      </c>
      <c r="Y17" s="4">
        <f t="shared" ref="Y17" si="73">Y16-SUM(Y18:Y19)</f>
        <v>169</v>
      </c>
      <c r="Z17" s="4">
        <f t="shared" ref="Z17" si="74">Z16-SUM(Z18:Z19)</f>
        <v>169</v>
      </c>
      <c r="AA17" s="4">
        <f t="shared" ref="AA17" si="75">AA16-SUM(AA18:AA19)</f>
        <v>169</v>
      </c>
      <c r="AB17" s="4">
        <f t="shared" ref="AB17" si="76">AB16-SUM(AB18:AB19)</f>
        <v>151</v>
      </c>
      <c r="AC17" s="4">
        <f t="shared" ref="AC17" si="77">AC16-SUM(AC18:AC19)</f>
        <v>151</v>
      </c>
      <c r="AD17" s="4">
        <f t="shared" ref="AD17" si="78">AD16-SUM(AD18:AD19)</f>
        <v>151</v>
      </c>
    </row>
    <row r="18" spans="2:30" x14ac:dyDescent="0.2">
      <c r="B18" s="48" t="s">
        <v>91</v>
      </c>
      <c r="C18" s="16" t="s">
        <v>79</v>
      </c>
      <c r="D18" s="17">
        <v>2.5000000000000001E-2</v>
      </c>
      <c r="E18" s="11">
        <f t="shared" si="54"/>
        <v>9</v>
      </c>
      <c r="F18" s="11">
        <f t="shared" si="55"/>
        <v>48</v>
      </c>
      <c r="G18" s="55"/>
      <c r="H18" s="55"/>
      <c r="I18" s="55"/>
      <c r="J18" s="55"/>
      <c r="K18" s="55"/>
      <c r="L18" s="55"/>
      <c r="M18" s="55"/>
      <c r="N18" s="55"/>
      <c r="O18" s="55"/>
      <c r="P18" s="4">
        <f t="shared" ref="P18" si="79">ROUND(P16*$D18,0)</f>
        <v>3</v>
      </c>
      <c r="Q18" s="4">
        <f t="shared" ref="Q18" si="80">ROUND(Q16*$D18,0)</f>
        <v>3</v>
      </c>
      <c r="R18" s="4">
        <f t="shared" ref="R18" si="81">ROUND(R16*$D18,0)</f>
        <v>3</v>
      </c>
      <c r="S18" s="4">
        <f t="shared" ref="S18" si="82">ROUND(S16*$D18,0)</f>
        <v>4</v>
      </c>
      <c r="T18" s="4">
        <f t="shared" ref="T18" si="83">ROUND(T16*$D18,0)</f>
        <v>4</v>
      </c>
      <c r="U18" s="4">
        <f t="shared" ref="U18" si="84">ROUND(U16*$D18,0)</f>
        <v>4</v>
      </c>
      <c r="V18" s="4">
        <f t="shared" ref="V18" si="85">ROUND(V16*$D18,0)</f>
        <v>4</v>
      </c>
      <c r="W18" s="4">
        <f t="shared" ref="W18" si="86">ROUND(W16*$D18,0)</f>
        <v>4</v>
      </c>
      <c r="X18" s="4">
        <f t="shared" ref="X18" si="87">ROUND(X16*$D18,0)</f>
        <v>4</v>
      </c>
      <c r="Y18" s="4">
        <f t="shared" ref="Y18" si="88">ROUND(Y16*$D18,0)</f>
        <v>4</v>
      </c>
      <c r="Z18" s="4">
        <f t="shared" ref="Z18" si="89">ROUND(Z16*$D18,0)</f>
        <v>4</v>
      </c>
      <c r="AA18" s="4">
        <f t="shared" ref="AA18" si="90">ROUND(AA16*$D18,0)</f>
        <v>4</v>
      </c>
      <c r="AB18" s="4">
        <f t="shared" ref="AB18" si="91">ROUND(AB16*$D18,0)</f>
        <v>4</v>
      </c>
      <c r="AC18" s="4">
        <f t="shared" ref="AC18" si="92">ROUND(AC16*$D18,0)</f>
        <v>4</v>
      </c>
      <c r="AD18" s="4">
        <f t="shared" ref="AD18" si="93">ROUND(AD16*$D18,0)</f>
        <v>4</v>
      </c>
    </row>
    <row r="19" spans="2:30" x14ac:dyDescent="0.2">
      <c r="B19" s="48" t="s">
        <v>92</v>
      </c>
      <c r="C19" s="16" t="s">
        <v>79</v>
      </c>
      <c r="D19" s="17">
        <v>0.01</v>
      </c>
      <c r="E19" s="56">
        <f t="shared" si="54"/>
        <v>0</v>
      </c>
      <c r="F19" s="11">
        <f t="shared" si="55"/>
        <v>18</v>
      </c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4">
        <f t="shared" ref="V19:AD19" si="94">ROUND(V16*$D19,0)</f>
        <v>2</v>
      </c>
      <c r="W19" s="4">
        <f t="shared" si="94"/>
        <v>2</v>
      </c>
      <c r="X19" s="4">
        <f t="shared" si="94"/>
        <v>2</v>
      </c>
      <c r="Y19" s="4">
        <f t="shared" si="94"/>
        <v>2</v>
      </c>
      <c r="Z19" s="4">
        <f t="shared" si="94"/>
        <v>2</v>
      </c>
      <c r="AA19" s="4">
        <f t="shared" si="94"/>
        <v>2</v>
      </c>
      <c r="AB19" s="4">
        <f t="shared" si="94"/>
        <v>2</v>
      </c>
      <c r="AC19" s="4">
        <f t="shared" si="94"/>
        <v>2</v>
      </c>
      <c r="AD19" s="4">
        <f t="shared" si="94"/>
        <v>2</v>
      </c>
    </row>
    <row r="20" spans="2:30" x14ac:dyDescent="0.2">
      <c r="B20" s="9" t="s">
        <v>30</v>
      </c>
      <c r="C20" s="16" t="s">
        <v>56</v>
      </c>
      <c r="D20" s="17">
        <v>0.1</v>
      </c>
      <c r="E20" s="4">
        <f>R20</f>
        <v>715</v>
      </c>
      <c r="F20" s="4">
        <f>AD20</f>
        <v>1368</v>
      </c>
      <c r="G20" s="4">
        <f>G16</f>
        <v>20</v>
      </c>
      <c r="H20" s="4">
        <f>ROUND(G20*(1-$D$20)+H16,0)</f>
        <v>38</v>
      </c>
      <c r="I20" s="4">
        <f t="shared" ref="I20:R20" si="95">ROUND(H20*(1-$D$20)+I16,0)</f>
        <v>54</v>
      </c>
      <c r="J20" s="4">
        <f t="shared" si="95"/>
        <v>115</v>
      </c>
      <c r="K20" s="4">
        <f t="shared" si="95"/>
        <v>170</v>
      </c>
      <c r="L20" s="4">
        <f t="shared" si="95"/>
        <v>219</v>
      </c>
      <c r="M20" s="4">
        <f t="shared" si="95"/>
        <v>318</v>
      </c>
      <c r="N20" s="4">
        <f t="shared" si="95"/>
        <v>407</v>
      </c>
      <c r="O20" s="4">
        <f t="shared" si="95"/>
        <v>487</v>
      </c>
      <c r="P20" s="4">
        <f t="shared" si="95"/>
        <v>571</v>
      </c>
      <c r="Q20" s="4">
        <f t="shared" si="95"/>
        <v>647</v>
      </c>
      <c r="R20" s="4">
        <f t="shared" si="95"/>
        <v>715</v>
      </c>
      <c r="S20" s="4">
        <f t="shared" ref="S20" si="96">ROUND(R20*(1-$D$20)+S16,0)</f>
        <v>812</v>
      </c>
      <c r="T20" s="4">
        <f t="shared" ref="T20" si="97">ROUND(S20*(1-$D$20)+T16,0)</f>
        <v>899</v>
      </c>
      <c r="U20" s="4">
        <f t="shared" ref="U20" si="98">ROUND(T20*(1-$D$20)+U16,0)</f>
        <v>977</v>
      </c>
      <c r="V20" s="4">
        <f t="shared" ref="V20" si="99">ROUND(U20*(1-$D$20)+V16,0)</f>
        <v>1030</v>
      </c>
      <c r="W20" s="4">
        <f t="shared" ref="W20" si="100">ROUND(V20*(1-$D$20)+W16,0)</f>
        <v>1078</v>
      </c>
      <c r="X20" s="4">
        <f t="shared" ref="X20" si="101">ROUND(W20*(1-$D$20)+X16,0)</f>
        <v>1121</v>
      </c>
      <c r="Y20" s="4">
        <f t="shared" ref="Y20" si="102">ROUND(X20*(1-$D$20)+Y16,0)</f>
        <v>1184</v>
      </c>
      <c r="Z20" s="4">
        <f t="shared" ref="Z20" si="103">ROUND(Y20*(1-$D$20)+Z16,0)</f>
        <v>1241</v>
      </c>
      <c r="AA20" s="4">
        <f t="shared" ref="AA20" si="104">ROUND(Z20*(1-$D$20)+AA16,0)</f>
        <v>1292</v>
      </c>
      <c r="AB20" s="4">
        <f t="shared" ref="AB20" si="105">ROUND(AA20*(1-$D$20)+AB16,0)</f>
        <v>1320</v>
      </c>
      <c r="AC20" s="4">
        <f t="shared" ref="AC20" si="106">ROUND(AB20*(1-$D$20)+AC16,0)</f>
        <v>1345</v>
      </c>
      <c r="AD20" s="4">
        <f t="shared" ref="AD20" si="107">ROUND(AC20*(1-$D$20)+AD16,0)</f>
        <v>1368</v>
      </c>
    </row>
    <row r="21" spans="2:30" x14ac:dyDescent="0.2">
      <c r="B21" s="48" t="s">
        <v>77</v>
      </c>
      <c r="C21" s="16" t="s">
        <v>56</v>
      </c>
      <c r="D21" s="17">
        <v>0.1</v>
      </c>
      <c r="E21" s="11">
        <f>R21</f>
        <v>707</v>
      </c>
      <c r="F21" s="11">
        <f>AD21</f>
        <v>1325</v>
      </c>
      <c r="G21" s="4">
        <f t="shared" ref="G21:G23" si="108">G17</f>
        <v>20</v>
      </c>
      <c r="H21" s="4">
        <f>ROUND(G21*(1-$D$21)+H17,0)</f>
        <v>38</v>
      </c>
      <c r="I21" s="4">
        <f t="shared" ref="I21:I23" si="109">ROUND(H21*(1-$D$20)+I17,0)</f>
        <v>54</v>
      </c>
      <c r="J21" s="4">
        <f t="shared" ref="J21:J23" si="110">ROUND(I21*(1-$D$20)+J17,0)</f>
        <v>115</v>
      </c>
      <c r="K21" s="4">
        <f t="shared" ref="K21:K23" si="111">ROUND(J21*(1-$D$20)+K17,0)</f>
        <v>170</v>
      </c>
      <c r="L21" s="4">
        <f t="shared" ref="L21:L23" si="112">ROUND(K21*(1-$D$20)+L17,0)</f>
        <v>219</v>
      </c>
      <c r="M21" s="4">
        <f t="shared" ref="M21:M23" si="113">ROUND(L21*(1-$D$20)+M17,0)</f>
        <v>318</v>
      </c>
      <c r="N21" s="4">
        <f t="shared" ref="N21:N23" si="114">ROUND(M21*(1-$D$20)+N17,0)</f>
        <v>407</v>
      </c>
      <c r="O21" s="4">
        <f t="shared" ref="O21:O23" si="115">ROUND(N21*(1-$D$20)+O17,0)</f>
        <v>487</v>
      </c>
      <c r="P21" s="4">
        <f t="shared" ref="P21:P23" si="116">ROUND(O21*(1-$D$20)+P17,0)</f>
        <v>568</v>
      </c>
      <c r="Q21" s="4">
        <f t="shared" ref="Q21:Q23" si="117">ROUND(P21*(1-$D$20)+Q17,0)</f>
        <v>641</v>
      </c>
      <c r="R21" s="4">
        <f t="shared" ref="R21:R23" si="118">ROUND(Q21*(1-$D$20)+R17,0)</f>
        <v>707</v>
      </c>
      <c r="S21" s="4">
        <f t="shared" ref="S21:S23" si="119">ROUND(R21*(1-$D$20)+S17,0)</f>
        <v>800</v>
      </c>
      <c r="T21" s="4">
        <f t="shared" ref="T21:T23" si="120">ROUND(S21*(1-$D$20)+T17,0)</f>
        <v>884</v>
      </c>
      <c r="U21" s="4">
        <f t="shared" ref="U21:U23" si="121">ROUND(T21*(1-$D$20)+U17,0)</f>
        <v>960</v>
      </c>
      <c r="V21" s="4">
        <f t="shared" ref="V21:V23" si="122">ROUND(U21*(1-$D$20)+V17,0)</f>
        <v>1009</v>
      </c>
      <c r="W21" s="4">
        <f t="shared" ref="W21:W23" si="123">ROUND(V21*(1-$D$20)+W17,0)</f>
        <v>1053</v>
      </c>
      <c r="X21" s="4">
        <f t="shared" ref="X21:X23" si="124">ROUND(W21*(1-$D$20)+X17,0)</f>
        <v>1093</v>
      </c>
      <c r="Y21" s="4">
        <f t="shared" ref="Y21:Y23" si="125">ROUND(X21*(1-$D$20)+Y17,0)</f>
        <v>1153</v>
      </c>
      <c r="Z21" s="4">
        <f t="shared" ref="Z21:Z23" si="126">ROUND(Y21*(1-$D$20)+Z17,0)</f>
        <v>1207</v>
      </c>
      <c r="AA21" s="4">
        <f t="shared" ref="AA21:AA23" si="127">ROUND(Z21*(1-$D$20)+AA17,0)</f>
        <v>1255</v>
      </c>
      <c r="AB21" s="4">
        <f t="shared" ref="AB21:AB23" si="128">ROUND(AA21*(1-$D$20)+AB17,0)</f>
        <v>1281</v>
      </c>
      <c r="AC21" s="4">
        <f t="shared" ref="AC21:AC23" si="129">ROUND(AB21*(1-$D$20)+AC17,0)</f>
        <v>1304</v>
      </c>
      <c r="AD21" s="4">
        <f t="shared" ref="AD21:AD23" si="130">ROUND(AC21*(1-$D$20)+AD17,0)</f>
        <v>1325</v>
      </c>
    </row>
    <row r="22" spans="2:30" x14ac:dyDescent="0.2">
      <c r="B22" s="48" t="s">
        <v>91</v>
      </c>
      <c r="C22" s="16" t="s">
        <v>56</v>
      </c>
      <c r="D22" s="17">
        <v>0.1</v>
      </c>
      <c r="E22" s="11">
        <f>R22</f>
        <v>8</v>
      </c>
      <c r="F22" s="11">
        <f>AD22</f>
        <v>31</v>
      </c>
      <c r="G22" s="10">
        <f t="shared" si="108"/>
        <v>0</v>
      </c>
      <c r="H22" s="10">
        <f>ROUND(G22*(1-$D$22)+H18,0)</f>
        <v>0</v>
      </c>
      <c r="I22" s="10">
        <f t="shared" si="109"/>
        <v>0</v>
      </c>
      <c r="J22" s="10">
        <f t="shared" si="110"/>
        <v>0</v>
      </c>
      <c r="K22" s="10">
        <f t="shared" si="111"/>
        <v>0</v>
      </c>
      <c r="L22" s="10">
        <f t="shared" si="112"/>
        <v>0</v>
      </c>
      <c r="M22" s="10">
        <f t="shared" si="113"/>
        <v>0</v>
      </c>
      <c r="N22" s="10">
        <f t="shared" si="114"/>
        <v>0</v>
      </c>
      <c r="O22" s="10">
        <f t="shared" si="115"/>
        <v>0</v>
      </c>
      <c r="P22" s="10">
        <f t="shared" si="116"/>
        <v>3</v>
      </c>
      <c r="Q22" s="10">
        <f t="shared" si="117"/>
        <v>6</v>
      </c>
      <c r="R22" s="10">
        <f t="shared" si="118"/>
        <v>8</v>
      </c>
      <c r="S22" s="10">
        <f t="shared" si="119"/>
        <v>11</v>
      </c>
      <c r="T22" s="10">
        <f t="shared" si="120"/>
        <v>14</v>
      </c>
      <c r="U22" s="10">
        <f t="shared" si="121"/>
        <v>17</v>
      </c>
      <c r="V22" s="10">
        <f t="shared" si="122"/>
        <v>19</v>
      </c>
      <c r="W22" s="10">
        <f t="shared" si="123"/>
        <v>21</v>
      </c>
      <c r="X22" s="10">
        <f t="shared" si="124"/>
        <v>23</v>
      </c>
      <c r="Y22" s="10">
        <f t="shared" si="125"/>
        <v>25</v>
      </c>
      <c r="Z22" s="10">
        <f t="shared" si="126"/>
        <v>27</v>
      </c>
      <c r="AA22" s="10">
        <f t="shared" si="127"/>
        <v>28</v>
      </c>
      <c r="AB22" s="10">
        <f t="shared" si="128"/>
        <v>29</v>
      </c>
      <c r="AC22" s="10">
        <f t="shared" si="129"/>
        <v>30</v>
      </c>
      <c r="AD22" s="10">
        <f t="shared" si="130"/>
        <v>31</v>
      </c>
    </row>
    <row r="23" spans="2:30" x14ac:dyDescent="0.2">
      <c r="B23" s="48" t="s">
        <v>92</v>
      </c>
      <c r="C23" s="16" t="s">
        <v>56</v>
      </c>
      <c r="D23" s="17">
        <v>0.1</v>
      </c>
      <c r="E23" s="56">
        <f>R23</f>
        <v>0</v>
      </c>
      <c r="F23" s="11">
        <f>AD23</f>
        <v>12</v>
      </c>
      <c r="G23" s="10">
        <f t="shared" si="108"/>
        <v>0</v>
      </c>
      <c r="H23" s="10">
        <f>ROUND(G23*(1-$D$23)+H19,0)</f>
        <v>0</v>
      </c>
      <c r="I23" s="10">
        <f t="shared" si="109"/>
        <v>0</v>
      </c>
      <c r="J23" s="10">
        <f t="shared" si="110"/>
        <v>0</v>
      </c>
      <c r="K23" s="10">
        <f t="shared" si="111"/>
        <v>0</v>
      </c>
      <c r="L23" s="10">
        <f t="shared" si="112"/>
        <v>0</v>
      </c>
      <c r="M23" s="10">
        <f t="shared" si="113"/>
        <v>0</v>
      </c>
      <c r="N23" s="10">
        <f t="shared" si="114"/>
        <v>0</v>
      </c>
      <c r="O23" s="10">
        <f t="shared" si="115"/>
        <v>0</v>
      </c>
      <c r="P23" s="10">
        <f t="shared" si="116"/>
        <v>0</v>
      </c>
      <c r="Q23" s="10">
        <f t="shared" si="117"/>
        <v>0</v>
      </c>
      <c r="R23" s="10">
        <f t="shared" si="118"/>
        <v>0</v>
      </c>
      <c r="S23" s="10">
        <f t="shared" si="119"/>
        <v>0</v>
      </c>
      <c r="T23" s="10">
        <f t="shared" si="120"/>
        <v>0</v>
      </c>
      <c r="U23" s="10">
        <f t="shared" si="121"/>
        <v>0</v>
      </c>
      <c r="V23" s="10">
        <f t="shared" si="122"/>
        <v>2</v>
      </c>
      <c r="W23" s="10">
        <f t="shared" si="123"/>
        <v>4</v>
      </c>
      <c r="X23" s="10">
        <f t="shared" si="124"/>
        <v>6</v>
      </c>
      <c r="Y23" s="10">
        <f t="shared" si="125"/>
        <v>7</v>
      </c>
      <c r="Z23" s="10">
        <f t="shared" si="126"/>
        <v>8</v>
      </c>
      <c r="AA23" s="10">
        <f t="shared" si="127"/>
        <v>9</v>
      </c>
      <c r="AB23" s="10">
        <f t="shared" si="128"/>
        <v>10</v>
      </c>
      <c r="AC23" s="10">
        <f t="shared" si="129"/>
        <v>11</v>
      </c>
      <c r="AD23" s="10">
        <f t="shared" si="130"/>
        <v>12</v>
      </c>
    </row>
    <row r="24" spans="2:30" x14ac:dyDescent="0.2">
      <c r="B24" s="9" t="s">
        <v>35</v>
      </c>
      <c r="C24" s="16" t="s">
        <v>49</v>
      </c>
      <c r="D24" s="16">
        <v>2</v>
      </c>
      <c r="E24" s="4">
        <f>SUM(G24:R24)</f>
        <v>2</v>
      </c>
      <c r="F24" s="4">
        <f>SUM(S24:AD24)</f>
        <v>2</v>
      </c>
      <c r="G24" s="10"/>
      <c r="H24" s="10"/>
      <c r="I24" s="10"/>
      <c r="J24" s="10"/>
      <c r="K24" s="10"/>
      <c r="L24" s="10">
        <f>$D$24/2</f>
        <v>1</v>
      </c>
      <c r="M24" s="10"/>
      <c r="N24" s="10"/>
      <c r="O24" s="10"/>
      <c r="P24" s="10"/>
      <c r="Q24" s="10"/>
      <c r="R24" s="10">
        <f>$D$24/2</f>
        <v>1</v>
      </c>
      <c r="S24" s="10"/>
      <c r="T24" s="10"/>
      <c r="U24" s="10"/>
      <c r="V24" s="10"/>
      <c r="W24" s="10"/>
      <c r="X24" s="10">
        <f>$D$24/2</f>
        <v>1</v>
      </c>
      <c r="Y24" s="10"/>
      <c r="Z24" s="10"/>
      <c r="AA24" s="10"/>
      <c r="AB24" s="10"/>
      <c r="AC24" s="10"/>
      <c r="AD24" s="10">
        <f>$D$24/2</f>
        <v>1</v>
      </c>
    </row>
    <row r="25" spans="2:30" x14ac:dyDescent="0.2">
      <c r="B25" s="6" t="s">
        <v>32</v>
      </c>
      <c r="C25" s="27"/>
      <c r="D25" s="21"/>
      <c r="E25" s="30">
        <f>SUM(E26,E30)</f>
        <v>2062.5000000000005</v>
      </c>
      <c r="F25" s="30">
        <f>SUM(F26,F30)</f>
        <v>6986.666666666667</v>
      </c>
      <c r="G25" s="30">
        <f>SUM(G26,G30)</f>
        <v>8.3333333333333339</v>
      </c>
      <c r="H25" s="30">
        <f t="shared" ref="H25:AD25" si="131">SUM(H26,H30)</f>
        <v>15.833333333333334</v>
      </c>
      <c r="I25" s="30">
        <f t="shared" si="131"/>
        <v>22.5</v>
      </c>
      <c r="J25" s="30">
        <f t="shared" si="131"/>
        <v>47.916666666666671</v>
      </c>
      <c r="K25" s="30">
        <f t="shared" si="131"/>
        <v>70.833333333333343</v>
      </c>
      <c r="L25" s="30">
        <f t="shared" si="131"/>
        <v>321.25</v>
      </c>
      <c r="M25" s="30">
        <f t="shared" si="131"/>
        <v>132.5</v>
      </c>
      <c r="N25" s="30">
        <f t="shared" si="131"/>
        <v>169.58333333333334</v>
      </c>
      <c r="O25" s="30">
        <f t="shared" si="131"/>
        <v>202.91666666666669</v>
      </c>
      <c r="P25" s="30">
        <f t="shared" si="131"/>
        <v>244.16666666666669</v>
      </c>
      <c r="Q25" s="30">
        <f t="shared" si="131"/>
        <v>282.08333333333337</v>
      </c>
      <c r="R25" s="30">
        <f t="shared" si="131"/>
        <v>544.58333333333337</v>
      </c>
      <c r="S25" s="30">
        <f t="shared" si="131"/>
        <v>360.83333333333337</v>
      </c>
      <c r="T25" s="30">
        <f t="shared" si="131"/>
        <v>403.33333333333337</v>
      </c>
      <c r="U25" s="30">
        <f t="shared" si="131"/>
        <v>442.5</v>
      </c>
      <c r="V25" s="30">
        <f t="shared" si="131"/>
        <v>476.25</v>
      </c>
      <c r="W25" s="30">
        <f t="shared" si="131"/>
        <v>507.91666666666669</v>
      </c>
      <c r="X25" s="30">
        <f t="shared" si="131"/>
        <v>767.91666666666674</v>
      </c>
      <c r="Y25" s="30">
        <f t="shared" si="131"/>
        <v>572.08333333333337</v>
      </c>
      <c r="Z25" s="30">
        <f t="shared" si="131"/>
        <v>603.75000000000011</v>
      </c>
      <c r="AA25" s="30">
        <f t="shared" si="131"/>
        <v>630.41666666666674</v>
      </c>
      <c r="AB25" s="30">
        <f t="shared" si="131"/>
        <v>647.91666666666663</v>
      </c>
      <c r="AC25" s="30">
        <f t="shared" si="131"/>
        <v>664.16666666666674</v>
      </c>
      <c r="AD25" s="30">
        <f t="shared" si="131"/>
        <v>909.58333333333337</v>
      </c>
    </row>
    <row r="26" spans="2:30" x14ac:dyDescent="0.2">
      <c r="B26" s="9" t="s">
        <v>44</v>
      </c>
      <c r="C26" s="16"/>
      <c r="D26" s="26"/>
      <c r="E26" s="10">
        <f>SUM(G26:R26)</f>
        <v>1602.5000000000005</v>
      </c>
      <c r="F26" s="10">
        <f>SUM(S26:AD26)</f>
        <v>6526.666666666667</v>
      </c>
      <c r="G26" s="23">
        <f>SUM(G27:G29)</f>
        <v>8.3333333333333339</v>
      </c>
      <c r="H26" s="23">
        <f t="shared" ref="H26:AD26" si="132">SUM(H27:H29)</f>
        <v>15.833333333333334</v>
      </c>
      <c r="I26" s="23">
        <f t="shared" si="132"/>
        <v>22.5</v>
      </c>
      <c r="J26" s="23">
        <f t="shared" si="132"/>
        <v>47.916666666666671</v>
      </c>
      <c r="K26" s="23">
        <f t="shared" si="132"/>
        <v>70.833333333333343</v>
      </c>
      <c r="L26" s="23">
        <f t="shared" si="132"/>
        <v>91.25</v>
      </c>
      <c r="M26" s="23">
        <f t="shared" si="132"/>
        <v>132.5</v>
      </c>
      <c r="N26" s="23">
        <f t="shared" si="132"/>
        <v>169.58333333333334</v>
      </c>
      <c r="O26" s="23">
        <f t="shared" si="132"/>
        <v>202.91666666666669</v>
      </c>
      <c r="P26" s="23">
        <f t="shared" si="132"/>
        <v>244.16666666666669</v>
      </c>
      <c r="Q26" s="23">
        <f t="shared" si="132"/>
        <v>282.08333333333337</v>
      </c>
      <c r="R26" s="23">
        <f t="shared" si="132"/>
        <v>314.58333333333337</v>
      </c>
      <c r="S26" s="23">
        <f t="shared" si="132"/>
        <v>360.83333333333337</v>
      </c>
      <c r="T26" s="23">
        <f t="shared" si="132"/>
        <v>403.33333333333337</v>
      </c>
      <c r="U26" s="23">
        <f t="shared" si="132"/>
        <v>442.5</v>
      </c>
      <c r="V26" s="23">
        <f t="shared" si="132"/>
        <v>476.25</v>
      </c>
      <c r="W26" s="23">
        <f t="shared" si="132"/>
        <v>507.91666666666669</v>
      </c>
      <c r="X26" s="23">
        <f t="shared" si="132"/>
        <v>537.91666666666674</v>
      </c>
      <c r="Y26" s="23">
        <f t="shared" si="132"/>
        <v>572.08333333333337</v>
      </c>
      <c r="Z26" s="23">
        <f t="shared" si="132"/>
        <v>603.75000000000011</v>
      </c>
      <c r="AA26" s="23">
        <f t="shared" si="132"/>
        <v>630.41666666666674</v>
      </c>
      <c r="AB26" s="23">
        <f t="shared" si="132"/>
        <v>647.91666666666663</v>
      </c>
      <c r="AC26" s="23">
        <f t="shared" si="132"/>
        <v>664.16666666666674</v>
      </c>
      <c r="AD26" s="23">
        <f t="shared" si="132"/>
        <v>679.58333333333337</v>
      </c>
    </row>
    <row r="27" spans="2:30" x14ac:dyDescent="0.2">
      <c r="B27" s="48" t="s">
        <v>77</v>
      </c>
      <c r="C27" s="16" t="s">
        <v>33</v>
      </c>
      <c r="D27" s="26">
        <v>5</v>
      </c>
      <c r="E27" s="10">
        <f>SUM(G27:R27)</f>
        <v>1560.0000000000005</v>
      </c>
      <c r="F27" s="10">
        <f>SUM(S27:AD27)</f>
        <v>5551.6666666666661</v>
      </c>
      <c r="G27" s="23">
        <f>$D27/12*G21</f>
        <v>8.3333333333333339</v>
      </c>
      <c r="H27" s="23">
        <f t="shared" ref="H27:AD27" si="133">$D27/12*H21</f>
        <v>15.833333333333334</v>
      </c>
      <c r="I27" s="23">
        <f t="shared" si="133"/>
        <v>22.5</v>
      </c>
      <c r="J27" s="23">
        <f t="shared" si="133"/>
        <v>47.916666666666671</v>
      </c>
      <c r="K27" s="23">
        <f t="shared" si="133"/>
        <v>70.833333333333343</v>
      </c>
      <c r="L27" s="23">
        <f t="shared" si="133"/>
        <v>91.25</v>
      </c>
      <c r="M27" s="23">
        <f t="shared" si="133"/>
        <v>132.5</v>
      </c>
      <c r="N27" s="23">
        <f t="shared" si="133"/>
        <v>169.58333333333334</v>
      </c>
      <c r="O27" s="23">
        <f t="shared" si="133"/>
        <v>202.91666666666669</v>
      </c>
      <c r="P27" s="23">
        <f t="shared" si="133"/>
        <v>236.66666666666669</v>
      </c>
      <c r="Q27" s="23">
        <f t="shared" si="133"/>
        <v>267.08333333333337</v>
      </c>
      <c r="R27" s="23">
        <f t="shared" si="133"/>
        <v>294.58333333333337</v>
      </c>
      <c r="S27" s="23">
        <f t="shared" si="133"/>
        <v>333.33333333333337</v>
      </c>
      <c r="T27" s="23">
        <f t="shared" si="133"/>
        <v>368.33333333333337</v>
      </c>
      <c r="U27" s="23">
        <f t="shared" si="133"/>
        <v>400</v>
      </c>
      <c r="V27" s="23">
        <f t="shared" si="133"/>
        <v>420.41666666666669</v>
      </c>
      <c r="W27" s="23">
        <f t="shared" si="133"/>
        <v>438.75</v>
      </c>
      <c r="X27" s="23">
        <f t="shared" si="133"/>
        <v>455.41666666666669</v>
      </c>
      <c r="Y27" s="23">
        <f t="shared" si="133"/>
        <v>480.41666666666669</v>
      </c>
      <c r="Z27" s="23">
        <f t="shared" si="133"/>
        <v>502.91666666666669</v>
      </c>
      <c r="AA27" s="23">
        <f t="shared" si="133"/>
        <v>522.91666666666674</v>
      </c>
      <c r="AB27" s="23">
        <f t="shared" si="133"/>
        <v>533.75</v>
      </c>
      <c r="AC27" s="23">
        <f t="shared" si="133"/>
        <v>543.33333333333337</v>
      </c>
      <c r="AD27" s="23">
        <f t="shared" si="133"/>
        <v>552.08333333333337</v>
      </c>
    </row>
    <row r="28" spans="2:30" x14ac:dyDescent="0.2">
      <c r="B28" s="48" t="s">
        <v>76</v>
      </c>
      <c r="C28" s="16" t="s">
        <v>33</v>
      </c>
      <c r="D28" s="26">
        <v>30</v>
      </c>
      <c r="E28" s="10">
        <f>SUM(G28:R28)</f>
        <v>42.5</v>
      </c>
      <c r="F28" s="10">
        <f>SUM(S28:AD28)</f>
        <v>687.5</v>
      </c>
      <c r="G28" s="23">
        <f t="shared" ref="G28:AD28" si="134">$D28/12*G22</f>
        <v>0</v>
      </c>
      <c r="H28" s="23">
        <f t="shared" si="134"/>
        <v>0</v>
      </c>
      <c r="I28" s="23">
        <f t="shared" si="134"/>
        <v>0</v>
      </c>
      <c r="J28" s="23">
        <f t="shared" si="134"/>
        <v>0</v>
      </c>
      <c r="K28" s="23">
        <f t="shared" si="134"/>
        <v>0</v>
      </c>
      <c r="L28" s="23">
        <f t="shared" si="134"/>
        <v>0</v>
      </c>
      <c r="M28" s="23">
        <f t="shared" si="134"/>
        <v>0</v>
      </c>
      <c r="N28" s="23">
        <f t="shared" si="134"/>
        <v>0</v>
      </c>
      <c r="O28" s="23">
        <f t="shared" si="134"/>
        <v>0</v>
      </c>
      <c r="P28" s="23">
        <f t="shared" si="134"/>
        <v>7.5</v>
      </c>
      <c r="Q28" s="23">
        <f t="shared" si="134"/>
        <v>15</v>
      </c>
      <c r="R28" s="23">
        <f t="shared" si="134"/>
        <v>20</v>
      </c>
      <c r="S28" s="23">
        <f t="shared" si="134"/>
        <v>27.5</v>
      </c>
      <c r="T28" s="23">
        <f t="shared" si="134"/>
        <v>35</v>
      </c>
      <c r="U28" s="23">
        <f t="shared" si="134"/>
        <v>42.5</v>
      </c>
      <c r="V28" s="23">
        <f t="shared" si="134"/>
        <v>47.5</v>
      </c>
      <c r="W28" s="23">
        <f t="shared" si="134"/>
        <v>52.5</v>
      </c>
      <c r="X28" s="23">
        <f t="shared" si="134"/>
        <v>57.5</v>
      </c>
      <c r="Y28" s="23">
        <f t="shared" si="134"/>
        <v>62.5</v>
      </c>
      <c r="Z28" s="23">
        <f t="shared" si="134"/>
        <v>67.5</v>
      </c>
      <c r="AA28" s="23">
        <f t="shared" si="134"/>
        <v>70</v>
      </c>
      <c r="AB28" s="23">
        <f t="shared" si="134"/>
        <v>72.5</v>
      </c>
      <c r="AC28" s="23">
        <f t="shared" si="134"/>
        <v>75</v>
      </c>
      <c r="AD28" s="23">
        <f t="shared" si="134"/>
        <v>77.5</v>
      </c>
    </row>
    <row r="29" spans="2:30" x14ac:dyDescent="0.2">
      <c r="B29" s="48" t="s">
        <v>75</v>
      </c>
      <c r="C29" s="16" t="s">
        <v>33</v>
      </c>
      <c r="D29" s="26">
        <v>50</v>
      </c>
      <c r="E29" s="10">
        <f>SUM(G29:R29)</f>
        <v>0</v>
      </c>
      <c r="F29" s="10">
        <f>SUM(S29:AD29)</f>
        <v>287.5</v>
      </c>
      <c r="G29" s="23">
        <f t="shared" ref="G29:AD29" si="135">$D29/12*G23</f>
        <v>0</v>
      </c>
      <c r="H29" s="23">
        <f t="shared" si="135"/>
        <v>0</v>
      </c>
      <c r="I29" s="23">
        <f t="shared" si="135"/>
        <v>0</v>
      </c>
      <c r="J29" s="23">
        <f t="shared" si="135"/>
        <v>0</v>
      </c>
      <c r="K29" s="23">
        <f t="shared" si="135"/>
        <v>0</v>
      </c>
      <c r="L29" s="23">
        <f t="shared" si="135"/>
        <v>0</v>
      </c>
      <c r="M29" s="23">
        <f t="shared" si="135"/>
        <v>0</v>
      </c>
      <c r="N29" s="23">
        <f t="shared" si="135"/>
        <v>0</v>
      </c>
      <c r="O29" s="23">
        <f t="shared" si="135"/>
        <v>0</v>
      </c>
      <c r="P29" s="23">
        <f t="shared" si="135"/>
        <v>0</v>
      </c>
      <c r="Q29" s="23">
        <f t="shared" si="135"/>
        <v>0</v>
      </c>
      <c r="R29" s="23">
        <f t="shared" si="135"/>
        <v>0</v>
      </c>
      <c r="S29" s="23">
        <f t="shared" si="135"/>
        <v>0</v>
      </c>
      <c r="T29" s="23">
        <f t="shared" si="135"/>
        <v>0</v>
      </c>
      <c r="U29" s="23">
        <f t="shared" si="135"/>
        <v>0</v>
      </c>
      <c r="V29" s="23">
        <f t="shared" si="135"/>
        <v>8.3333333333333339</v>
      </c>
      <c r="W29" s="23">
        <f t="shared" si="135"/>
        <v>16.666666666666668</v>
      </c>
      <c r="X29" s="23">
        <f t="shared" si="135"/>
        <v>25</v>
      </c>
      <c r="Y29" s="23">
        <f t="shared" si="135"/>
        <v>29.166666666666668</v>
      </c>
      <c r="Z29" s="23">
        <f t="shared" si="135"/>
        <v>33.333333333333336</v>
      </c>
      <c r="AA29" s="23">
        <f t="shared" si="135"/>
        <v>37.5</v>
      </c>
      <c r="AB29" s="23">
        <f t="shared" si="135"/>
        <v>41.666666666666671</v>
      </c>
      <c r="AC29" s="23">
        <f t="shared" si="135"/>
        <v>45.833333333333336</v>
      </c>
      <c r="AD29" s="23">
        <f t="shared" si="135"/>
        <v>50</v>
      </c>
    </row>
    <row r="30" spans="2:30" x14ac:dyDescent="0.2">
      <c r="B30" s="9" t="s">
        <v>43</v>
      </c>
      <c r="C30" s="16" t="s">
        <v>50</v>
      </c>
      <c r="D30" s="26">
        <f>1*23000*1%</f>
        <v>230</v>
      </c>
      <c r="E30" s="10">
        <f>SUM(G30:R30)</f>
        <v>460</v>
      </c>
      <c r="F30" s="10">
        <f>SUM(S30:AD30)</f>
        <v>460</v>
      </c>
      <c r="G30" s="23">
        <f t="shared" ref="G30:AD30" si="136">$D$30*G24</f>
        <v>0</v>
      </c>
      <c r="H30" s="23">
        <f t="shared" si="136"/>
        <v>0</v>
      </c>
      <c r="I30" s="23">
        <f t="shared" si="136"/>
        <v>0</v>
      </c>
      <c r="J30" s="23">
        <f t="shared" si="136"/>
        <v>0</v>
      </c>
      <c r="K30" s="23">
        <f t="shared" si="136"/>
        <v>0</v>
      </c>
      <c r="L30" s="23">
        <f t="shared" si="136"/>
        <v>230</v>
      </c>
      <c r="M30" s="23">
        <f t="shared" si="136"/>
        <v>0</v>
      </c>
      <c r="N30" s="23">
        <f t="shared" si="136"/>
        <v>0</v>
      </c>
      <c r="O30" s="23">
        <f t="shared" si="136"/>
        <v>0</v>
      </c>
      <c r="P30" s="23">
        <f t="shared" si="136"/>
        <v>0</v>
      </c>
      <c r="Q30" s="23">
        <f t="shared" si="136"/>
        <v>0</v>
      </c>
      <c r="R30" s="23">
        <f t="shared" si="136"/>
        <v>230</v>
      </c>
      <c r="S30" s="23">
        <f t="shared" si="136"/>
        <v>0</v>
      </c>
      <c r="T30" s="23">
        <f t="shared" si="136"/>
        <v>0</v>
      </c>
      <c r="U30" s="23">
        <f t="shared" si="136"/>
        <v>0</v>
      </c>
      <c r="V30" s="23">
        <f t="shared" si="136"/>
        <v>0</v>
      </c>
      <c r="W30" s="23">
        <f t="shared" si="136"/>
        <v>0</v>
      </c>
      <c r="X30" s="23">
        <f t="shared" si="136"/>
        <v>230</v>
      </c>
      <c r="Y30" s="23">
        <f t="shared" si="136"/>
        <v>0</v>
      </c>
      <c r="Z30" s="23">
        <f t="shared" si="136"/>
        <v>0</v>
      </c>
      <c r="AA30" s="23">
        <f t="shared" si="136"/>
        <v>0</v>
      </c>
      <c r="AB30" s="23">
        <f t="shared" si="136"/>
        <v>0</v>
      </c>
      <c r="AC30" s="23">
        <f t="shared" si="136"/>
        <v>0</v>
      </c>
      <c r="AD30" s="23">
        <f t="shared" si="136"/>
        <v>230</v>
      </c>
    </row>
    <row r="31" spans="2:30" x14ac:dyDescent="0.2">
      <c r="B31" s="6" t="s">
        <v>36</v>
      </c>
      <c r="C31" s="27"/>
      <c r="D31" s="21"/>
      <c r="E31" s="30">
        <f>SUBTOTAL(9,E32:E36,E40)</f>
        <v>-4461.3</v>
      </c>
      <c r="F31" s="30">
        <f>SUBTOTAL(9,F32:F36,F40)</f>
        <v>-4478.1000000000004</v>
      </c>
      <c r="G31" s="30">
        <f>SUBTOTAL(9,G32:G36,G40)</f>
        <v>-306</v>
      </c>
      <c r="H31" s="30">
        <f t="shared" ref="H31:AD31" si="137">SUBTOTAL(9,H32:H36,H40)</f>
        <v>-306</v>
      </c>
      <c r="I31" s="30">
        <f t="shared" si="137"/>
        <v>-456</v>
      </c>
      <c r="J31" s="30">
        <f t="shared" si="137"/>
        <v>-369.8</v>
      </c>
      <c r="K31" s="30">
        <f t="shared" si="137"/>
        <v>-369.8</v>
      </c>
      <c r="L31" s="30">
        <f t="shared" si="137"/>
        <v>-519.79999999999995</v>
      </c>
      <c r="M31" s="30">
        <f t="shared" si="137"/>
        <v>-351.3</v>
      </c>
      <c r="N31" s="30">
        <f t="shared" si="137"/>
        <v>-351.3</v>
      </c>
      <c r="O31" s="30">
        <f t="shared" si="137"/>
        <v>-351.3</v>
      </c>
      <c r="P31" s="30">
        <f t="shared" si="137"/>
        <v>-360</v>
      </c>
      <c r="Q31" s="30">
        <f t="shared" si="137"/>
        <v>-360</v>
      </c>
      <c r="R31" s="30">
        <f t="shared" si="137"/>
        <v>-360</v>
      </c>
      <c r="S31" s="30">
        <f t="shared" si="137"/>
        <v>-372.2</v>
      </c>
      <c r="T31" s="30">
        <f t="shared" si="137"/>
        <v>-372.2</v>
      </c>
      <c r="U31" s="30">
        <f t="shared" si="137"/>
        <v>-372.2</v>
      </c>
      <c r="V31" s="30">
        <f t="shared" si="137"/>
        <v>-370.5</v>
      </c>
      <c r="W31" s="30">
        <f t="shared" si="137"/>
        <v>-370.5</v>
      </c>
      <c r="X31" s="30">
        <f t="shared" si="137"/>
        <v>-370.5</v>
      </c>
      <c r="Y31" s="30">
        <f t="shared" si="137"/>
        <v>-377.7</v>
      </c>
      <c r="Z31" s="30">
        <f t="shared" si="137"/>
        <v>-377.7</v>
      </c>
      <c r="AA31" s="30">
        <f t="shared" si="137"/>
        <v>-377.7</v>
      </c>
      <c r="AB31" s="30">
        <f t="shared" si="137"/>
        <v>-372.3</v>
      </c>
      <c r="AC31" s="30">
        <f t="shared" si="137"/>
        <v>-372.3</v>
      </c>
      <c r="AD31" s="30">
        <f t="shared" si="137"/>
        <v>-372.3</v>
      </c>
    </row>
    <row r="32" spans="2:30" x14ac:dyDescent="0.2">
      <c r="B32" s="9" t="s">
        <v>38</v>
      </c>
      <c r="C32" s="16" t="s">
        <v>48</v>
      </c>
      <c r="D32" s="16">
        <v>5</v>
      </c>
      <c r="E32" s="14"/>
      <c r="F32" s="14"/>
    </row>
    <row r="33" spans="2:30" x14ac:dyDescent="0.2">
      <c r="B33" s="9" t="s">
        <v>39</v>
      </c>
      <c r="C33" s="16" t="s">
        <v>51</v>
      </c>
      <c r="D33" s="26">
        <v>-40</v>
      </c>
      <c r="E33" s="10">
        <f>SUM(G33:R33)</f>
        <v>-2400</v>
      </c>
      <c r="F33" s="10">
        <f>SUM(S33:AD33)</f>
        <v>-2400</v>
      </c>
      <c r="G33" s="23">
        <f>$D$33*$D$32</f>
        <v>-200</v>
      </c>
      <c r="H33" s="23">
        <f t="shared" ref="H33:AD33" si="138">$D$33*$D$32</f>
        <v>-200</v>
      </c>
      <c r="I33" s="23">
        <f t="shared" si="138"/>
        <v>-200</v>
      </c>
      <c r="J33" s="23">
        <f t="shared" si="138"/>
        <v>-200</v>
      </c>
      <c r="K33" s="23">
        <f t="shared" si="138"/>
        <v>-200</v>
      </c>
      <c r="L33" s="23">
        <f t="shared" si="138"/>
        <v>-200</v>
      </c>
      <c r="M33" s="23">
        <f t="shared" si="138"/>
        <v>-200</v>
      </c>
      <c r="N33" s="23">
        <f t="shared" si="138"/>
        <v>-200</v>
      </c>
      <c r="O33" s="23">
        <f t="shared" si="138"/>
        <v>-200</v>
      </c>
      <c r="P33" s="23">
        <f t="shared" si="138"/>
        <v>-200</v>
      </c>
      <c r="Q33" s="23">
        <f t="shared" si="138"/>
        <v>-200</v>
      </c>
      <c r="R33" s="23">
        <f t="shared" si="138"/>
        <v>-200</v>
      </c>
      <c r="S33" s="23">
        <f t="shared" si="138"/>
        <v>-200</v>
      </c>
      <c r="T33" s="23">
        <f t="shared" si="138"/>
        <v>-200</v>
      </c>
      <c r="U33" s="23">
        <f t="shared" si="138"/>
        <v>-200</v>
      </c>
      <c r="V33" s="23">
        <f t="shared" si="138"/>
        <v>-200</v>
      </c>
      <c r="W33" s="23">
        <f t="shared" si="138"/>
        <v>-200</v>
      </c>
      <c r="X33" s="23">
        <f t="shared" si="138"/>
        <v>-200</v>
      </c>
      <c r="Y33" s="23">
        <f t="shared" si="138"/>
        <v>-200</v>
      </c>
      <c r="Z33" s="23">
        <f t="shared" si="138"/>
        <v>-200</v>
      </c>
      <c r="AA33" s="23">
        <f t="shared" si="138"/>
        <v>-200</v>
      </c>
      <c r="AB33" s="23">
        <f t="shared" si="138"/>
        <v>-200</v>
      </c>
      <c r="AC33" s="23">
        <f t="shared" si="138"/>
        <v>-200</v>
      </c>
      <c r="AD33" s="23">
        <f t="shared" si="138"/>
        <v>-200</v>
      </c>
    </row>
    <row r="34" spans="2:30" x14ac:dyDescent="0.2">
      <c r="B34" s="9" t="s">
        <v>40</v>
      </c>
      <c r="C34" s="16" t="s">
        <v>54</v>
      </c>
      <c r="D34" s="26">
        <f>-300</f>
        <v>-300</v>
      </c>
      <c r="E34" s="10">
        <f>SUM(G34:R34)</f>
        <v>-300</v>
      </c>
      <c r="F34" s="10">
        <f t="shared" ref="F34:F38" si="139">SUM(S34:AD34)</f>
        <v>0</v>
      </c>
      <c r="G34" s="23"/>
      <c r="H34" s="23"/>
      <c r="I34" s="23">
        <f>$D$34/2</f>
        <v>-150</v>
      </c>
      <c r="J34" s="23"/>
      <c r="K34" s="23"/>
      <c r="L34" s="23">
        <f>$D$34/2</f>
        <v>-150</v>
      </c>
    </row>
    <row r="35" spans="2:30" x14ac:dyDescent="0.2">
      <c r="B35" s="9" t="s">
        <v>102</v>
      </c>
      <c r="C35" s="63" t="s">
        <v>93</v>
      </c>
      <c r="D35" s="26">
        <f>-300</f>
        <v>-300</v>
      </c>
      <c r="E35" s="10">
        <f>SUM(G35:R35)</f>
        <v>-240</v>
      </c>
      <c r="F35" s="10">
        <f t="shared" ref="F35" si="140">SUM(S35:AD35)</f>
        <v>-180</v>
      </c>
      <c r="G35" s="23"/>
      <c r="H35" s="23"/>
      <c r="I35" s="23"/>
      <c r="J35" s="23">
        <v>-50</v>
      </c>
      <c r="K35" s="23">
        <v>-50</v>
      </c>
      <c r="L35" s="23">
        <v>-50</v>
      </c>
      <c r="M35" s="10">
        <v>-15</v>
      </c>
      <c r="N35" s="10">
        <v>-15</v>
      </c>
      <c r="O35" s="10">
        <v>-15</v>
      </c>
      <c r="P35" s="10">
        <v>-15</v>
      </c>
      <c r="Q35" s="10">
        <v>-15</v>
      </c>
      <c r="R35" s="10">
        <v>-15</v>
      </c>
      <c r="S35" s="10">
        <v>-15</v>
      </c>
      <c r="T35" s="10">
        <v>-15</v>
      </c>
      <c r="U35" s="10">
        <v>-15</v>
      </c>
      <c r="V35" s="10">
        <v>-15</v>
      </c>
      <c r="W35" s="10">
        <v>-15</v>
      </c>
      <c r="X35" s="10">
        <v>-15</v>
      </c>
      <c r="Y35" s="10">
        <v>-15</v>
      </c>
      <c r="Z35" s="10">
        <v>-15</v>
      </c>
      <c r="AA35" s="10">
        <v>-15</v>
      </c>
      <c r="AB35" s="10">
        <v>-15</v>
      </c>
      <c r="AC35" s="10">
        <v>-15</v>
      </c>
      <c r="AD35" s="10">
        <v>-15</v>
      </c>
    </row>
    <row r="36" spans="2:30" x14ac:dyDescent="0.2">
      <c r="B36" s="9" t="s">
        <v>41</v>
      </c>
      <c r="C36" s="16" t="s">
        <v>99</v>
      </c>
      <c r="D36" s="26"/>
      <c r="E36" s="10">
        <f>SUM(E37:E39)</f>
        <v>-321.3</v>
      </c>
      <c r="F36" s="10">
        <f>SUM(F37:F39)</f>
        <v>-698.09999999999991</v>
      </c>
      <c r="G36" s="23">
        <f t="shared" ref="G36:AD36" si="141">SUM(G37:G39)</f>
        <v>-6</v>
      </c>
      <c r="H36" s="23">
        <f t="shared" si="141"/>
        <v>-6</v>
      </c>
      <c r="I36" s="23">
        <f t="shared" si="141"/>
        <v>-6</v>
      </c>
      <c r="J36" s="23">
        <f t="shared" si="141"/>
        <v>-19.8</v>
      </c>
      <c r="K36" s="23">
        <f t="shared" si="141"/>
        <v>-19.8</v>
      </c>
      <c r="L36" s="23">
        <f t="shared" si="141"/>
        <v>-19.8</v>
      </c>
      <c r="M36" s="23">
        <f t="shared" si="141"/>
        <v>-36.299999999999997</v>
      </c>
      <c r="N36" s="23">
        <f t="shared" si="141"/>
        <v>-36.299999999999997</v>
      </c>
      <c r="O36" s="23">
        <f t="shared" si="141"/>
        <v>-36.299999999999997</v>
      </c>
      <c r="P36" s="23">
        <f t="shared" si="141"/>
        <v>-45</v>
      </c>
      <c r="Q36" s="23">
        <f t="shared" si="141"/>
        <v>-45</v>
      </c>
      <c r="R36" s="23">
        <f t="shared" si="141"/>
        <v>-45</v>
      </c>
      <c r="S36" s="23">
        <f t="shared" si="141"/>
        <v>-57.199999999999996</v>
      </c>
      <c r="T36" s="23">
        <f t="shared" si="141"/>
        <v>-57.199999999999996</v>
      </c>
      <c r="U36" s="23">
        <f t="shared" si="141"/>
        <v>-57.199999999999996</v>
      </c>
      <c r="V36" s="23">
        <f t="shared" si="141"/>
        <v>-55.5</v>
      </c>
      <c r="W36" s="23">
        <f t="shared" si="141"/>
        <v>-55.5</v>
      </c>
      <c r="X36" s="23">
        <f t="shared" si="141"/>
        <v>-55.5</v>
      </c>
      <c r="Y36" s="23">
        <f t="shared" si="141"/>
        <v>-62.699999999999996</v>
      </c>
      <c r="Z36" s="23">
        <f t="shared" si="141"/>
        <v>-62.699999999999996</v>
      </c>
      <c r="AA36" s="23">
        <f t="shared" si="141"/>
        <v>-62.699999999999996</v>
      </c>
      <c r="AB36" s="23">
        <f t="shared" si="141"/>
        <v>-57.3</v>
      </c>
      <c r="AC36" s="23">
        <f t="shared" si="141"/>
        <v>-57.3</v>
      </c>
      <c r="AD36" s="23">
        <f t="shared" si="141"/>
        <v>-57.3</v>
      </c>
    </row>
    <row r="37" spans="2:30" x14ac:dyDescent="0.2">
      <c r="B37" s="48" t="s">
        <v>77</v>
      </c>
      <c r="C37" s="16" t="s">
        <v>47</v>
      </c>
      <c r="D37" s="26">
        <f>ROUND(Summary!$E$26,2)</f>
        <v>0.3</v>
      </c>
      <c r="E37" s="10">
        <f t="shared" ref="E37" si="142">SUM(G37:R37)</f>
        <v>-303.3</v>
      </c>
      <c r="F37" s="10">
        <f t="shared" ref="F37" si="143">SUM(S37:AD37)</f>
        <v>-566.09999999999991</v>
      </c>
      <c r="G37" s="23">
        <f>-$D37*G17</f>
        <v>-6</v>
      </c>
      <c r="H37" s="23">
        <f t="shared" ref="H37:AD37" si="144">-$D37*H17</f>
        <v>-6</v>
      </c>
      <c r="I37" s="23">
        <f t="shared" si="144"/>
        <v>-6</v>
      </c>
      <c r="J37" s="23">
        <f t="shared" si="144"/>
        <v>-19.8</v>
      </c>
      <c r="K37" s="23">
        <f t="shared" si="144"/>
        <v>-19.8</v>
      </c>
      <c r="L37" s="23">
        <f t="shared" si="144"/>
        <v>-19.8</v>
      </c>
      <c r="M37" s="23">
        <f t="shared" si="144"/>
        <v>-36.299999999999997</v>
      </c>
      <c r="N37" s="23">
        <f t="shared" si="144"/>
        <v>-36.299999999999997</v>
      </c>
      <c r="O37" s="23">
        <f t="shared" si="144"/>
        <v>-36.299999999999997</v>
      </c>
      <c r="P37" s="23">
        <f t="shared" si="144"/>
        <v>-39</v>
      </c>
      <c r="Q37" s="23">
        <f t="shared" si="144"/>
        <v>-39</v>
      </c>
      <c r="R37" s="23">
        <f t="shared" si="144"/>
        <v>-39</v>
      </c>
      <c r="S37" s="23">
        <f t="shared" si="144"/>
        <v>-49.199999999999996</v>
      </c>
      <c r="T37" s="23">
        <f t="shared" si="144"/>
        <v>-49.199999999999996</v>
      </c>
      <c r="U37" s="23">
        <f t="shared" si="144"/>
        <v>-49.199999999999996</v>
      </c>
      <c r="V37" s="23">
        <f t="shared" si="144"/>
        <v>-43.5</v>
      </c>
      <c r="W37" s="23">
        <f t="shared" si="144"/>
        <v>-43.5</v>
      </c>
      <c r="X37" s="23">
        <f t="shared" si="144"/>
        <v>-43.5</v>
      </c>
      <c r="Y37" s="23">
        <f t="shared" si="144"/>
        <v>-50.699999999999996</v>
      </c>
      <c r="Z37" s="23">
        <f t="shared" si="144"/>
        <v>-50.699999999999996</v>
      </c>
      <c r="AA37" s="23">
        <f t="shared" si="144"/>
        <v>-50.699999999999996</v>
      </c>
      <c r="AB37" s="23">
        <f t="shared" si="144"/>
        <v>-45.3</v>
      </c>
      <c r="AC37" s="23">
        <f t="shared" si="144"/>
        <v>-45.3</v>
      </c>
      <c r="AD37" s="23">
        <f t="shared" si="144"/>
        <v>-45.3</v>
      </c>
    </row>
    <row r="38" spans="2:30" x14ac:dyDescent="0.2">
      <c r="B38" s="48" t="s">
        <v>91</v>
      </c>
      <c r="C38" s="16" t="s">
        <v>47</v>
      </c>
      <c r="D38" s="26">
        <f>ROUND(Summary!$D$26,2)</f>
        <v>2</v>
      </c>
      <c r="E38" s="10">
        <f t="shared" ref="E38" si="145">SUM(G38:R38)</f>
        <v>-18</v>
      </c>
      <c r="F38" s="10">
        <f t="shared" si="139"/>
        <v>-96</v>
      </c>
      <c r="G38" s="23">
        <f t="shared" ref="G38:AD38" si="146">-$D38*G18</f>
        <v>0</v>
      </c>
      <c r="H38" s="23">
        <f t="shared" si="146"/>
        <v>0</v>
      </c>
      <c r="I38" s="23">
        <f t="shared" si="146"/>
        <v>0</v>
      </c>
      <c r="J38" s="23">
        <f t="shared" si="146"/>
        <v>0</v>
      </c>
      <c r="K38" s="23">
        <f t="shared" si="146"/>
        <v>0</v>
      </c>
      <c r="L38" s="23">
        <f t="shared" si="146"/>
        <v>0</v>
      </c>
      <c r="M38" s="23">
        <f t="shared" si="146"/>
        <v>0</v>
      </c>
      <c r="N38" s="23">
        <f t="shared" si="146"/>
        <v>0</v>
      </c>
      <c r="O38" s="23">
        <f t="shared" si="146"/>
        <v>0</v>
      </c>
      <c r="P38" s="23">
        <f t="shared" si="146"/>
        <v>-6</v>
      </c>
      <c r="Q38" s="23">
        <f t="shared" si="146"/>
        <v>-6</v>
      </c>
      <c r="R38" s="23">
        <f t="shared" si="146"/>
        <v>-6</v>
      </c>
      <c r="S38" s="23">
        <f t="shared" si="146"/>
        <v>-8</v>
      </c>
      <c r="T38" s="23">
        <f t="shared" si="146"/>
        <v>-8</v>
      </c>
      <c r="U38" s="23">
        <f t="shared" si="146"/>
        <v>-8</v>
      </c>
      <c r="V38" s="23">
        <f t="shared" si="146"/>
        <v>-8</v>
      </c>
      <c r="W38" s="23">
        <f t="shared" si="146"/>
        <v>-8</v>
      </c>
      <c r="X38" s="23">
        <f t="shared" si="146"/>
        <v>-8</v>
      </c>
      <c r="Y38" s="23">
        <f t="shared" si="146"/>
        <v>-8</v>
      </c>
      <c r="Z38" s="23">
        <f t="shared" si="146"/>
        <v>-8</v>
      </c>
      <c r="AA38" s="23">
        <f t="shared" si="146"/>
        <v>-8</v>
      </c>
      <c r="AB38" s="23">
        <f t="shared" si="146"/>
        <v>-8</v>
      </c>
      <c r="AC38" s="23">
        <f t="shared" si="146"/>
        <v>-8</v>
      </c>
      <c r="AD38" s="23">
        <f t="shared" si="146"/>
        <v>-8</v>
      </c>
    </row>
    <row r="39" spans="2:30" x14ac:dyDescent="0.2">
      <c r="B39" s="48" t="s">
        <v>92</v>
      </c>
      <c r="C39" s="16" t="s">
        <v>47</v>
      </c>
      <c r="D39" s="26">
        <f>ROUND(Summary!$C$26,2)</f>
        <v>2</v>
      </c>
      <c r="E39" s="10">
        <f t="shared" ref="E39:E40" si="147">SUM(G39:R39)</f>
        <v>0</v>
      </c>
      <c r="F39" s="10">
        <f t="shared" ref="F39" si="148">SUM(S39:AD39)</f>
        <v>-36</v>
      </c>
      <c r="G39" s="23">
        <f t="shared" ref="G39:AD39" si="149">-$D39*G19</f>
        <v>0</v>
      </c>
      <c r="H39" s="23">
        <f t="shared" si="149"/>
        <v>0</v>
      </c>
      <c r="I39" s="23">
        <f t="shared" si="149"/>
        <v>0</v>
      </c>
      <c r="J39" s="23">
        <f t="shared" si="149"/>
        <v>0</v>
      </c>
      <c r="K39" s="23">
        <f t="shared" si="149"/>
        <v>0</v>
      </c>
      <c r="L39" s="23">
        <f t="shared" si="149"/>
        <v>0</v>
      </c>
      <c r="M39" s="23">
        <f t="shared" si="149"/>
        <v>0</v>
      </c>
      <c r="N39" s="23">
        <f t="shared" si="149"/>
        <v>0</v>
      </c>
      <c r="O39" s="23">
        <f t="shared" si="149"/>
        <v>0</v>
      </c>
      <c r="P39" s="23">
        <f t="shared" si="149"/>
        <v>0</v>
      </c>
      <c r="Q39" s="23">
        <f t="shared" si="149"/>
        <v>0</v>
      </c>
      <c r="R39" s="23">
        <f t="shared" si="149"/>
        <v>0</v>
      </c>
      <c r="S39" s="23">
        <f t="shared" si="149"/>
        <v>0</v>
      </c>
      <c r="T39" s="23">
        <f t="shared" si="149"/>
        <v>0</v>
      </c>
      <c r="U39" s="23">
        <f t="shared" si="149"/>
        <v>0</v>
      </c>
      <c r="V39" s="23">
        <f t="shared" si="149"/>
        <v>-4</v>
      </c>
      <c r="W39" s="23">
        <f t="shared" si="149"/>
        <v>-4</v>
      </c>
      <c r="X39" s="23">
        <f t="shared" si="149"/>
        <v>-4</v>
      </c>
      <c r="Y39" s="23">
        <f t="shared" si="149"/>
        <v>-4</v>
      </c>
      <c r="Z39" s="23">
        <f t="shared" si="149"/>
        <v>-4</v>
      </c>
      <c r="AA39" s="23">
        <f t="shared" si="149"/>
        <v>-4</v>
      </c>
      <c r="AB39" s="23">
        <f t="shared" si="149"/>
        <v>-4</v>
      </c>
      <c r="AC39" s="23">
        <f t="shared" si="149"/>
        <v>-4</v>
      </c>
      <c r="AD39" s="23">
        <f t="shared" si="149"/>
        <v>-4</v>
      </c>
    </row>
    <row r="40" spans="2:30" x14ac:dyDescent="0.2">
      <c r="B40" s="9" t="s">
        <v>83</v>
      </c>
      <c r="C40" s="16" t="s">
        <v>94</v>
      </c>
      <c r="D40" s="26">
        <v>100</v>
      </c>
      <c r="E40" s="10">
        <f t="shared" si="147"/>
        <v>-1200</v>
      </c>
      <c r="F40" s="10">
        <f t="shared" ref="F40" si="150">SUM(S40:AD40)</f>
        <v>-1200</v>
      </c>
      <c r="G40" s="23">
        <f>-$D$40</f>
        <v>-100</v>
      </c>
      <c r="H40" s="23">
        <f t="shared" ref="H40:AD40" si="151">-$D$40</f>
        <v>-100</v>
      </c>
      <c r="I40" s="23">
        <f t="shared" si="151"/>
        <v>-100</v>
      </c>
      <c r="J40" s="23">
        <f t="shared" si="151"/>
        <v>-100</v>
      </c>
      <c r="K40" s="23">
        <f t="shared" si="151"/>
        <v>-100</v>
      </c>
      <c r="L40" s="23">
        <f t="shared" si="151"/>
        <v>-100</v>
      </c>
      <c r="M40" s="23">
        <f t="shared" si="151"/>
        <v>-100</v>
      </c>
      <c r="N40" s="23">
        <f t="shared" si="151"/>
        <v>-100</v>
      </c>
      <c r="O40" s="23">
        <f t="shared" si="151"/>
        <v>-100</v>
      </c>
      <c r="P40" s="23">
        <f t="shared" si="151"/>
        <v>-100</v>
      </c>
      <c r="Q40" s="23">
        <f t="shared" si="151"/>
        <v>-100</v>
      </c>
      <c r="R40" s="23">
        <f t="shared" si="151"/>
        <v>-100</v>
      </c>
      <c r="S40" s="23">
        <f t="shared" si="151"/>
        <v>-100</v>
      </c>
      <c r="T40" s="23">
        <f t="shared" si="151"/>
        <v>-100</v>
      </c>
      <c r="U40" s="23">
        <f t="shared" si="151"/>
        <v>-100</v>
      </c>
      <c r="V40" s="23">
        <f t="shared" si="151"/>
        <v>-100</v>
      </c>
      <c r="W40" s="23">
        <f t="shared" si="151"/>
        <v>-100</v>
      </c>
      <c r="X40" s="23">
        <f t="shared" si="151"/>
        <v>-100</v>
      </c>
      <c r="Y40" s="23">
        <f t="shared" si="151"/>
        <v>-100</v>
      </c>
      <c r="Z40" s="23">
        <f t="shared" si="151"/>
        <v>-100</v>
      </c>
      <c r="AA40" s="23">
        <f t="shared" si="151"/>
        <v>-100</v>
      </c>
      <c r="AB40" s="23">
        <f t="shared" si="151"/>
        <v>-100</v>
      </c>
      <c r="AC40" s="23">
        <f t="shared" si="151"/>
        <v>-100</v>
      </c>
      <c r="AD40" s="23">
        <f t="shared" si="151"/>
        <v>-100</v>
      </c>
    </row>
    <row r="41" spans="2:30" x14ac:dyDescent="0.2">
      <c r="B41" s="6" t="s">
        <v>37</v>
      </c>
      <c r="C41" s="20"/>
      <c r="D41" s="21"/>
      <c r="E41" s="30">
        <f>E43</f>
        <v>-2398.7999999999997</v>
      </c>
      <c r="F41" s="30">
        <f>F43</f>
        <v>109.76666666666705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2:30" x14ac:dyDescent="0.2">
      <c r="B42" s="9" t="s">
        <v>52</v>
      </c>
      <c r="C42" s="22"/>
      <c r="D42" s="18"/>
      <c r="E42" s="12">
        <f>SUM(E25+E31)</f>
        <v>-2398.7999999999997</v>
      </c>
      <c r="F42" s="12">
        <f>SUM(F25+F31)</f>
        <v>2508.5666666666666</v>
      </c>
      <c r="G42" s="28">
        <f>G31+G25</f>
        <v>-297.66666666666669</v>
      </c>
      <c r="H42" s="28">
        <f t="shared" ref="H42:AD42" si="152">H31+H25</f>
        <v>-290.16666666666669</v>
      </c>
      <c r="I42" s="28">
        <f t="shared" si="152"/>
        <v>-433.5</v>
      </c>
      <c r="J42" s="28">
        <f t="shared" si="152"/>
        <v>-321.88333333333333</v>
      </c>
      <c r="K42" s="28">
        <f t="shared" si="152"/>
        <v>-298.9666666666667</v>
      </c>
      <c r="L42" s="28">
        <f t="shared" si="152"/>
        <v>-198.54999999999995</v>
      </c>
      <c r="M42" s="28">
        <f t="shared" si="152"/>
        <v>-218.8</v>
      </c>
      <c r="N42" s="28">
        <f t="shared" si="152"/>
        <v>-181.71666666666667</v>
      </c>
      <c r="O42" s="28">
        <f t="shared" si="152"/>
        <v>-148.38333333333333</v>
      </c>
      <c r="P42" s="28">
        <f t="shared" si="152"/>
        <v>-115.83333333333331</v>
      </c>
      <c r="Q42" s="28">
        <f t="shared" si="152"/>
        <v>-77.916666666666629</v>
      </c>
      <c r="R42" s="29">
        <f t="shared" si="152"/>
        <v>184.58333333333337</v>
      </c>
      <c r="S42" s="28">
        <f t="shared" si="152"/>
        <v>-11.366666666666617</v>
      </c>
      <c r="T42" s="28">
        <f t="shared" si="152"/>
        <v>31.133333333333383</v>
      </c>
      <c r="U42" s="28">
        <f t="shared" si="152"/>
        <v>70.300000000000011</v>
      </c>
      <c r="V42" s="28">
        <f t="shared" si="152"/>
        <v>105.75</v>
      </c>
      <c r="W42" s="28">
        <f t="shared" si="152"/>
        <v>137.41666666666669</v>
      </c>
      <c r="X42" s="28">
        <f t="shared" si="152"/>
        <v>397.41666666666674</v>
      </c>
      <c r="Y42" s="28">
        <f t="shared" si="152"/>
        <v>194.38333333333338</v>
      </c>
      <c r="Z42" s="28">
        <f t="shared" si="152"/>
        <v>226.05000000000013</v>
      </c>
      <c r="AA42" s="28">
        <f t="shared" si="152"/>
        <v>252.71666666666675</v>
      </c>
      <c r="AB42" s="28">
        <f t="shared" si="152"/>
        <v>275.61666666666662</v>
      </c>
      <c r="AC42" s="28">
        <f t="shared" si="152"/>
        <v>291.86666666666673</v>
      </c>
      <c r="AD42" s="28">
        <f t="shared" si="152"/>
        <v>537.2833333333333</v>
      </c>
    </row>
    <row r="43" spans="2:30" x14ac:dyDescent="0.2">
      <c r="B43" s="9" t="s">
        <v>42</v>
      </c>
      <c r="C43" s="22"/>
      <c r="D43" s="19"/>
      <c r="E43" s="28">
        <f>R43</f>
        <v>-2398.7999999999997</v>
      </c>
      <c r="F43" s="28">
        <f>AD43</f>
        <v>109.76666666666705</v>
      </c>
      <c r="G43" s="28">
        <f>SUM($G42:G42)</f>
        <v>-297.66666666666669</v>
      </c>
      <c r="H43" s="28">
        <f>SUM($G42:H42)</f>
        <v>-587.83333333333337</v>
      </c>
      <c r="I43" s="28">
        <f>SUM($G42:I42)</f>
        <v>-1021.3333333333334</v>
      </c>
      <c r="J43" s="28">
        <f>SUM($G42:J42)</f>
        <v>-1343.2166666666667</v>
      </c>
      <c r="K43" s="28">
        <f>SUM($G42:K42)</f>
        <v>-1642.1833333333334</v>
      </c>
      <c r="L43" s="28">
        <f>SUM($G42:L42)</f>
        <v>-1840.7333333333333</v>
      </c>
      <c r="M43" s="28">
        <f>SUM($G42:M42)</f>
        <v>-2059.5333333333333</v>
      </c>
      <c r="N43" s="28">
        <f>SUM($G42:N42)</f>
        <v>-2241.25</v>
      </c>
      <c r="O43" s="28">
        <f>SUM($G42:O42)</f>
        <v>-2389.6333333333332</v>
      </c>
      <c r="P43" s="28">
        <f>SUM($G42:P42)</f>
        <v>-2505.4666666666667</v>
      </c>
      <c r="Q43" s="28">
        <f>SUM($G42:Q42)</f>
        <v>-2583.3833333333332</v>
      </c>
      <c r="R43" s="28">
        <f>SUM($G42:R42)</f>
        <v>-2398.7999999999997</v>
      </c>
      <c r="S43" s="28">
        <f>SUM($G42:S42)</f>
        <v>-2410.1666666666665</v>
      </c>
      <c r="T43" s="28">
        <f>SUM($G42:T42)</f>
        <v>-2379.0333333333333</v>
      </c>
      <c r="U43" s="28">
        <f>SUM($G42:U42)</f>
        <v>-2308.7333333333331</v>
      </c>
      <c r="V43" s="28">
        <f>SUM($G42:V42)</f>
        <v>-2202.9833333333331</v>
      </c>
      <c r="W43" s="28">
        <f>SUM($G42:W42)</f>
        <v>-2065.5666666666666</v>
      </c>
      <c r="X43" s="28">
        <f>SUM($G42:X42)</f>
        <v>-1668.1499999999999</v>
      </c>
      <c r="Y43" s="28">
        <f>SUM($G42:Y42)</f>
        <v>-1473.7666666666664</v>
      </c>
      <c r="Z43" s="28">
        <f>SUM($G42:Z42)</f>
        <v>-1247.7166666666662</v>
      </c>
      <c r="AA43" s="28">
        <f>SUM($G42:AA42)</f>
        <v>-994.99999999999955</v>
      </c>
      <c r="AB43" s="28">
        <f>SUM($G42:AB42)</f>
        <v>-719.38333333333298</v>
      </c>
      <c r="AC43" s="28">
        <f>SUM($G42:AC42)</f>
        <v>-427.51666666666625</v>
      </c>
      <c r="AD43" s="29">
        <f>SUM($G42:AD42)</f>
        <v>109.76666666666705</v>
      </c>
    </row>
    <row r="44" spans="2:30" x14ac:dyDescent="0.2">
      <c r="B44" s="9"/>
      <c r="C44" s="9"/>
      <c r="D44" s="13"/>
    </row>
    <row r="45" spans="2:30" x14ac:dyDescent="0.2">
      <c r="B45" s="9"/>
      <c r="C45" s="9"/>
      <c r="D45" s="13"/>
    </row>
  </sheetData>
  <phoneticPr fontId="2" type="noConversion"/>
  <pageMargins left="0.7" right="0.7" top="0.75" bottom="0.75" header="0.3" footer="0.3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ECA5-443B-42F4-952D-E4B752165882}">
  <dimension ref="B1:AD45"/>
  <sheetViews>
    <sheetView showGridLines="0" zoomScale="70" zoomScaleNormal="70" workbookViewId="0">
      <pane xSplit="6" ySplit="9" topLeftCell="N10" activePane="bottomRight" state="frozen"/>
      <selection activeCell="E12" sqref="E12"/>
      <selection pane="topRight" activeCell="E12" sqref="E12"/>
      <selection pane="bottomLeft" activeCell="E12" sqref="E12"/>
      <selection pane="bottomRight" activeCell="A13" sqref="A13"/>
    </sheetView>
  </sheetViews>
  <sheetFormatPr defaultColWidth="8.85546875" defaultRowHeight="12.75" x14ac:dyDescent="0.2"/>
  <cols>
    <col min="1" max="1" width="8.85546875" style="4"/>
    <col min="2" max="2" width="39.42578125" style="4" customWidth="1"/>
    <col min="3" max="3" width="41.28515625" style="4" bestFit="1" customWidth="1"/>
    <col min="4" max="4" width="16.7109375" style="4" customWidth="1"/>
    <col min="5" max="5" width="17" style="4" bestFit="1" customWidth="1"/>
    <col min="6" max="6" width="12.7109375" style="4" bestFit="1" customWidth="1"/>
    <col min="7" max="7" width="11.5703125" style="4" bestFit="1" customWidth="1"/>
    <col min="8" max="12" width="8.28515625" style="4" bestFit="1" customWidth="1"/>
    <col min="13" max="13" width="10.42578125" style="4" bestFit="1" customWidth="1"/>
    <col min="14" max="15" width="8.28515625" style="4" bestFit="1" customWidth="1"/>
    <col min="16" max="30" width="9.42578125" style="4" bestFit="1" customWidth="1"/>
    <col min="31" max="16384" width="8.85546875" style="4"/>
  </cols>
  <sheetData>
    <row r="1" spans="2:30" s="1" customFormat="1" ht="23.25" x14ac:dyDescent="0.35">
      <c r="B1" s="38" t="s">
        <v>27</v>
      </c>
      <c r="C1" s="3"/>
    </row>
    <row r="2" spans="2:30" s="1" customFormat="1" ht="14.25" x14ac:dyDescent="0.2">
      <c r="B2" s="37" t="s">
        <v>59</v>
      </c>
      <c r="C2" s="37" t="s">
        <v>60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</row>
    <row r="3" spans="2:30" s="1" customFormat="1" ht="14.25" x14ac:dyDescent="0.2">
      <c r="B3" s="11"/>
      <c r="C3" s="11"/>
    </row>
    <row r="4" spans="2:30" s="1" customFormat="1" ht="15" thickBot="1" x14ac:dyDescent="0.25">
      <c r="C4" s="35" t="s">
        <v>58</v>
      </c>
      <c r="D4" s="36"/>
    </row>
    <row r="5" spans="2:30" ht="15" thickTop="1" x14ac:dyDescent="0.2">
      <c r="C5" s="31" t="s">
        <v>53</v>
      </c>
      <c r="D5" s="32" t="str" cm="1">
        <f t="array" ref="D5">INDEX(G9:AD42,1,MATCH(TRUE,INDEX((G42:AD42&gt;0),,),0))</f>
        <v>Month 11</v>
      </c>
      <c r="G5" s="1"/>
      <c r="H5" s="1"/>
    </row>
    <row r="6" spans="2:30" x14ac:dyDescent="0.2">
      <c r="C6" s="31" t="s">
        <v>55</v>
      </c>
      <c r="D6" s="32" t="str" cm="1">
        <f t="array" ref="D6">INDEX(G9:AD43,1,MATCH(TRUE,INDEX((G43:AD43&gt;0),,),0))</f>
        <v>Month 18</v>
      </c>
    </row>
    <row r="7" spans="2:30" x14ac:dyDescent="0.2">
      <c r="C7" s="33" t="s">
        <v>61</v>
      </c>
      <c r="D7" s="34">
        <f>F43/SUM(E25:F25)</f>
        <v>0.27954242135367013</v>
      </c>
    </row>
    <row r="8" spans="2:30" s="1" customFormat="1" ht="15" x14ac:dyDescent="0.25">
      <c r="B8" s="2"/>
      <c r="C8" s="2"/>
    </row>
    <row r="9" spans="2:30" x14ac:dyDescent="0.2">
      <c r="B9" s="5" t="s">
        <v>25</v>
      </c>
      <c r="C9" s="15" t="s">
        <v>26</v>
      </c>
      <c r="D9" s="15"/>
      <c r="E9" s="5" t="s">
        <v>34</v>
      </c>
      <c r="F9" s="5" t="s">
        <v>57</v>
      </c>
      <c r="G9" s="5" t="s">
        <v>0</v>
      </c>
      <c r="H9" s="5" t="s">
        <v>1</v>
      </c>
      <c r="I9" s="5" t="s">
        <v>2</v>
      </c>
      <c r="J9" s="5" t="s">
        <v>3</v>
      </c>
      <c r="K9" s="5" t="s">
        <v>4</v>
      </c>
      <c r="L9" s="5" t="s">
        <v>5</v>
      </c>
      <c r="M9" s="5" t="s">
        <v>6</v>
      </c>
      <c r="N9" s="5" t="s">
        <v>7</v>
      </c>
      <c r="O9" s="5" t="s">
        <v>8</v>
      </c>
      <c r="P9" s="5" t="s">
        <v>9</v>
      </c>
      <c r="Q9" s="5" t="s">
        <v>10</v>
      </c>
      <c r="R9" s="5" t="s">
        <v>11</v>
      </c>
      <c r="S9" s="5" t="s">
        <v>12</v>
      </c>
      <c r="T9" s="5" t="s">
        <v>13</v>
      </c>
      <c r="U9" s="5" t="s">
        <v>14</v>
      </c>
      <c r="V9" s="5" t="s">
        <v>15</v>
      </c>
      <c r="W9" s="5" t="s">
        <v>16</v>
      </c>
      <c r="X9" s="5" t="s">
        <v>17</v>
      </c>
      <c r="Y9" s="5" t="s">
        <v>18</v>
      </c>
      <c r="Z9" s="5" t="s">
        <v>19</v>
      </c>
      <c r="AA9" s="5" t="s">
        <v>20</v>
      </c>
      <c r="AB9" s="5" t="s">
        <v>21</v>
      </c>
      <c r="AC9" s="5" t="s">
        <v>22</v>
      </c>
      <c r="AD9" s="5" t="s">
        <v>23</v>
      </c>
    </row>
    <row r="10" spans="2:30" x14ac:dyDescent="0.2">
      <c r="B10" s="6" t="s">
        <v>31</v>
      </c>
      <c r="C10" s="20"/>
      <c r="D10" s="21"/>
      <c r="E10" s="7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2:30" x14ac:dyDescent="0.2">
      <c r="B11" s="9" t="s">
        <v>24</v>
      </c>
      <c r="C11" s="16" t="s">
        <v>104</v>
      </c>
      <c r="D11" s="16">
        <v>1000</v>
      </c>
      <c r="E11" s="28">
        <f>SUM(G11:R11)</f>
        <v>21000</v>
      </c>
      <c r="F11" s="28">
        <f>SUM(S11:AD11)</f>
        <v>48000</v>
      </c>
      <c r="G11" s="23">
        <v>500</v>
      </c>
      <c r="H11" s="23">
        <f>G11</f>
        <v>500</v>
      </c>
      <c r="I11" s="23">
        <f>H11</f>
        <v>500</v>
      </c>
      <c r="J11" s="23">
        <f>G11+D11</f>
        <v>1500</v>
      </c>
      <c r="K11" s="23">
        <f>J11</f>
        <v>1500</v>
      </c>
      <c r="L11" s="23">
        <f>K11</f>
        <v>1500</v>
      </c>
      <c r="M11" s="23">
        <f>L11+$D$11</f>
        <v>2500</v>
      </c>
      <c r="N11" s="23">
        <f>M11</f>
        <v>2500</v>
      </c>
      <c r="O11" s="23">
        <f t="shared" ref="O11:X14" si="0">N11</f>
        <v>2500</v>
      </c>
      <c r="P11" s="23">
        <f t="shared" si="0"/>
        <v>2500</v>
      </c>
      <c r="Q11" s="23">
        <f t="shared" si="0"/>
        <v>2500</v>
      </c>
      <c r="R11" s="23">
        <f t="shared" si="0"/>
        <v>2500</v>
      </c>
      <c r="S11" s="23">
        <f>R11+$D$11</f>
        <v>3500</v>
      </c>
      <c r="T11" s="23">
        <f>S11</f>
        <v>3500</v>
      </c>
      <c r="U11" s="23">
        <f t="shared" ref="U11:X12" si="1">T11</f>
        <v>3500</v>
      </c>
      <c r="V11" s="23">
        <f t="shared" si="1"/>
        <v>3500</v>
      </c>
      <c r="W11" s="23">
        <f t="shared" si="1"/>
        <v>3500</v>
      </c>
      <c r="X11" s="23">
        <f t="shared" si="1"/>
        <v>3500</v>
      </c>
      <c r="Y11" s="23">
        <f>X11+$D$11</f>
        <v>4500</v>
      </c>
      <c r="Z11" s="23">
        <f>Y11</f>
        <v>4500</v>
      </c>
      <c r="AA11" s="23">
        <f t="shared" ref="AA11:AD14" si="2">Z11</f>
        <v>4500</v>
      </c>
      <c r="AB11" s="23">
        <f t="shared" si="2"/>
        <v>4500</v>
      </c>
      <c r="AC11" s="23">
        <f t="shared" si="2"/>
        <v>4500</v>
      </c>
      <c r="AD11" s="23">
        <f t="shared" si="2"/>
        <v>4500</v>
      </c>
    </row>
    <row r="12" spans="2:30" x14ac:dyDescent="0.2">
      <c r="B12" s="9" t="s">
        <v>28</v>
      </c>
      <c r="C12" s="16" t="s">
        <v>46</v>
      </c>
      <c r="D12" s="25">
        <v>0.06</v>
      </c>
      <c r="E12" s="24">
        <f>R12</f>
        <v>7.9860000000000014E-2</v>
      </c>
      <c r="F12" s="24">
        <f>AD12</f>
        <v>5.2396146000000025E-2</v>
      </c>
      <c r="G12" s="24">
        <f>$D$12</f>
        <v>0.06</v>
      </c>
      <c r="H12" s="24">
        <f t="shared" ref="H12:I15" si="3">G12</f>
        <v>0.06</v>
      </c>
      <c r="I12" s="24">
        <f t="shared" si="3"/>
        <v>0.06</v>
      </c>
      <c r="J12" s="24">
        <f>I12*(1+$D$16)</f>
        <v>6.6000000000000003E-2</v>
      </c>
      <c r="K12" s="24">
        <f t="shared" ref="K12:L15" si="4">J12</f>
        <v>6.6000000000000003E-2</v>
      </c>
      <c r="L12" s="24">
        <f t="shared" si="4"/>
        <v>6.6000000000000003E-2</v>
      </c>
      <c r="M12" s="24">
        <f>L12*(1+$D$16)</f>
        <v>7.2600000000000012E-2</v>
      </c>
      <c r="N12" s="24">
        <f t="shared" ref="N12:O14" si="5">M12</f>
        <v>7.2600000000000012E-2</v>
      </c>
      <c r="O12" s="24">
        <f t="shared" si="5"/>
        <v>7.2600000000000012E-2</v>
      </c>
      <c r="P12" s="24">
        <f>O12*(1+$D$16)</f>
        <v>7.9860000000000014E-2</v>
      </c>
      <c r="Q12" s="24">
        <f t="shared" si="0"/>
        <v>7.9860000000000014E-2</v>
      </c>
      <c r="R12" s="24">
        <f t="shared" si="0"/>
        <v>7.9860000000000014E-2</v>
      </c>
      <c r="S12" s="24">
        <f>R12*(1-$D$16)</f>
        <v>7.1874000000000021E-2</v>
      </c>
      <c r="T12" s="24">
        <f t="shared" si="0"/>
        <v>7.1874000000000021E-2</v>
      </c>
      <c r="U12" s="24">
        <f t="shared" si="0"/>
        <v>7.1874000000000021E-2</v>
      </c>
      <c r="V12" s="24">
        <f>U12*(1-$D$16)</f>
        <v>6.4686600000000025E-2</v>
      </c>
      <c r="W12" s="24">
        <f t="shared" si="1"/>
        <v>6.4686600000000025E-2</v>
      </c>
      <c r="X12" s="24">
        <f t="shared" si="1"/>
        <v>6.4686600000000025E-2</v>
      </c>
      <c r="Y12" s="24">
        <f>X12*(1-$D$16)</f>
        <v>5.8217940000000024E-2</v>
      </c>
      <c r="Z12" s="24">
        <f t="shared" ref="Z12" si="6">Y12</f>
        <v>5.8217940000000024E-2</v>
      </c>
      <c r="AA12" s="24">
        <f t="shared" si="2"/>
        <v>5.8217940000000024E-2</v>
      </c>
      <c r="AB12" s="24">
        <f>AA12*(1-$D$16)</f>
        <v>5.2396146000000025E-2</v>
      </c>
      <c r="AC12" s="24">
        <f t="shared" si="2"/>
        <v>5.2396146000000025E-2</v>
      </c>
      <c r="AD12" s="24">
        <f t="shared" ref="AD12" si="7">AC12</f>
        <v>5.2396146000000025E-2</v>
      </c>
    </row>
    <row r="13" spans="2:30" x14ac:dyDescent="0.2">
      <c r="B13" s="62" t="s">
        <v>88</v>
      </c>
      <c r="C13" s="16" t="s">
        <v>46</v>
      </c>
      <c r="D13" s="25">
        <v>0.05</v>
      </c>
      <c r="E13" s="24">
        <f>R13</f>
        <v>6.6550000000000012E-2</v>
      </c>
      <c r="F13" s="24">
        <f>AD13</f>
        <v>9.7435855000000043E-2</v>
      </c>
      <c r="G13" s="24">
        <f>$D$13</f>
        <v>0.05</v>
      </c>
      <c r="H13" s="24">
        <f t="shared" si="3"/>
        <v>0.05</v>
      </c>
      <c r="I13" s="24">
        <f t="shared" si="3"/>
        <v>0.05</v>
      </c>
      <c r="J13" s="24">
        <f>I13*(1+$D$16)</f>
        <v>5.5000000000000007E-2</v>
      </c>
      <c r="K13" s="24">
        <f t="shared" si="4"/>
        <v>5.5000000000000007E-2</v>
      </c>
      <c r="L13" s="24">
        <f t="shared" si="4"/>
        <v>5.5000000000000007E-2</v>
      </c>
      <c r="M13" s="24">
        <f>L13*(1+$D$16)</f>
        <v>6.0500000000000012E-2</v>
      </c>
      <c r="N13" s="24">
        <f t="shared" ref="N13" si="8">M13</f>
        <v>6.0500000000000012E-2</v>
      </c>
      <c r="O13" s="24">
        <f t="shared" ref="O13" si="9">N13</f>
        <v>6.0500000000000012E-2</v>
      </c>
      <c r="P13" s="24">
        <f>O13*(1+$D$16)</f>
        <v>6.6550000000000012E-2</v>
      </c>
      <c r="Q13" s="24">
        <f t="shared" ref="Q13" si="10">P13</f>
        <v>6.6550000000000012E-2</v>
      </c>
      <c r="R13" s="24">
        <f t="shared" ref="R13" si="11">Q13</f>
        <v>6.6550000000000012E-2</v>
      </c>
      <c r="S13" s="24">
        <f>R13*(1+$D$16)</f>
        <v>7.320500000000002E-2</v>
      </c>
      <c r="T13" s="24">
        <f t="shared" ref="T13" si="12">S13</f>
        <v>7.320500000000002E-2</v>
      </c>
      <c r="U13" s="24">
        <f t="shared" ref="U13" si="13">T13</f>
        <v>7.320500000000002E-2</v>
      </c>
      <c r="V13" s="24">
        <f>U13*(1+$D$16)</f>
        <v>8.0525500000000028E-2</v>
      </c>
      <c r="W13" s="24">
        <f t="shared" ref="W13" si="14">V13</f>
        <v>8.0525500000000028E-2</v>
      </c>
      <c r="X13" s="24">
        <f t="shared" ref="X13" si="15">W13</f>
        <v>8.0525500000000028E-2</v>
      </c>
      <c r="Y13" s="24">
        <f>X13*(1+$D$16)</f>
        <v>8.8578050000000033E-2</v>
      </c>
      <c r="Z13" s="24">
        <f t="shared" ref="Z13" si="16">Y13</f>
        <v>8.8578050000000033E-2</v>
      </c>
      <c r="AA13" s="24">
        <f t="shared" ref="AA13" si="17">Z13</f>
        <v>8.8578050000000033E-2</v>
      </c>
      <c r="AB13" s="24">
        <f>AA13*(1+$D$16)</f>
        <v>9.7435855000000043E-2</v>
      </c>
      <c r="AC13" s="24">
        <f t="shared" ref="AC13" si="18">AB13</f>
        <v>9.7435855000000043E-2</v>
      </c>
      <c r="AD13" s="24">
        <f t="shared" ref="AD13" si="19">AC13</f>
        <v>9.7435855000000043E-2</v>
      </c>
    </row>
    <row r="14" spans="2:30" x14ac:dyDescent="0.2">
      <c r="B14" s="62" t="s">
        <v>90</v>
      </c>
      <c r="C14" s="16" t="s">
        <v>46</v>
      </c>
      <c r="D14" s="25">
        <f>(D12-D13)/4*3</f>
        <v>7.4999999999999963E-3</v>
      </c>
      <c r="E14" s="24">
        <f>R14</f>
        <v>9.9824999999999983E-3</v>
      </c>
      <c r="F14" s="24">
        <f>AD14</f>
        <v>1.4615378250000003E-2</v>
      </c>
      <c r="G14" s="24">
        <f>$D$14</f>
        <v>7.4999999999999963E-3</v>
      </c>
      <c r="H14" s="24">
        <f t="shared" si="3"/>
        <v>7.4999999999999963E-3</v>
      </c>
      <c r="I14" s="24">
        <f t="shared" si="3"/>
        <v>7.4999999999999963E-3</v>
      </c>
      <c r="J14" s="24">
        <f>I14*(1+$D$16)</f>
        <v>8.2499999999999969E-3</v>
      </c>
      <c r="K14" s="24">
        <f t="shared" si="4"/>
        <v>8.2499999999999969E-3</v>
      </c>
      <c r="L14" s="24">
        <f t="shared" si="4"/>
        <v>8.2499999999999969E-3</v>
      </c>
      <c r="M14" s="24">
        <f>L14*(1+$D$16)</f>
        <v>9.074999999999998E-3</v>
      </c>
      <c r="N14" s="24">
        <f t="shared" si="5"/>
        <v>9.074999999999998E-3</v>
      </c>
      <c r="O14" s="24">
        <f t="shared" si="5"/>
        <v>9.074999999999998E-3</v>
      </c>
      <c r="P14" s="24">
        <f>O14*(1+$D$16)</f>
        <v>9.9824999999999983E-3</v>
      </c>
      <c r="Q14" s="24">
        <f t="shared" si="0"/>
        <v>9.9824999999999983E-3</v>
      </c>
      <c r="R14" s="24">
        <f t="shared" si="0"/>
        <v>9.9824999999999983E-3</v>
      </c>
      <c r="S14" s="24">
        <f>R14*(1+$D$16)</f>
        <v>1.0980749999999999E-2</v>
      </c>
      <c r="T14" s="24">
        <f t="shared" si="0"/>
        <v>1.0980749999999999E-2</v>
      </c>
      <c r="U14" s="24">
        <f t="shared" si="0"/>
        <v>1.0980749999999999E-2</v>
      </c>
      <c r="V14" s="24">
        <f>U14*(1+$D$16)</f>
        <v>1.2078825E-2</v>
      </c>
      <c r="W14" s="24">
        <f t="shared" si="0"/>
        <v>1.2078825E-2</v>
      </c>
      <c r="X14" s="24">
        <f t="shared" si="0"/>
        <v>1.2078825E-2</v>
      </c>
      <c r="Y14" s="24">
        <f>X14*(1+$D$16)</f>
        <v>1.3286707500000002E-2</v>
      </c>
      <c r="Z14" s="24">
        <f t="shared" ref="Z14:AA14" si="20">Y14</f>
        <v>1.3286707500000002E-2</v>
      </c>
      <c r="AA14" s="24">
        <f t="shared" si="20"/>
        <v>1.3286707500000002E-2</v>
      </c>
      <c r="AB14" s="24">
        <f>AA14*(1+$D$16)</f>
        <v>1.4615378250000003E-2</v>
      </c>
      <c r="AC14" s="24">
        <f t="shared" si="2"/>
        <v>1.4615378250000003E-2</v>
      </c>
      <c r="AD14" s="24">
        <f t="shared" si="2"/>
        <v>1.4615378250000003E-2</v>
      </c>
    </row>
    <row r="15" spans="2:30" x14ac:dyDescent="0.2">
      <c r="B15" s="62" t="s">
        <v>89</v>
      </c>
      <c r="C15" s="16" t="s">
        <v>46</v>
      </c>
      <c r="D15" s="25">
        <f>(D12-D13)/4</f>
        <v>2.4999999999999988E-3</v>
      </c>
      <c r="E15" s="24">
        <f>R15</f>
        <v>3.3274999999999993E-3</v>
      </c>
      <c r="F15" s="24">
        <f>AD15</f>
        <v>4.8717927500000003E-3</v>
      </c>
      <c r="G15" s="24">
        <f>$D$15</f>
        <v>2.4999999999999988E-3</v>
      </c>
      <c r="H15" s="24">
        <f t="shared" si="3"/>
        <v>2.4999999999999988E-3</v>
      </c>
      <c r="I15" s="24">
        <f t="shared" si="3"/>
        <v>2.4999999999999988E-3</v>
      </c>
      <c r="J15" s="24">
        <f>I15*(1+$D$16)</f>
        <v>2.749999999999999E-3</v>
      </c>
      <c r="K15" s="24">
        <f t="shared" si="4"/>
        <v>2.749999999999999E-3</v>
      </c>
      <c r="L15" s="24">
        <f t="shared" si="4"/>
        <v>2.749999999999999E-3</v>
      </c>
      <c r="M15" s="24">
        <f t="shared" ref="M15" si="21">L15*(1+$D$16)</f>
        <v>3.024999999999999E-3</v>
      </c>
      <c r="N15" s="24">
        <f t="shared" ref="N15" si="22">M15</f>
        <v>3.024999999999999E-3</v>
      </c>
      <c r="O15" s="24">
        <f t="shared" ref="O15" si="23">N15</f>
        <v>3.024999999999999E-3</v>
      </c>
      <c r="P15" s="24">
        <f t="shared" ref="P15" si="24">O15*(1+$D$16)</f>
        <v>3.3274999999999993E-3</v>
      </c>
      <c r="Q15" s="24">
        <f t="shared" ref="Q15" si="25">P15</f>
        <v>3.3274999999999993E-3</v>
      </c>
      <c r="R15" s="24">
        <f t="shared" ref="R15" si="26">Q15</f>
        <v>3.3274999999999993E-3</v>
      </c>
      <c r="S15" s="24">
        <f t="shared" ref="S15" si="27">R15*(1+$D$16)</f>
        <v>3.6602499999999994E-3</v>
      </c>
      <c r="T15" s="24">
        <f t="shared" ref="T15" si="28">S15</f>
        <v>3.6602499999999994E-3</v>
      </c>
      <c r="U15" s="24">
        <f t="shared" ref="U15" si="29">T15</f>
        <v>3.6602499999999994E-3</v>
      </c>
      <c r="V15" s="24">
        <f t="shared" ref="V15" si="30">U15*(1+$D$16)</f>
        <v>4.0262749999999993E-3</v>
      </c>
      <c r="W15" s="24">
        <f t="shared" ref="W15" si="31">V15</f>
        <v>4.0262749999999993E-3</v>
      </c>
      <c r="X15" s="24">
        <f t="shared" ref="X15" si="32">W15</f>
        <v>4.0262749999999993E-3</v>
      </c>
      <c r="Y15" s="24">
        <f t="shared" ref="Y15" si="33">X15*(1+$D$16)</f>
        <v>4.4289024999999999E-3</v>
      </c>
      <c r="Z15" s="24">
        <f t="shared" ref="Z15" si="34">Y15</f>
        <v>4.4289024999999999E-3</v>
      </c>
      <c r="AA15" s="24">
        <f t="shared" ref="AA15" si="35">Z15</f>
        <v>4.4289024999999999E-3</v>
      </c>
      <c r="AB15" s="24">
        <f t="shared" ref="AB15" si="36">AA15*(1+$D$16)</f>
        <v>4.8717927500000003E-3</v>
      </c>
      <c r="AC15" s="24">
        <f t="shared" ref="AC15" si="37">AB15</f>
        <v>4.8717927500000003E-3</v>
      </c>
      <c r="AD15" s="24">
        <f t="shared" ref="AD15" si="38">AC15</f>
        <v>4.8717927500000003E-3</v>
      </c>
    </row>
    <row r="16" spans="2:30" s="74" customFormat="1" ht="25.5" x14ac:dyDescent="0.25">
      <c r="B16" s="71" t="s">
        <v>29</v>
      </c>
      <c r="C16" s="72" t="s">
        <v>106</v>
      </c>
      <c r="D16" s="73">
        <v>0.1</v>
      </c>
      <c r="E16" s="74">
        <f>SUM(G16:R16)</f>
        <v>1533</v>
      </c>
      <c r="F16" s="74">
        <f>SUM(S16:AD16)</f>
        <v>2928</v>
      </c>
      <c r="G16" s="74">
        <f>ROUND(G11*G12,0)</f>
        <v>30</v>
      </c>
      <c r="H16" s="74">
        <f t="shared" ref="H16:AD16" si="39">ROUND(H11*H12,0)</f>
        <v>30</v>
      </c>
      <c r="I16" s="74">
        <f t="shared" si="39"/>
        <v>30</v>
      </c>
      <c r="J16" s="74">
        <f t="shared" si="39"/>
        <v>99</v>
      </c>
      <c r="K16" s="74">
        <f t="shared" si="39"/>
        <v>99</v>
      </c>
      <c r="L16" s="74">
        <f t="shared" si="39"/>
        <v>99</v>
      </c>
      <c r="M16" s="74">
        <f t="shared" si="39"/>
        <v>182</v>
      </c>
      <c r="N16" s="74">
        <f t="shared" si="39"/>
        <v>182</v>
      </c>
      <c r="O16" s="74">
        <f t="shared" si="39"/>
        <v>182</v>
      </c>
      <c r="P16" s="74">
        <f t="shared" si="39"/>
        <v>200</v>
      </c>
      <c r="Q16" s="74">
        <f t="shared" si="39"/>
        <v>200</v>
      </c>
      <c r="R16" s="74">
        <f t="shared" si="39"/>
        <v>200</v>
      </c>
      <c r="S16" s="74">
        <f t="shared" si="39"/>
        <v>252</v>
      </c>
      <c r="T16" s="74">
        <f t="shared" si="39"/>
        <v>252</v>
      </c>
      <c r="U16" s="74">
        <f t="shared" si="39"/>
        <v>252</v>
      </c>
      <c r="V16" s="74">
        <f t="shared" si="39"/>
        <v>226</v>
      </c>
      <c r="W16" s="74">
        <f t="shared" si="39"/>
        <v>226</v>
      </c>
      <c r="X16" s="74">
        <f t="shared" si="39"/>
        <v>226</v>
      </c>
      <c r="Y16" s="74">
        <f t="shared" si="39"/>
        <v>262</v>
      </c>
      <c r="Z16" s="74">
        <f t="shared" si="39"/>
        <v>262</v>
      </c>
      <c r="AA16" s="74">
        <f t="shared" si="39"/>
        <v>262</v>
      </c>
      <c r="AB16" s="74">
        <f t="shared" si="39"/>
        <v>236</v>
      </c>
      <c r="AC16" s="74">
        <f t="shared" si="39"/>
        <v>236</v>
      </c>
      <c r="AD16" s="74">
        <f t="shared" si="39"/>
        <v>236</v>
      </c>
    </row>
    <row r="17" spans="2:30" x14ac:dyDescent="0.2">
      <c r="B17" s="48" t="s">
        <v>77</v>
      </c>
      <c r="C17" s="16" t="s">
        <v>79</v>
      </c>
      <c r="D17" s="17">
        <f>1-SUM(D18:D19)</f>
        <v>0.96499999999999997</v>
      </c>
      <c r="E17" s="11">
        <f t="shared" ref="E17:E19" si="40">SUM(G17:R17)</f>
        <v>1518</v>
      </c>
      <c r="F17" s="11">
        <f t="shared" ref="F17:F19" si="41">SUM(S17:AD17)</f>
        <v>2832</v>
      </c>
      <c r="G17" s="4">
        <f>G16-SUM(G18:G19)</f>
        <v>30</v>
      </c>
      <c r="H17" s="4">
        <f t="shared" ref="H17:AD17" si="42">H16-SUM(H18:H19)</f>
        <v>30</v>
      </c>
      <c r="I17" s="4">
        <f t="shared" si="42"/>
        <v>30</v>
      </c>
      <c r="J17" s="4">
        <f t="shared" si="42"/>
        <v>99</v>
      </c>
      <c r="K17" s="4">
        <f t="shared" si="42"/>
        <v>99</v>
      </c>
      <c r="L17" s="4">
        <f t="shared" si="42"/>
        <v>99</v>
      </c>
      <c r="M17" s="4">
        <f t="shared" si="42"/>
        <v>182</v>
      </c>
      <c r="N17" s="4">
        <f t="shared" si="42"/>
        <v>182</v>
      </c>
      <c r="O17" s="4">
        <f t="shared" si="42"/>
        <v>182</v>
      </c>
      <c r="P17" s="4">
        <f t="shared" si="42"/>
        <v>195</v>
      </c>
      <c r="Q17" s="4">
        <f t="shared" si="42"/>
        <v>195</v>
      </c>
      <c r="R17" s="4">
        <f t="shared" si="42"/>
        <v>195</v>
      </c>
      <c r="S17" s="4">
        <f t="shared" si="42"/>
        <v>246</v>
      </c>
      <c r="T17" s="4">
        <f t="shared" si="42"/>
        <v>246</v>
      </c>
      <c r="U17" s="4">
        <f t="shared" si="42"/>
        <v>246</v>
      </c>
      <c r="V17" s="4">
        <f t="shared" si="42"/>
        <v>218</v>
      </c>
      <c r="W17" s="4">
        <f t="shared" si="42"/>
        <v>218</v>
      </c>
      <c r="X17" s="4">
        <f t="shared" si="42"/>
        <v>218</v>
      </c>
      <c r="Y17" s="4">
        <f t="shared" si="42"/>
        <v>252</v>
      </c>
      <c r="Z17" s="4">
        <f t="shared" si="42"/>
        <v>252</v>
      </c>
      <c r="AA17" s="4">
        <f t="shared" si="42"/>
        <v>252</v>
      </c>
      <c r="AB17" s="4">
        <f t="shared" si="42"/>
        <v>228</v>
      </c>
      <c r="AC17" s="4">
        <f t="shared" si="42"/>
        <v>228</v>
      </c>
      <c r="AD17" s="4">
        <f t="shared" si="42"/>
        <v>228</v>
      </c>
    </row>
    <row r="18" spans="2:30" x14ac:dyDescent="0.2">
      <c r="B18" s="48" t="s">
        <v>91</v>
      </c>
      <c r="C18" s="16" t="s">
        <v>79</v>
      </c>
      <c r="D18" s="17">
        <v>2.5000000000000001E-2</v>
      </c>
      <c r="E18" s="11">
        <f t="shared" si="40"/>
        <v>15</v>
      </c>
      <c r="F18" s="11">
        <f t="shared" si="41"/>
        <v>75</v>
      </c>
      <c r="G18" s="55"/>
      <c r="H18" s="55"/>
      <c r="I18" s="55"/>
      <c r="J18" s="55"/>
      <c r="K18" s="55"/>
      <c r="L18" s="55"/>
      <c r="M18" s="55"/>
      <c r="N18" s="55"/>
      <c r="O18" s="55"/>
      <c r="P18" s="4">
        <f t="shared" ref="P18:AD18" si="43">ROUND(P16*$D18,0)</f>
        <v>5</v>
      </c>
      <c r="Q18" s="4">
        <f t="shared" si="43"/>
        <v>5</v>
      </c>
      <c r="R18" s="4">
        <f t="shared" si="43"/>
        <v>5</v>
      </c>
      <c r="S18" s="4">
        <f t="shared" si="43"/>
        <v>6</v>
      </c>
      <c r="T18" s="4">
        <f t="shared" si="43"/>
        <v>6</v>
      </c>
      <c r="U18" s="4">
        <f t="shared" si="43"/>
        <v>6</v>
      </c>
      <c r="V18" s="4">
        <f t="shared" si="43"/>
        <v>6</v>
      </c>
      <c r="W18" s="4">
        <f t="shared" si="43"/>
        <v>6</v>
      </c>
      <c r="X18" s="4">
        <f t="shared" si="43"/>
        <v>6</v>
      </c>
      <c r="Y18" s="4">
        <f t="shared" si="43"/>
        <v>7</v>
      </c>
      <c r="Z18" s="4">
        <f t="shared" si="43"/>
        <v>7</v>
      </c>
      <c r="AA18" s="4">
        <f t="shared" si="43"/>
        <v>7</v>
      </c>
      <c r="AB18" s="4">
        <f t="shared" si="43"/>
        <v>6</v>
      </c>
      <c r="AC18" s="4">
        <f t="shared" si="43"/>
        <v>6</v>
      </c>
      <c r="AD18" s="4">
        <f t="shared" si="43"/>
        <v>6</v>
      </c>
    </row>
    <row r="19" spans="2:30" x14ac:dyDescent="0.2">
      <c r="B19" s="48" t="s">
        <v>92</v>
      </c>
      <c r="C19" s="16" t="s">
        <v>79</v>
      </c>
      <c r="D19" s="17">
        <v>0.01</v>
      </c>
      <c r="E19" s="56">
        <f t="shared" si="40"/>
        <v>0</v>
      </c>
      <c r="F19" s="11">
        <f t="shared" si="41"/>
        <v>21</v>
      </c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4">
        <f t="shared" ref="V19:AD19" si="44">ROUND(V16*$D19,0)</f>
        <v>2</v>
      </c>
      <c r="W19" s="4">
        <f t="shared" si="44"/>
        <v>2</v>
      </c>
      <c r="X19" s="4">
        <f t="shared" si="44"/>
        <v>2</v>
      </c>
      <c r="Y19" s="4">
        <f t="shared" si="44"/>
        <v>3</v>
      </c>
      <c r="Z19" s="4">
        <f t="shared" si="44"/>
        <v>3</v>
      </c>
      <c r="AA19" s="4">
        <f t="shared" si="44"/>
        <v>3</v>
      </c>
      <c r="AB19" s="4">
        <f t="shared" si="44"/>
        <v>2</v>
      </c>
      <c r="AC19" s="4">
        <f t="shared" si="44"/>
        <v>2</v>
      </c>
      <c r="AD19" s="4">
        <f t="shared" si="44"/>
        <v>2</v>
      </c>
    </row>
    <row r="20" spans="2:30" x14ac:dyDescent="0.2">
      <c r="B20" s="9" t="s">
        <v>30</v>
      </c>
      <c r="C20" s="16" t="s">
        <v>56</v>
      </c>
      <c r="D20" s="17">
        <v>0.1</v>
      </c>
      <c r="E20" s="4">
        <f>R20</f>
        <v>1076</v>
      </c>
      <c r="F20" s="4">
        <f>AD20</f>
        <v>2050</v>
      </c>
      <c r="G20" s="4">
        <f>G16</f>
        <v>30</v>
      </c>
      <c r="H20" s="4">
        <f>ROUND(G20*(1-$D$20)+H16,0)</f>
        <v>57</v>
      </c>
      <c r="I20" s="4">
        <f t="shared" ref="I20:AD23" si="45">ROUND(H20*(1-$D$20)+I16,0)</f>
        <v>81</v>
      </c>
      <c r="J20" s="4">
        <f t="shared" si="45"/>
        <v>172</v>
      </c>
      <c r="K20" s="4">
        <f t="shared" si="45"/>
        <v>254</v>
      </c>
      <c r="L20" s="4">
        <f t="shared" si="45"/>
        <v>328</v>
      </c>
      <c r="M20" s="4">
        <f t="shared" si="45"/>
        <v>477</v>
      </c>
      <c r="N20" s="4">
        <f t="shared" si="45"/>
        <v>611</v>
      </c>
      <c r="O20" s="4">
        <f t="shared" si="45"/>
        <v>732</v>
      </c>
      <c r="P20" s="4">
        <f t="shared" si="45"/>
        <v>859</v>
      </c>
      <c r="Q20" s="4">
        <f t="shared" si="45"/>
        <v>973</v>
      </c>
      <c r="R20" s="4">
        <f t="shared" si="45"/>
        <v>1076</v>
      </c>
      <c r="S20" s="4">
        <f t="shared" si="45"/>
        <v>1220</v>
      </c>
      <c r="T20" s="4">
        <f t="shared" si="45"/>
        <v>1350</v>
      </c>
      <c r="U20" s="4">
        <f t="shared" si="45"/>
        <v>1467</v>
      </c>
      <c r="V20" s="4">
        <f t="shared" si="45"/>
        <v>1546</v>
      </c>
      <c r="W20" s="4">
        <f t="shared" si="45"/>
        <v>1617</v>
      </c>
      <c r="X20" s="4">
        <f t="shared" si="45"/>
        <v>1681</v>
      </c>
      <c r="Y20" s="4">
        <f t="shared" si="45"/>
        <v>1775</v>
      </c>
      <c r="Z20" s="4">
        <f t="shared" si="45"/>
        <v>1860</v>
      </c>
      <c r="AA20" s="4">
        <f t="shared" si="45"/>
        <v>1936</v>
      </c>
      <c r="AB20" s="4">
        <f t="shared" si="45"/>
        <v>1978</v>
      </c>
      <c r="AC20" s="4">
        <f t="shared" si="45"/>
        <v>2016</v>
      </c>
      <c r="AD20" s="4">
        <f t="shared" si="45"/>
        <v>2050</v>
      </c>
    </row>
    <row r="21" spans="2:30" x14ac:dyDescent="0.2">
      <c r="B21" s="48" t="s">
        <v>77</v>
      </c>
      <c r="C21" s="16" t="s">
        <v>56</v>
      </c>
      <c r="D21" s="17">
        <v>0.1</v>
      </c>
      <c r="E21" s="11">
        <f>R21</f>
        <v>1063</v>
      </c>
      <c r="F21" s="11">
        <f>AD21</f>
        <v>1988</v>
      </c>
      <c r="G21" s="4">
        <f t="shared" ref="G21:G23" si="46">G17</f>
        <v>30</v>
      </c>
      <c r="H21" s="4">
        <f>ROUND(G21*(1-$D$21)+H17,0)</f>
        <v>57</v>
      </c>
      <c r="I21" s="4">
        <f t="shared" si="45"/>
        <v>81</v>
      </c>
      <c r="J21" s="4">
        <f t="shared" si="45"/>
        <v>172</v>
      </c>
      <c r="K21" s="4">
        <f t="shared" si="45"/>
        <v>254</v>
      </c>
      <c r="L21" s="4">
        <f t="shared" si="45"/>
        <v>328</v>
      </c>
      <c r="M21" s="4">
        <f t="shared" si="45"/>
        <v>477</v>
      </c>
      <c r="N21" s="4">
        <f t="shared" si="45"/>
        <v>611</v>
      </c>
      <c r="O21" s="4">
        <f t="shared" si="45"/>
        <v>732</v>
      </c>
      <c r="P21" s="4">
        <f t="shared" si="45"/>
        <v>854</v>
      </c>
      <c r="Q21" s="4">
        <f t="shared" si="45"/>
        <v>964</v>
      </c>
      <c r="R21" s="4">
        <f t="shared" si="45"/>
        <v>1063</v>
      </c>
      <c r="S21" s="4">
        <f t="shared" si="45"/>
        <v>1203</v>
      </c>
      <c r="T21" s="4">
        <f t="shared" si="45"/>
        <v>1329</v>
      </c>
      <c r="U21" s="4">
        <f t="shared" si="45"/>
        <v>1442</v>
      </c>
      <c r="V21" s="4">
        <f t="shared" si="45"/>
        <v>1516</v>
      </c>
      <c r="W21" s="4">
        <f t="shared" si="45"/>
        <v>1582</v>
      </c>
      <c r="X21" s="4">
        <f t="shared" si="45"/>
        <v>1642</v>
      </c>
      <c r="Y21" s="4">
        <f t="shared" si="45"/>
        <v>1730</v>
      </c>
      <c r="Z21" s="4">
        <f t="shared" si="45"/>
        <v>1809</v>
      </c>
      <c r="AA21" s="4">
        <f t="shared" si="45"/>
        <v>1880</v>
      </c>
      <c r="AB21" s="4">
        <f t="shared" si="45"/>
        <v>1920</v>
      </c>
      <c r="AC21" s="4">
        <f t="shared" si="45"/>
        <v>1956</v>
      </c>
      <c r="AD21" s="4">
        <f t="shared" si="45"/>
        <v>1988</v>
      </c>
    </row>
    <row r="22" spans="2:30" x14ac:dyDescent="0.2">
      <c r="B22" s="48" t="s">
        <v>91</v>
      </c>
      <c r="C22" s="16" t="s">
        <v>56</v>
      </c>
      <c r="D22" s="17">
        <v>0.1</v>
      </c>
      <c r="E22" s="11">
        <f>R22</f>
        <v>14</v>
      </c>
      <c r="F22" s="11">
        <f>AD22</f>
        <v>49</v>
      </c>
      <c r="G22" s="10">
        <f t="shared" si="46"/>
        <v>0</v>
      </c>
      <c r="H22" s="10">
        <f>ROUND(G22*(1-$D$22)+H18,0)</f>
        <v>0</v>
      </c>
      <c r="I22" s="10">
        <f t="shared" si="45"/>
        <v>0</v>
      </c>
      <c r="J22" s="10">
        <f t="shared" si="45"/>
        <v>0</v>
      </c>
      <c r="K22" s="10">
        <f t="shared" si="45"/>
        <v>0</v>
      </c>
      <c r="L22" s="10">
        <f t="shared" si="45"/>
        <v>0</v>
      </c>
      <c r="M22" s="10">
        <f t="shared" si="45"/>
        <v>0</v>
      </c>
      <c r="N22" s="10">
        <f t="shared" si="45"/>
        <v>0</v>
      </c>
      <c r="O22" s="10">
        <f t="shared" si="45"/>
        <v>0</v>
      </c>
      <c r="P22" s="10">
        <f t="shared" si="45"/>
        <v>5</v>
      </c>
      <c r="Q22" s="10">
        <f t="shared" si="45"/>
        <v>10</v>
      </c>
      <c r="R22" s="10">
        <f t="shared" si="45"/>
        <v>14</v>
      </c>
      <c r="S22" s="10">
        <f t="shared" si="45"/>
        <v>19</v>
      </c>
      <c r="T22" s="10">
        <f t="shared" si="45"/>
        <v>23</v>
      </c>
      <c r="U22" s="10">
        <f t="shared" si="45"/>
        <v>27</v>
      </c>
      <c r="V22" s="10">
        <f t="shared" si="45"/>
        <v>30</v>
      </c>
      <c r="W22" s="10">
        <f t="shared" si="45"/>
        <v>33</v>
      </c>
      <c r="X22" s="10">
        <f t="shared" si="45"/>
        <v>36</v>
      </c>
      <c r="Y22" s="10">
        <f t="shared" si="45"/>
        <v>39</v>
      </c>
      <c r="Z22" s="10">
        <f t="shared" si="45"/>
        <v>42</v>
      </c>
      <c r="AA22" s="10">
        <f t="shared" si="45"/>
        <v>45</v>
      </c>
      <c r="AB22" s="10">
        <f t="shared" si="45"/>
        <v>47</v>
      </c>
      <c r="AC22" s="10">
        <f t="shared" si="45"/>
        <v>48</v>
      </c>
      <c r="AD22" s="10">
        <f t="shared" si="45"/>
        <v>49</v>
      </c>
    </row>
    <row r="23" spans="2:30" x14ac:dyDescent="0.2">
      <c r="B23" s="48" t="s">
        <v>92</v>
      </c>
      <c r="C23" s="16" t="s">
        <v>56</v>
      </c>
      <c r="D23" s="17">
        <v>0.1</v>
      </c>
      <c r="E23" s="56">
        <f>R23</f>
        <v>0</v>
      </c>
      <c r="F23" s="11">
        <f>AD23</f>
        <v>15</v>
      </c>
      <c r="G23" s="10">
        <f t="shared" si="46"/>
        <v>0</v>
      </c>
      <c r="H23" s="10">
        <f>ROUND(G23*(1-$D$23)+H19,0)</f>
        <v>0</v>
      </c>
      <c r="I23" s="10">
        <f t="shared" si="45"/>
        <v>0</v>
      </c>
      <c r="J23" s="10">
        <f t="shared" si="45"/>
        <v>0</v>
      </c>
      <c r="K23" s="10">
        <f t="shared" si="45"/>
        <v>0</v>
      </c>
      <c r="L23" s="10">
        <f t="shared" si="45"/>
        <v>0</v>
      </c>
      <c r="M23" s="10">
        <f t="shared" si="45"/>
        <v>0</v>
      </c>
      <c r="N23" s="10">
        <f t="shared" si="45"/>
        <v>0</v>
      </c>
      <c r="O23" s="10">
        <f t="shared" si="45"/>
        <v>0</v>
      </c>
      <c r="P23" s="10">
        <f t="shared" si="45"/>
        <v>0</v>
      </c>
      <c r="Q23" s="10">
        <f t="shared" si="45"/>
        <v>0</v>
      </c>
      <c r="R23" s="10">
        <f t="shared" si="45"/>
        <v>0</v>
      </c>
      <c r="S23" s="10">
        <f t="shared" si="45"/>
        <v>0</v>
      </c>
      <c r="T23" s="10">
        <f t="shared" si="45"/>
        <v>0</v>
      </c>
      <c r="U23" s="10">
        <f t="shared" si="45"/>
        <v>0</v>
      </c>
      <c r="V23" s="10">
        <f t="shared" si="45"/>
        <v>2</v>
      </c>
      <c r="W23" s="10">
        <f t="shared" si="45"/>
        <v>4</v>
      </c>
      <c r="X23" s="10">
        <f t="shared" si="45"/>
        <v>6</v>
      </c>
      <c r="Y23" s="10">
        <f t="shared" si="45"/>
        <v>8</v>
      </c>
      <c r="Z23" s="10">
        <f t="shared" si="45"/>
        <v>10</v>
      </c>
      <c r="AA23" s="10">
        <f t="shared" si="45"/>
        <v>12</v>
      </c>
      <c r="AB23" s="10">
        <f t="shared" si="45"/>
        <v>13</v>
      </c>
      <c r="AC23" s="10">
        <f t="shared" si="45"/>
        <v>14</v>
      </c>
      <c r="AD23" s="10">
        <f t="shared" si="45"/>
        <v>15</v>
      </c>
    </row>
    <row r="24" spans="2:30" x14ac:dyDescent="0.2">
      <c r="B24" s="9" t="s">
        <v>35</v>
      </c>
      <c r="C24" s="16" t="s">
        <v>49</v>
      </c>
      <c r="D24" s="16">
        <v>2</v>
      </c>
      <c r="E24" s="4">
        <f>SUM(G24:R24)</f>
        <v>2</v>
      </c>
      <c r="F24" s="4">
        <f>SUM(S24:AD24)</f>
        <v>2</v>
      </c>
      <c r="G24" s="10"/>
      <c r="H24" s="10"/>
      <c r="I24" s="10"/>
      <c r="J24" s="10"/>
      <c r="K24" s="10"/>
      <c r="L24" s="10">
        <f>$D$24/2</f>
        <v>1</v>
      </c>
      <c r="M24" s="10"/>
      <c r="N24" s="10"/>
      <c r="O24" s="10"/>
      <c r="P24" s="10"/>
      <c r="Q24" s="10"/>
      <c r="R24" s="10">
        <f>$D$24/2</f>
        <v>1</v>
      </c>
      <c r="S24" s="10"/>
      <c r="T24" s="10"/>
      <c r="U24" s="10"/>
      <c r="V24" s="10"/>
      <c r="W24" s="10"/>
      <c r="X24" s="10">
        <f>$D$24/2</f>
        <v>1</v>
      </c>
      <c r="Y24" s="10"/>
      <c r="Z24" s="10"/>
      <c r="AA24" s="10"/>
      <c r="AB24" s="10"/>
      <c r="AC24" s="10"/>
      <c r="AD24" s="10">
        <f>$D$24/2</f>
        <v>1</v>
      </c>
    </row>
    <row r="25" spans="2:30" x14ac:dyDescent="0.2">
      <c r="B25" s="6" t="s">
        <v>32</v>
      </c>
      <c r="C25" s="27"/>
      <c r="D25" s="21"/>
      <c r="E25" s="30">
        <f>SUM(E26,E30)</f>
        <v>2875.416666666667</v>
      </c>
      <c r="F25" s="30">
        <f>SUM(F26,F30)</f>
        <v>10237.083333333336</v>
      </c>
      <c r="G25" s="30">
        <f>SUM(G26,G30)</f>
        <v>12.5</v>
      </c>
      <c r="H25" s="30">
        <f t="shared" ref="H25:AD25" si="47">SUM(H26,H30)</f>
        <v>23.75</v>
      </c>
      <c r="I25" s="30">
        <f t="shared" si="47"/>
        <v>33.75</v>
      </c>
      <c r="J25" s="30">
        <f t="shared" si="47"/>
        <v>71.666666666666671</v>
      </c>
      <c r="K25" s="30">
        <f t="shared" si="47"/>
        <v>105.83333333333334</v>
      </c>
      <c r="L25" s="30">
        <f t="shared" si="47"/>
        <v>366.66666666666669</v>
      </c>
      <c r="M25" s="30">
        <f t="shared" si="47"/>
        <v>198.75</v>
      </c>
      <c r="N25" s="30">
        <f t="shared" si="47"/>
        <v>254.58333333333334</v>
      </c>
      <c r="O25" s="30">
        <f t="shared" si="47"/>
        <v>305</v>
      </c>
      <c r="P25" s="30">
        <f t="shared" si="47"/>
        <v>368.33333333333337</v>
      </c>
      <c r="Q25" s="30">
        <f t="shared" si="47"/>
        <v>426.66666666666669</v>
      </c>
      <c r="R25" s="30">
        <f t="shared" si="47"/>
        <v>707.91666666666674</v>
      </c>
      <c r="S25" s="30">
        <f t="shared" si="47"/>
        <v>548.75</v>
      </c>
      <c r="T25" s="30">
        <f t="shared" si="47"/>
        <v>611.25</v>
      </c>
      <c r="U25" s="30">
        <f t="shared" si="47"/>
        <v>668.33333333333337</v>
      </c>
      <c r="V25" s="30">
        <f t="shared" si="47"/>
        <v>715.00000000000011</v>
      </c>
      <c r="W25" s="30">
        <f t="shared" si="47"/>
        <v>758.33333333333337</v>
      </c>
      <c r="X25" s="30">
        <f t="shared" si="47"/>
        <v>1029.1666666666667</v>
      </c>
      <c r="Y25" s="30">
        <f t="shared" si="47"/>
        <v>851.66666666666674</v>
      </c>
      <c r="Z25" s="30">
        <f t="shared" si="47"/>
        <v>900.41666666666663</v>
      </c>
      <c r="AA25" s="30">
        <f t="shared" si="47"/>
        <v>945.83333333333337</v>
      </c>
      <c r="AB25" s="30">
        <f t="shared" si="47"/>
        <v>971.66666666666663</v>
      </c>
      <c r="AC25" s="30">
        <f t="shared" si="47"/>
        <v>993.33333333333337</v>
      </c>
      <c r="AD25" s="30">
        <f t="shared" si="47"/>
        <v>1243.3333333333335</v>
      </c>
    </row>
    <row r="26" spans="2:30" x14ac:dyDescent="0.2">
      <c r="B26" s="9" t="s">
        <v>44</v>
      </c>
      <c r="C26" s="16"/>
      <c r="D26" s="26"/>
      <c r="E26" s="10">
        <f>SUM(G26:R26)</f>
        <v>2415.416666666667</v>
      </c>
      <c r="F26" s="10">
        <f>SUM(S26:AD26)</f>
        <v>9777.0833333333358</v>
      </c>
      <c r="G26" s="23">
        <f>SUM(G27:G29)</f>
        <v>12.5</v>
      </c>
      <c r="H26" s="23">
        <f t="shared" ref="H26:AD26" si="48">SUM(H27:H29)</f>
        <v>23.75</v>
      </c>
      <c r="I26" s="23">
        <f t="shared" si="48"/>
        <v>33.75</v>
      </c>
      <c r="J26" s="23">
        <f t="shared" si="48"/>
        <v>71.666666666666671</v>
      </c>
      <c r="K26" s="23">
        <f t="shared" si="48"/>
        <v>105.83333333333334</v>
      </c>
      <c r="L26" s="23">
        <f t="shared" si="48"/>
        <v>136.66666666666669</v>
      </c>
      <c r="M26" s="23">
        <f t="shared" si="48"/>
        <v>198.75</v>
      </c>
      <c r="N26" s="23">
        <f t="shared" si="48"/>
        <v>254.58333333333334</v>
      </c>
      <c r="O26" s="23">
        <f t="shared" si="48"/>
        <v>305</v>
      </c>
      <c r="P26" s="23">
        <f t="shared" si="48"/>
        <v>368.33333333333337</v>
      </c>
      <c r="Q26" s="23">
        <f t="shared" si="48"/>
        <v>426.66666666666669</v>
      </c>
      <c r="R26" s="23">
        <f t="shared" si="48"/>
        <v>477.91666666666669</v>
      </c>
      <c r="S26" s="23">
        <f t="shared" si="48"/>
        <v>548.75</v>
      </c>
      <c r="T26" s="23">
        <f t="shared" si="48"/>
        <v>611.25</v>
      </c>
      <c r="U26" s="23">
        <f t="shared" si="48"/>
        <v>668.33333333333337</v>
      </c>
      <c r="V26" s="23">
        <f t="shared" si="48"/>
        <v>715.00000000000011</v>
      </c>
      <c r="W26" s="23">
        <f t="shared" si="48"/>
        <v>758.33333333333337</v>
      </c>
      <c r="X26" s="23">
        <f t="shared" si="48"/>
        <v>799.16666666666674</v>
      </c>
      <c r="Y26" s="23">
        <f t="shared" si="48"/>
        <v>851.66666666666674</v>
      </c>
      <c r="Z26" s="23">
        <f t="shared" si="48"/>
        <v>900.41666666666663</v>
      </c>
      <c r="AA26" s="23">
        <f t="shared" si="48"/>
        <v>945.83333333333337</v>
      </c>
      <c r="AB26" s="23">
        <f t="shared" si="48"/>
        <v>971.66666666666663</v>
      </c>
      <c r="AC26" s="23">
        <f t="shared" si="48"/>
        <v>993.33333333333337</v>
      </c>
      <c r="AD26" s="23">
        <f t="shared" si="48"/>
        <v>1013.3333333333334</v>
      </c>
    </row>
    <row r="27" spans="2:30" x14ac:dyDescent="0.2">
      <c r="B27" s="48" t="s">
        <v>77</v>
      </c>
      <c r="C27" s="16" t="s">
        <v>33</v>
      </c>
      <c r="D27" s="26">
        <v>5</v>
      </c>
      <c r="E27" s="10">
        <f>SUM(G27:R27)</f>
        <v>2342.916666666667</v>
      </c>
      <c r="F27" s="10">
        <f>SUM(S27:AD27)</f>
        <v>8332.0833333333339</v>
      </c>
      <c r="G27" s="23">
        <f>$D27/12*G21</f>
        <v>12.5</v>
      </c>
      <c r="H27" s="23">
        <f t="shared" ref="H27:AD27" si="49">$D27/12*H21</f>
        <v>23.75</v>
      </c>
      <c r="I27" s="23">
        <f t="shared" si="49"/>
        <v>33.75</v>
      </c>
      <c r="J27" s="23">
        <f t="shared" si="49"/>
        <v>71.666666666666671</v>
      </c>
      <c r="K27" s="23">
        <f t="shared" si="49"/>
        <v>105.83333333333334</v>
      </c>
      <c r="L27" s="23">
        <f t="shared" si="49"/>
        <v>136.66666666666669</v>
      </c>
      <c r="M27" s="23">
        <f t="shared" si="49"/>
        <v>198.75</v>
      </c>
      <c r="N27" s="23">
        <f t="shared" si="49"/>
        <v>254.58333333333334</v>
      </c>
      <c r="O27" s="23">
        <f t="shared" si="49"/>
        <v>305</v>
      </c>
      <c r="P27" s="23">
        <f t="shared" si="49"/>
        <v>355.83333333333337</v>
      </c>
      <c r="Q27" s="23">
        <f t="shared" si="49"/>
        <v>401.66666666666669</v>
      </c>
      <c r="R27" s="23">
        <f t="shared" si="49"/>
        <v>442.91666666666669</v>
      </c>
      <c r="S27" s="23">
        <f t="shared" si="49"/>
        <v>501.25</v>
      </c>
      <c r="T27" s="23">
        <f t="shared" si="49"/>
        <v>553.75</v>
      </c>
      <c r="U27" s="23">
        <f t="shared" si="49"/>
        <v>600.83333333333337</v>
      </c>
      <c r="V27" s="23">
        <f t="shared" si="49"/>
        <v>631.66666666666674</v>
      </c>
      <c r="W27" s="23">
        <f t="shared" si="49"/>
        <v>659.16666666666674</v>
      </c>
      <c r="X27" s="23">
        <f t="shared" si="49"/>
        <v>684.16666666666674</v>
      </c>
      <c r="Y27" s="23">
        <f t="shared" si="49"/>
        <v>720.83333333333337</v>
      </c>
      <c r="Z27" s="23">
        <f t="shared" si="49"/>
        <v>753.75</v>
      </c>
      <c r="AA27" s="23">
        <f t="shared" si="49"/>
        <v>783.33333333333337</v>
      </c>
      <c r="AB27" s="23">
        <f t="shared" si="49"/>
        <v>800</v>
      </c>
      <c r="AC27" s="23">
        <f t="shared" si="49"/>
        <v>815</v>
      </c>
      <c r="AD27" s="23">
        <f t="shared" si="49"/>
        <v>828.33333333333337</v>
      </c>
    </row>
    <row r="28" spans="2:30" x14ac:dyDescent="0.2">
      <c r="B28" s="48" t="s">
        <v>76</v>
      </c>
      <c r="C28" s="16" t="s">
        <v>33</v>
      </c>
      <c r="D28" s="26">
        <v>30</v>
      </c>
      <c r="E28" s="10">
        <f>SUM(G28:R28)</f>
        <v>72.5</v>
      </c>
      <c r="F28" s="10">
        <f>SUM(S28:AD28)</f>
        <v>1095</v>
      </c>
      <c r="G28" s="23">
        <f t="shared" ref="G28:AD29" si="50">$D28/12*G22</f>
        <v>0</v>
      </c>
      <c r="H28" s="23">
        <f t="shared" si="50"/>
        <v>0</v>
      </c>
      <c r="I28" s="23">
        <f t="shared" si="50"/>
        <v>0</v>
      </c>
      <c r="J28" s="23">
        <f t="shared" si="50"/>
        <v>0</v>
      </c>
      <c r="K28" s="23">
        <f t="shared" si="50"/>
        <v>0</v>
      </c>
      <c r="L28" s="23">
        <f t="shared" si="50"/>
        <v>0</v>
      </c>
      <c r="M28" s="23">
        <f t="shared" si="50"/>
        <v>0</v>
      </c>
      <c r="N28" s="23">
        <f t="shared" si="50"/>
        <v>0</v>
      </c>
      <c r="O28" s="23">
        <f t="shared" si="50"/>
        <v>0</v>
      </c>
      <c r="P28" s="23">
        <f t="shared" si="50"/>
        <v>12.5</v>
      </c>
      <c r="Q28" s="23">
        <f t="shared" si="50"/>
        <v>25</v>
      </c>
      <c r="R28" s="23">
        <f t="shared" si="50"/>
        <v>35</v>
      </c>
      <c r="S28" s="23">
        <f t="shared" si="50"/>
        <v>47.5</v>
      </c>
      <c r="T28" s="23">
        <f t="shared" si="50"/>
        <v>57.5</v>
      </c>
      <c r="U28" s="23">
        <f t="shared" si="50"/>
        <v>67.5</v>
      </c>
      <c r="V28" s="23">
        <f t="shared" si="50"/>
        <v>75</v>
      </c>
      <c r="W28" s="23">
        <f t="shared" si="50"/>
        <v>82.5</v>
      </c>
      <c r="X28" s="23">
        <f t="shared" si="50"/>
        <v>90</v>
      </c>
      <c r="Y28" s="23">
        <f t="shared" si="50"/>
        <v>97.5</v>
      </c>
      <c r="Z28" s="23">
        <f t="shared" si="50"/>
        <v>105</v>
      </c>
      <c r="AA28" s="23">
        <f t="shared" si="50"/>
        <v>112.5</v>
      </c>
      <c r="AB28" s="23">
        <f t="shared" si="50"/>
        <v>117.5</v>
      </c>
      <c r="AC28" s="23">
        <f t="shared" si="50"/>
        <v>120</v>
      </c>
      <c r="AD28" s="23">
        <f t="shared" si="50"/>
        <v>122.5</v>
      </c>
    </row>
    <row r="29" spans="2:30" x14ac:dyDescent="0.2">
      <c r="B29" s="48" t="s">
        <v>75</v>
      </c>
      <c r="C29" s="16" t="s">
        <v>33</v>
      </c>
      <c r="D29" s="26">
        <v>50</v>
      </c>
      <c r="E29" s="10">
        <f>SUM(G29:R29)</f>
        <v>0</v>
      </c>
      <c r="F29" s="10">
        <f>SUM(S29:AD29)</f>
        <v>350</v>
      </c>
      <c r="G29" s="23">
        <f t="shared" si="50"/>
        <v>0</v>
      </c>
      <c r="H29" s="23">
        <f t="shared" si="50"/>
        <v>0</v>
      </c>
      <c r="I29" s="23">
        <f t="shared" si="50"/>
        <v>0</v>
      </c>
      <c r="J29" s="23">
        <f t="shared" si="50"/>
        <v>0</v>
      </c>
      <c r="K29" s="23">
        <f t="shared" si="50"/>
        <v>0</v>
      </c>
      <c r="L29" s="23">
        <f t="shared" si="50"/>
        <v>0</v>
      </c>
      <c r="M29" s="23">
        <f t="shared" si="50"/>
        <v>0</v>
      </c>
      <c r="N29" s="23">
        <f t="shared" si="50"/>
        <v>0</v>
      </c>
      <c r="O29" s="23">
        <f t="shared" si="50"/>
        <v>0</v>
      </c>
      <c r="P29" s="23">
        <f t="shared" si="50"/>
        <v>0</v>
      </c>
      <c r="Q29" s="23">
        <f t="shared" si="50"/>
        <v>0</v>
      </c>
      <c r="R29" s="23">
        <f t="shared" si="50"/>
        <v>0</v>
      </c>
      <c r="S29" s="23">
        <f t="shared" si="50"/>
        <v>0</v>
      </c>
      <c r="T29" s="23">
        <f t="shared" si="50"/>
        <v>0</v>
      </c>
      <c r="U29" s="23">
        <f t="shared" si="50"/>
        <v>0</v>
      </c>
      <c r="V29" s="23">
        <f t="shared" si="50"/>
        <v>8.3333333333333339</v>
      </c>
      <c r="W29" s="23">
        <f t="shared" si="50"/>
        <v>16.666666666666668</v>
      </c>
      <c r="X29" s="23">
        <f t="shared" si="50"/>
        <v>25</v>
      </c>
      <c r="Y29" s="23">
        <f t="shared" si="50"/>
        <v>33.333333333333336</v>
      </c>
      <c r="Z29" s="23">
        <f t="shared" si="50"/>
        <v>41.666666666666671</v>
      </c>
      <c r="AA29" s="23">
        <f t="shared" si="50"/>
        <v>50</v>
      </c>
      <c r="AB29" s="23">
        <f t="shared" si="50"/>
        <v>54.166666666666671</v>
      </c>
      <c r="AC29" s="23">
        <f t="shared" si="50"/>
        <v>58.333333333333336</v>
      </c>
      <c r="AD29" s="23">
        <f t="shared" si="50"/>
        <v>62.500000000000007</v>
      </c>
    </row>
    <row r="30" spans="2:30" x14ac:dyDescent="0.2">
      <c r="B30" s="9" t="s">
        <v>43</v>
      </c>
      <c r="C30" s="16" t="s">
        <v>50</v>
      </c>
      <c r="D30" s="26">
        <f>1*23000*1%</f>
        <v>230</v>
      </c>
      <c r="E30" s="10">
        <f>SUM(G30:R30)</f>
        <v>460</v>
      </c>
      <c r="F30" s="10">
        <f>SUM(S30:AD30)</f>
        <v>460</v>
      </c>
      <c r="G30" s="23">
        <f t="shared" ref="G30:AD30" si="51">$D$30*G24</f>
        <v>0</v>
      </c>
      <c r="H30" s="23">
        <f t="shared" si="51"/>
        <v>0</v>
      </c>
      <c r="I30" s="23">
        <f t="shared" si="51"/>
        <v>0</v>
      </c>
      <c r="J30" s="23">
        <f t="shared" si="51"/>
        <v>0</v>
      </c>
      <c r="K30" s="23">
        <f t="shared" si="51"/>
        <v>0</v>
      </c>
      <c r="L30" s="23">
        <f t="shared" si="51"/>
        <v>230</v>
      </c>
      <c r="M30" s="23">
        <f t="shared" si="51"/>
        <v>0</v>
      </c>
      <c r="N30" s="23">
        <f t="shared" si="51"/>
        <v>0</v>
      </c>
      <c r="O30" s="23">
        <f t="shared" si="51"/>
        <v>0</v>
      </c>
      <c r="P30" s="23">
        <f t="shared" si="51"/>
        <v>0</v>
      </c>
      <c r="Q30" s="23">
        <f t="shared" si="51"/>
        <v>0</v>
      </c>
      <c r="R30" s="23">
        <f t="shared" si="51"/>
        <v>230</v>
      </c>
      <c r="S30" s="23">
        <f t="shared" si="51"/>
        <v>0</v>
      </c>
      <c r="T30" s="23">
        <f t="shared" si="51"/>
        <v>0</v>
      </c>
      <c r="U30" s="23">
        <f t="shared" si="51"/>
        <v>0</v>
      </c>
      <c r="V30" s="23">
        <f t="shared" si="51"/>
        <v>0</v>
      </c>
      <c r="W30" s="23">
        <f t="shared" si="51"/>
        <v>0</v>
      </c>
      <c r="X30" s="23">
        <f t="shared" si="51"/>
        <v>230</v>
      </c>
      <c r="Y30" s="23">
        <f t="shared" si="51"/>
        <v>0</v>
      </c>
      <c r="Z30" s="23">
        <f t="shared" si="51"/>
        <v>0</v>
      </c>
      <c r="AA30" s="23">
        <f t="shared" si="51"/>
        <v>0</v>
      </c>
      <c r="AB30" s="23">
        <f t="shared" si="51"/>
        <v>0</v>
      </c>
      <c r="AC30" s="23">
        <f t="shared" si="51"/>
        <v>0</v>
      </c>
      <c r="AD30" s="23">
        <f t="shared" si="51"/>
        <v>230</v>
      </c>
    </row>
    <row r="31" spans="2:30" x14ac:dyDescent="0.2">
      <c r="B31" s="6" t="s">
        <v>36</v>
      </c>
      <c r="C31" s="27"/>
      <c r="D31" s="21"/>
      <c r="E31" s="30">
        <f>SUBTOTAL(9,E32:E36,E40)</f>
        <v>-4625.3999999999996</v>
      </c>
      <c r="F31" s="30">
        <f>SUBTOTAL(9,F32:F36,F40)</f>
        <v>-4821.6000000000004</v>
      </c>
      <c r="G31" s="30">
        <f>SUBTOTAL(9,G32:G36,G40)</f>
        <v>-309</v>
      </c>
      <c r="H31" s="30">
        <f t="shared" ref="H31:AD31" si="52">SUBTOTAL(9,H32:H36,H40)</f>
        <v>-309</v>
      </c>
      <c r="I31" s="30">
        <f t="shared" si="52"/>
        <v>-459</v>
      </c>
      <c r="J31" s="30">
        <f t="shared" si="52"/>
        <v>-379.7</v>
      </c>
      <c r="K31" s="30">
        <f t="shared" si="52"/>
        <v>-379.7</v>
      </c>
      <c r="L31" s="30">
        <f t="shared" si="52"/>
        <v>-529.70000000000005</v>
      </c>
      <c r="M31" s="30">
        <f t="shared" si="52"/>
        <v>-369.6</v>
      </c>
      <c r="N31" s="30">
        <f t="shared" si="52"/>
        <v>-369.6</v>
      </c>
      <c r="O31" s="30">
        <f t="shared" si="52"/>
        <v>-369.6</v>
      </c>
      <c r="P31" s="30">
        <f t="shared" si="52"/>
        <v>-383.5</v>
      </c>
      <c r="Q31" s="30">
        <f t="shared" si="52"/>
        <v>-383.5</v>
      </c>
      <c r="R31" s="30">
        <f t="shared" si="52"/>
        <v>-383.5</v>
      </c>
      <c r="S31" s="30">
        <f t="shared" si="52"/>
        <v>-400.8</v>
      </c>
      <c r="T31" s="30">
        <f t="shared" si="52"/>
        <v>-400.8</v>
      </c>
      <c r="U31" s="30">
        <f t="shared" si="52"/>
        <v>-400.8</v>
      </c>
      <c r="V31" s="30">
        <f t="shared" si="52"/>
        <v>-396.4</v>
      </c>
      <c r="W31" s="30">
        <f t="shared" si="52"/>
        <v>-396.4</v>
      </c>
      <c r="X31" s="30">
        <f t="shared" si="52"/>
        <v>-396.4</v>
      </c>
      <c r="Y31" s="30">
        <f t="shared" si="52"/>
        <v>-410.6</v>
      </c>
      <c r="Z31" s="30">
        <f t="shared" si="52"/>
        <v>-410.6</v>
      </c>
      <c r="AA31" s="30">
        <f t="shared" si="52"/>
        <v>-410.6</v>
      </c>
      <c r="AB31" s="30">
        <f t="shared" si="52"/>
        <v>-399.4</v>
      </c>
      <c r="AC31" s="30">
        <f t="shared" si="52"/>
        <v>-399.4</v>
      </c>
      <c r="AD31" s="30">
        <f t="shared" si="52"/>
        <v>-399.4</v>
      </c>
    </row>
    <row r="32" spans="2:30" x14ac:dyDescent="0.2">
      <c r="B32" s="9" t="s">
        <v>38</v>
      </c>
      <c r="C32" s="16" t="s">
        <v>48</v>
      </c>
      <c r="D32" s="16">
        <v>5</v>
      </c>
      <c r="E32" s="14"/>
      <c r="F32" s="14"/>
    </row>
    <row r="33" spans="2:30" x14ac:dyDescent="0.2">
      <c r="B33" s="9" t="s">
        <v>39</v>
      </c>
      <c r="C33" s="16" t="s">
        <v>51</v>
      </c>
      <c r="D33" s="26">
        <v>-40</v>
      </c>
      <c r="E33" s="10">
        <f>SUM(G33:R33)</f>
        <v>-2400</v>
      </c>
      <c r="F33" s="10">
        <f>SUM(S33:AD33)</f>
        <v>-2400</v>
      </c>
      <c r="G33" s="23">
        <f>$D$33*$D$32</f>
        <v>-200</v>
      </c>
      <c r="H33" s="23">
        <f t="shared" ref="H33:AD33" si="53">$D$33*$D$32</f>
        <v>-200</v>
      </c>
      <c r="I33" s="23">
        <f t="shared" si="53"/>
        <v>-200</v>
      </c>
      <c r="J33" s="23">
        <f t="shared" si="53"/>
        <v>-200</v>
      </c>
      <c r="K33" s="23">
        <f t="shared" si="53"/>
        <v>-200</v>
      </c>
      <c r="L33" s="23">
        <f t="shared" si="53"/>
        <v>-200</v>
      </c>
      <c r="M33" s="23">
        <f t="shared" si="53"/>
        <v>-200</v>
      </c>
      <c r="N33" s="23">
        <f t="shared" si="53"/>
        <v>-200</v>
      </c>
      <c r="O33" s="23">
        <f t="shared" si="53"/>
        <v>-200</v>
      </c>
      <c r="P33" s="23">
        <f t="shared" si="53"/>
        <v>-200</v>
      </c>
      <c r="Q33" s="23">
        <f t="shared" si="53"/>
        <v>-200</v>
      </c>
      <c r="R33" s="23">
        <f t="shared" si="53"/>
        <v>-200</v>
      </c>
      <c r="S33" s="23">
        <f t="shared" si="53"/>
        <v>-200</v>
      </c>
      <c r="T33" s="23">
        <f t="shared" si="53"/>
        <v>-200</v>
      </c>
      <c r="U33" s="23">
        <f t="shared" si="53"/>
        <v>-200</v>
      </c>
      <c r="V33" s="23">
        <f t="shared" si="53"/>
        <v>-200</v>
      </c>
      <c r="W33" s="23">
        <f t="shared" si="53"/>
        <v>-200</v>
      </c>
      <c r="X33" s="23">
        <f t="shared" si="53"/>
        <v>-200</v>
      </c>
      <c r="Y33" s="23">
        <f t="shared" si="53"/>
        <v>-200</v>
      </c>
      <c r="Z33" s="23">
        <f t="shared" si="53"/>
        <v>-200</v>
      </c>
      <c r="AA33" s="23">
        <f t="shared" si="53"/>
        <v>-200</v>
      </c>
      <c r="AB33" s="23">
        <f t="shared" si="53"/>
        <v>-200</v>
      </c>
      <c r="AC33" s="23">
        <f t="shared" si="53"/>
        <v>-200</v>
      </c>
      <c r="AD33" s="23">
        <f t="shared" si="53"/>
        <v>-200</v>
      </c>
    </row>
    <row r="34" spans="2:30" x14ac:dyDescent="0.2">
      <c r="B34" s="9" t="s">
        <v>40</v>
      </c>
      <c r="C34" s="16" t="s">
        <v>54</v>
      </c>
      <c r="D34" s="26">
        <f>-300</f>
        <v>-300</v>
      </c>
      <c r="E34" s="10">
        <f>SUM(G34:R34)</f>
        <v>-300</v>
      </c>
      <c r="F34" s="10">
        <f t="shared" ref="F34:F39" si="54">SUM(S34:AD34)</f>
        <v>0</v>
      </c>
      <c r="G34" s="23"/>
      <c r="H34" s="23"/>
      <c r="I34" s="23">
        <f>$D$34/2</f>
        <v>-150</v>
      </c>
      <c r="J34" s="23"/>
      <c r="K34" s="23"/>
      <c r="L34" s="23">
        <f>$D$34/2</f>
        <v>-150</v>
      </c>
    </row>
    <row r="35" spans="2:30" x14ac:dyDescent="0.2">
      <c r="B35" s="9" t="s">
        <v>102</v>
      </c>
      <c r="C35" s="63" t="s">
        <v>93</v>
      </c>
      <c r="D35" s="26">
        <f>-300</f>
        <v>-300</v>
      </c>
      <c r="E35" s="10">
        <f>SUM(G35:R35)</f>
        <v>-240</v>
      </c>
      <c r="F35" s="10">
        <f t="shared" ref="F35" si="55">SUM(S35:AD35)</f>
        <v>-180</v>
      </c>
      <c r="G35" s="23"/>
      <c r="H35" s="23"/>
      <c r="I35" s="23"/>
      <c r="J35" s="23">
        <v>-50</v>
      </c>
      <c r="K35" s="23">
        <v>-50</v>
      </c>
      <c r="L35" s="23">
        <v>-50</v>
      </c>
      <c r="M35" s="10">
        <v>-15</v>
      </c>
      <c r="N35" s="10">
        <v>-15</v>
      </c>
      <c r="O35" s="10">
        <v>-15</v>
      </c>
      <c r="P35" s="10">
        <v>-15</v>
      </c>
      <c r="Q35" s="10">
        <v>-15</v>
      </c>
      <c r="R35" s="10">
        <v>-15</v>
      </c>
      <c r="S35" s="10">
        <v>-15</v>
      </c>
      <c r="T35" s="10">
        <v>-15</v>
      </c>
      <c r="U35" s="10">
        <v>-15</v>
      </c>
      <c r="V35" s="10">
        <v>-15</v>
      </c>
      <c r="W35" s="10">
        <v>-15</v>
      </c>
      <c r="X35" s="10">
        <v>-15</v>
      </c>
      <c r="Y35" s="10">
        <v>-15</v>
      </c>
      <c r="Z35" s="10">
        <v>-15</v>
      </c>
      <c r="AA35" s="10">
        <v>-15</v>
      </c>
      <c r="AB35" s="10">
        <v>-15</v>
      </c>
      <c r="AC35" s="10">
        <v>-15</v>
      </c>
      <c r="AD35" s="10">
        <v>-15</v>
      </c>
    </row>
    <row r="36" spans="2:30" x14ac:dyDescent="0.2">
      <c r="B36" s="9" t="s">
        <v>41</v>
      </c>
      <c r="C36" s="16" t="s">
        <v>99</v>
      </c>
      <c r="D36" s="26"/>
      <c r="E36" s="10">
        <f>SUM(E37:E39)</f>
        <v>-485.40000000000003</v>
      </c>
      <c r="F36" s="10">
        <f>SUM(F37:F39)</f>
        <v>-1041.5999999999999</v>
      </c>
      <c r="G36" s="23">
        <f t="shared" ref="G36:AD36" si="56">SUM(G37:G39)</f>
        <v>-9</v>
      </c>
      <c r="H36" s="23">
        <f t="shared" si="56"/>
        <v>-9</v>
      </c>
      <c r="I36" s="23">
        <f t="shared" si="56"/>
        <v>-9</v>
      </c>
      <c r="J36" s="23">
        <f t="shared" si="56"/>
        <v>-29.7</v>
      </c>
      <c r="K36" s="23">
        <f t="shared" si="56"/>
        <v>-29.7</v>
      </c>
      <c r="L36" s="23">
        <f t="shared" si="56"/>
        <v>-29.7</v>
      </c>
      <c r="M36" s="23">
        <f t="shared" si="56"/>
        <v>-54.6</v>
      </c>
      <c r="N36" s="23">
        <f t="shared" si="56"/>
        <v>-54.6</v>
      </c>
      <c r="O36" s="23">
        <f t="shared" si="56"/>
        <v>-54.6</v>
      </c>
      <c r="P36" s="23">
        <f t="shared" si="56"/>
        <v>-68.5</v>
      </c>
      <c r="Q36" s="23">
        <f t="shared" si="56"/>
        <v>-68.5</v>
      </c>
      <c r="R36" s="23">
        <f t="shared" si="56"/>
        <v>-68.5</v>
      </c>
      <c r="S36" s="23">
        <f t="shared" si="56"/>
        <v>-85.8</v>
      </c>
      <c r="T36" s="23">
        <f t="shared" si="56"/>
        <v>-85.8</v>
      </c>
      <c r="U36" s="23">
        <f t="shared" si="56"/>
        <v>-85.8</v>
      </c>
      <c r="V36" s="23">
        <f t="shared" si="56"/>
        <v>-81.399999999999991</v>
      </c>
      <c r="W36" s="23">
        <f t="shared" si="56"/>
        <v>-81.399999999999991</v>
      </c>
      <c r="X36" s="23">
        <f t="shared" si="56"/>
        <v>-81.399999999999991</v>
      </c>
      <c r="Y36" s="23">
        <f t="shared" si="56"/>
        <v>-95.6</v>
      </c>
      <c r="Z36" s="23">
        <f t="shared" si="56"/>
        <v>-95.6</v>
      </c>
      <c r="AA36" s="23">
        <f t="shared" si="56"/>
        <v>-95.6</v>
      </c>
      <c r="AB36" s="23">
        <f t="shared" si="56"/>
        <v>-84.399999999999991</v>
      </c>
      <c r="AC36" s="23">
        <f t="shared" si="56"/>
        <v>-84.399999999999991</v>
      </c>
      <c r="AD36" s="23">
        <f t="shared" si="56"/>
        <v>-84.399999999999991</v>
      </c>
    </row>
    <row r="37" spans="2:30" x14ac:dyDescent="0.2">
      <c r="B37" s="48" t="s">
        <v>77</v>
      </c>
      <c r="C37" s="16" t="s">
        <v>47</v>
      </c>
      <c r="D37" s="26">
        <f>ROUND(Summary!$E$26,2)</f>
        <v>0.3</v>
      </c>
      <c r="E37" s="10">
        <f t="shared" ref="E37:E39" si="57">SUM(G37:R37)</f>
        <v>-455.40000000000003</v>
      </c>
      <c r="F37" s="10">
        <f t="shared" ref="F37" si="58">SUM(S37:AD37)</f>
        <v>-849.59999999999991</v>
      </c>
      <c r="G37" s="23">
        <f>-$D37*G17</f>
        <v>-9</v>
      </c>
      <c r="H37" s="23">
        <f t="shared" ref="H37:AD37" si="59">-$D37*H17</f>
        <v>-9</v>
      </c>
      <c r="I37" s="23">
        <f t="shared" si="59"/>
        <v>-9</v>
      </c>
      <c r="J37" s="23">
        <f t="shared" si="59"/>
        <v>-29.7</v>
      </c>
      <c r="K37" s="23">
        <f t="shared" si="59"/>
        <v>-29.7</v>
      </c>
      <c r="L37" s="23">
        <f t="shared" si="59"/>
        <v>-29.7</v>
      </c>
      <c r="M37" s="23">
        <f t="shared" si="59"/>
        <v>-54.6</v>
      </c>
      <c r="N37" s="23">
        <f t="shared" si="59"/>
        <v>-54.6</v>
      </c>
      <c r="O37" s="23">
        <f t="shared" si="59"/>
        <v>-54.6</v>
      </c>
      <c r="P37" s="23">
        <f t="shared" si="59"/>
        <v>-58.5</v>
      </c>
      <c r="Q37" s="23">
        <f t="shared" si="59"/>
        <v>-58.5</v>
      </c>
      <c r="R37" s="23">
        <f t="shared" si="59"/>
        <v>-58.5</v>
      </c>
      <c r="S37" s="23">
        <f t="shared" si="59"/>
        <v>-73.8</v>
      </c>
      <c r="T37" s="23">
        <f t="shared" si="59"/>
        <v>-73.8</v>
      </c>
      <c r="U37" s="23">
        <f t="shared" si="59"/>
        <v>-73.8</v>
      </c>
      <c r="V37" s="23">
        <f t="shared" si="59"/>
        <v>-65.399999999999991</v>
      </c>
      <c r="W37" s="23">
        <f t="shared" si="59"/>
        <v>-65.399999999999991</v>
      </c>
      <c r="X37" s="23">
        <f t="shared" si="59"/>
        <v>-65.399999999999991</v>
      </c>
      <c r="Y37" s="23">
        <f t="shared" si="59"/>
        <v>-75.599999999999994</v>
      </c>
      <c r="Z37" s="23">
        <f t="shared" si="59"/>
        <v>-75.599999999999994</v>
      </c>
      <c r="AA37" s="23">
        <f t="shared" si="59"/>
        <v>-75.599999999999994</v>
      </c>
      <c r="AB37" s="23">
        <f t="shared" si="59"/>
        <v>-68.399999999999991</v>
      </c>
      <c r="AC37" s="23">
        <f t="shared" si="59"/>
        <v>-68.399999999999991</v>
      </c>
      <c r="AD37" s="23">
        <f t="shared" si="59"/>
        <v>-68.399999999999991</v>
      </c>
    </row>
    <row r="38" spans="2:30" x14ac:dyDescent="0.2">
      <c r="B38" s="48" t="s">
        <v>91</v>
      </c>
      <c r="C38" s="16" t="s">
        <v>47</v>
      </c>
      <c r="D38" s="26">
        <f>ROUND(Summary!$D$26,2)</f>
        <v>2</v>
      </c>
      <c r="E38" s="10">
        <f t="shared" si="57"/>
        <v>-30</v>
      </c>
      <c r="F38" s="10">
        <f t="shared" si="54"/>
        <v>-150</v>
      </c>
      <c r="G38" s="23">
        <f>-$D38*G18</f>
        <v>0</v>
      </c>
      <c r="H38" s="23">
        <f t="shared" ref="H38:AD38" si="60">-$D38*H18</f>
        <v>0</v>
      </c>
      <c r="I38" s="23">
        <f t="shared" si="60"/>
        <v>0</v>
      </c>
      <c r="J38" s="23">
        <f t="shared" si="60"/>
        <v>0</v>
      </c>
      <c r="K38" s="23">
        <f t="shared" si="60"/>
        <v>0</v>
      </c>
      <c r="L38" s="23">
        <f t="shared" si="60"/>
        <v>0</v>
      </c>
      <c r="M38" s="23">
        <f t="shared" si="60"/>
        <v>0</v>
      </c>
      <c r="N38" s="23">
        <f t="shared" si="60"/>
        <v>0</v>
      </c>
      <c r="O38" s="23">
        <f t="shared" si="60"/>
        <v>0</v>
      </c>
      <c r="P38" s="23">
        <f t="shared" si="60"/>
        <v>-10</v>
      </c>
      <c r="Q38" s="23">
        <f t="shared" si="60"/>
        <v>-10</v>
      </c>
      <c r="R38" s="23">
        <f t="shared" si="60"/>
        <v>-10</v>
      </c>
      <c r="S38" s="23">
        <f t="shared" si="60"/>
        <v>-12</v>
      </c>
      <c r="T38" s="23">
        <f t="shared" si="60"/>
        <v>-12</v>
      </c>
      <c r="U38" s="23">
        <f t="shared" si="60"/>
        <v>-12</v>
      </c>
      <c r="V38" s="23">
        <f t="shared" si="60"/>
        <v>-12</v>
      </c>
      <c r="W38" s="23">
        <f t="shared" si="60"/>
        <v>-12</v>
      </c>
      <c r="X38" s="23">
        <f t="shared" si="60"/>
        <v>-12</v>
      </c>
      <c r="Y38" s="23">
        <f t="shared" si="60"/>
        <v>-14</v>
      </c>
      <c r="Z38" s="23">
        <f t="shared" si="60"/>
        <v>-14</v>
      </c>
      <c r="AA38" s="23">
        <f t="shared" si="60"/>
        <v>-14</v>
      </c>
      <c r="AB38" s="23">
        <f t="shared" si="60"/>
        <v>-12</v>
      </c>
      <c r="AC38" s="23">
        <f t="shared" si="60"/>
        <v>-12</v>
      </c>
      <c r="AD38" s="23">
        <f t="shared" si="60"/>
        <v>-12</v>
      </c>
    </row>
    <row r="39" spans="2:30" x14ac:dyDescent="0.2">
      <c r="B39" s="48" t="s">
        <v>92</v>
      </c>
      <c r="C39" s="16" t="s">
        <v>47</v>
      </c>
      <c r="D39" s="26">
        <f>ROUND(Summary!$C$26,2)</f>
        <v>2</v>
      </c>
      <c r="E39" s="10">
        <f t="shared" si="57"/>
        <v>0</v>
      </c>
      <c r="F39" s="10">
        <f t="shared" si="54"/>
        <v>-42</v>
      </c>
      <c r="G39" s="23">
        <f>-$D39*G19</f>
        <v>0</v>
      </c>
      <c r="H39" s="23">
        <f t="shared" ref="H39:AD39" si="61">-$D39*H19</f>
        <v>0</v>
      </c>
      <c r="I39" s="23">
        <f t="shared" si="61"/>
        <v>0</v>
      </c>
      <c r="J39" s="23">
        <f t="shared" si="61"/>
        <v>0</v>
      </c>
      <c r="K39" s="23">
        <f t="shared" si="61"/>
        <v>0</v>
      </c>
      <c r="L39" s="23">
        <f t="shared" si="61"/>
        <v>0</v>
      </c>
      <c r="M39" s="23">
        <f t="shared" si="61"/>
        <v>0</v>
      </c>
      <c r="N39" s="23">
        <f t="shared" si="61"/>
        <v>0</v>
      </c>
      <c r="O39" s="23">
        <f t="shared" si="61"/>
        <v>0</v>
      </c>
      <c r="P39" s="23">
        <f t="shared" si="61"/>
        <v>0</v>
      </c>
      <c r="Q39" s="23">
        <f t="shared" si="61"/>
        <v>0</v>
      </c>
      <c r="R39" s="23">
        <f t="shared" si="61"/>
        <v>0</v>
      </c>
      <c r="S39" s="23">
        <f t="shared" si="61"/>
        <v>0</v>
      </c>
      <c r="T39" s="23">
        <f t="shared" si="61"/>
        <v>0</v>
      </c>
      <c r="U39" s="23">
        <f t="shared" si="61"/>
        <v>0</v>
      </c>
      <c r="V39" s="23">
        <f t="shared" si="61"/>
        <v>-4</v>
      </c>
      <c r="W39" s="23">
        <f t="shared" si="61"/>
        <v>-4</v>
      </c>
      <c r="X39" s="23">
        <f t="shared" si="61"/>
        <v>-4</v>
      </c>
      <c r="Y39" s="23">
        <f t="shared" si="61"/>
        <v>-6</v>
      </c>
      <c r="Z39" s="23">
        <f t="shared" si="61"/>
        <v>-6</v>
      </c>
      <c r="AA39" s="23">
        <f t="shared" si="61"/>
        <v>-6</v>
      </c>
      <c r="AB39" s="23">
        <f t="shared" si="61"/>
        <v>-4</v>
      </c>
      <c r="AC39" s="23">
        <f t="shared" si="61"/>
        <v>-4</v>
      </c>
      <c r="AD39" s="23">
        <f t="shared" si="61"/>
        <v>-4</v>
      </c>
    </row>
    <row r="40" spans="2:30" x14ac:dyDescent="0.2">
      <c r="B40" s="9" t="s">
        <v>83</v>
      </c>
      <c r="C40" s="16" t="s">
        <v>94</v>
      </c>
      <c r="D40" s="26">
        <v>100</v>
      </c>
      <c r="E40" s="10">
        <f t="shared" ref="E40" si="62">SUM(G40:R40)</f>
        <v>-1200</v>
      </c>
      <c r="F40" s="10">
        <f t="shared" ref="F40" si="63">SUM(S40:AD40)</f>
        <v>-1200</v>
      </c>
      <c r="G40" s="23">
        <f>-$D$40</f>
        <v>-100</v>
      </c>
      <c r="H40" s="23">
        <f t="shared" ref="H40:AD40" si="64">-$D$40</f>
        <v>-100</v>
      </c>
      <c r="I40" s="23">
        <f t="shared" si="64"/>
        <v>-100</v>
      </c>
      <c r="J40" s="23">
        <f t="shared" si="64"/>
        <v>-100</v>
      </c>
      <c r="K40" s="23">
        <f t="shared" si="64"/>
        <v>-100</v>
      </c>
      <c r="L40" s="23">
        <f t="shared" si="64"/>
        <v>-100</v>
      </c>
      <c r="M40" s="23">
        <f t="shared" si="64"/>
        <v>-100</v>
      </c>
      <c r="N40" s="23">
        <f t="shared" si="64"/>
        <v>-100</v>
      </c>
      <c r="O40" s="23">
        <f t="shared" si="64"/>
        <v>-100</v>
      </c>
      <c r="P40" s="23">
        <f t="shared" si="64"/>
        <v>-100</v>
      </c>
      <c r="Q40" s="23">
        <f t="shared" si="64"/>
        <v>-100</v>
      </c>
      <c r="R40" s="23">
        <f t="shared" si="64"/>
        <v>-100</v>
      </c>
      <c r="S40" s="23">
        <f t="shared" si="64"/>
        <v>-100</v>
      </c>
      <c r="T40" s="23">
        <f t="shared" si="64"/>
        <v>-100</v>
      </c>
      <c r="U40" s="23">
        <f t="shared" si="64"/>
        <v>-100</v>
      </c>
      <c r="V40" s="23">
        <f t="shared" si="64"/>
        <v>-100</v>
      </c>
      <c r="W40" s="23">
        <f t="shared" si="64"/>
        <v>-100</v>
      </c>
      <c r="X40" s="23">
        <f t="shared" si="64"/>
        <v>-100</v>
      </c>
      <c r="Y40" s="23">
        <f t="shared" si="64"/>
        <v>-100</v>
      </c>
      <c r="Z40" s="23">
        <f t="shared" si="64"/>
        <v>-100</v>
      </c>
      <c r="AA40" s="23">
        <f t="shared" si="64"/>
        <v>-100</v>
      </c>
      <c r="AB40" s="23">
        <f t="shared" si="64"/>
        <v>-100</v>
      </c>
      <c r="AC40" s="23">
        <f t="shared" si="64"/>
        <v>-100</v>
      </c>
      <c r="AD40" s="23">
        <f t="shared" si="64"/>
        <v>-100</v>
      </c>
    </row>
    <row r="41" spans="2:30" x14ac:dyDescent="0.2">
      <c r="B41" s="6" t="s">
        <v>37</v>
      </c>
      <c r="C41" s="20"/>
      <c r="D41" s="21"/>
      <c r="E41" s="30">
        <f>E43</f>
        <v>-1749.9833333333333</v>
      </c>
      <c r="F41" s="30">
        <f>F43</f>
        <v>3665.5000000000005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2:30" x14ac:dyDescent="0.2">
      <c r="B42" s="9" t="s">
        <v>52</v>
      </c>
      <c r="C42" s="22"/>
      <c r="D42" s="18"/>
      <c r="E42" s="12">
        <f>SUM(E25+E31)</f>
        <v>-1749.9833333333327</v>
      </c>
      <c r="F42" s="12">
        <f>SUM(F25+F31)</f>
        <v>5415.4833333333354</v>
      </c>
      <c r="G42" s="28">
        <f>G31+G25</f>
        <v>-296.5</v>
      </c>
      <c r="H42" s="28">
        <f t="shared" ref="H42:AD42" si="65">H31+H25</f>
        <v>-285.25</v>
      </c>
      <c r="I42" s="28">
        <f t="shared" si="65"/>
        <v>-425.25</v>
      </c>
      <c r="J42" s="28">
        <f t="shared" si="65"/>
        <v>-308.0333333333333</v>
      </c>
      <c r="K42" s="28">
        <f t="shared" si="65"/>
        <v>-273.86666666666667</v>
      </c>
      <c r="L42" s="28">
        <f t="shared" si="65"/>
        <v>-163.03333333333336</v>
      </c>
      <c r="M42" s="28">
        <f t="shared" si="65"/>
        <v>-170.85000000000002</v>
      </c>
      <c r="N42" s="28">
        <f t="shared" si="65"/>
        <v>-115.01666666666668</v>
      </c>
      <c r="O42" s="28">
        <f t="shared" si="65"/>
        <v>-64.600000000000023</v>
      </c>
      <c r="P42" s="28">
        <f t="shared" si="65"/>
        <v>-15.166666666666629</v>
      </c>
      <c r="Q42" s="29">
        <f t="shared" si="65"/>
        <v>43.166666666666686</v>
      </c>
      <c r="R42" s="28">
        <f t="shared" si="65"/>
        <v>324.41666666666674</v>
      </c>
      <c r="S42" s="28">
        <f t="shared" si="65"/>
        <v>147.94999999999999</v>
      </c>
      <c r="T42" s="28">
        <f t="shared" si="65"/>
        <v>210.45</v>
      </c>
      <c r="U42" s="28">
        <f t="shared" si="65"/>
        <v>267.53333333333336</v>
      </c>
      <c r="V42" s="28">
        <f t="shared" si="65"/>
        <v>318.60000000000014</v>
      </c>
      <c r="W42" s="28">
        <f t="shared" si="65"/>
        <v>361.93333333333339</v>
      </c>
      <c r="X42" s="28">
        <f t="shared" si="65"/>
        <v>632.76666666666677</v>
      </c>
      <c r="Y42" s="28">
        <f t="shared" si="65"/>
        <v>441.06666666666672</v>
      </c>
      <c r="Z42" s="28">
        <f t="shared" si="65"/>
        <v>489.81666666666661</v>
      </c>
      <c r="AA42" s="28">
        <f t="shared" si="65"/>
        <v>535.23333333333335</v>
      </c>
      <c r="AB42" s="28">
        <f t="shared" si="65"/>
        <v>572.26666666666665</v>
      </c>
      <c r="AC42" s="28">
        <f t="shared" si="65"/>
        <v>593.93333333333339</v>
      </c>
      <c r="AD42" s="28">
        <f t="shared" si="65"/>
        <v>843.93333333333351</v>
      </c>
    </row>
    <row r="43" spans="2:30" x14ac:dyDescent="0.2">
      <c r="B43" s="9" t="s">
        <v>42</v>
      </c>
      <c r="C43" s="22"/>
      <c r="D43" s="19"/>
      <c r="E43" s="28">
        <f>R43</f>
        <v>-1749.9833333333333</v>
      </c>
      <c r="F43" s="28">
        <f>AD43</f>
        <v>3665.5000000000005</v>
      </c>
      <c r="G43" s="28">
        <f>SUM($G42:G42)</f>
        <v>-296.5</v>
      </c>
      <c r="H43" s="28">
        <f>SUM($G42:H42)</f>
        <v>-581.75</v>
      </c>
      <c r="I43" s="28">
        <f>SUM($G42:I42)</f>
        <v>-1007</v>
      </c>
      <c r="J43" s="28">
        <f>SUM($G42:J42)</f>
        <v>-1315.0333333333333</v>
      </c>
      <c r="K43" s="28">
        <f>SUM($G42:K42)</f>
        <v>-1588.9</v>
      </c>
      <c r="L43" s="28">
        <f>SUM($G42:L42)</f>
        <v>-1751.9333333333334</v>
      </c>
      <c r="M43" s="28">
        <f>SUM($G42:M42)</f>
        <v>-1922.7833333333333</v>
      </c>
      <c r="N43" s="28">
        <f>SUM($G42:N42)</f>
        <v>-2037.8</v>
      </c>
      <c r="O43" s="28">
        <f>SUM($G42:O42)</f>
        <v>-2102.4</v>
      </c>
      <c r="P43" s="28">
        <f>SUM($G42:P42)</f>
        <v>-2117.5666666666666</v>
      </c>
      <c r="Q43" s="28">
        <f>SUM($G42:Q42)</f>
        <v>-2074.4</v>
      </c>
      <c r="R43" s="28">
        <f>SUM($G42:R42)</f>
        <v>-1749.9833333333333</v>
      </c>
      <c r="S43" s="28">
        <f>SUM($G42:S42)</f>
        <v>-1602.0333333333333</v>
      </c>
      <c r="T43" s="28">
        <f>SUM($G42:T42)</f>
        <v>-1391.5833333333333</v>
      </c>
      <c r="U43" s="28">
        <f>SUM($G42:U42)</f>
        <v>-1124.05</v>
      </c>
      <c r="V43" s="28">
        <f>SUM($G42:V42)</f>
        <v>-805.44999999999982</v>
      </c>
      <c r="W43" s="28">
        <f>SUM($G42:W42)</f>
        <v>-443.51666666666642</v>
      </c>
      <c r="X43" s="29">
        <f>SUM($G42:X42)</f>
        <v>189.25000000000034</v>
      </c>
      <c r="Y43" s="28">
        <f>SUM($G42:Y42)</f>
        <v>630.31666666666706</v>
      </c>
      <c r="Z43" s="28">
        <f>SUM($G42:Z42)</f>
        <v>1120.1333333333337</v>
      </c>
      <c r="AA43" s="28">
        <f>SUM($G42:AA42)</f>
        <v>1655.366666666667</v>
      </c>
      <c r="AB43" s="28">
        <f>SUM($G42:AB42)</f>
        <v>2227.6333333333337</v>
      </c>
      <c r="AC43" s="28">
        <f>SUM($G42:AC42)</f>
        <v>2821.5666666666671</v>
      </c>
      <c r="AD43" s="28">
        <f>SUM($G42:AD42)</f>
        <v>3665.5000000000005</v>
      </c>
    </row>
    <row r="44" spans="2:30" x14ac:dyDescent="0.2">
      <c r="B44" s="9"/>
      <c r="C44" s="9"/>
      <c r="D44" s="13"/>
    </row>
    <row r="45" spans="2:30" x14ac:dyDescent="0.2">
      <c r="B45" s="9"/>
      <c r="C45" s="9"/>
      <c r="D45" s="13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VND&gt;&gt;</vt:lpstr>
      <vt:lpstr>WorstCase</vt:lpstr>
      <vt:lpstr>NormalCase</vt:lpstr>
      <vt:lpstr>BestCase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M Nguyen</dc:creator>
  <cp:lastModifiedBy>Duong M Nguyen</cp:lastModifiedBy>
  <dcterms:created xsi:type="dcterms:W3CDTF">2023-11-10T01:56:12Z</dcterms:created>
  <dcterms:modified xsi:type="dcterms:W3CDTF">2023-12-05T05:06:11Z</dcterms:modified>
</cp:coreProperties>
</file>