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DMV\Repositorios\IoT-EnergyHarvesting\Solar\ATMega328P\Documents\Calculations\"/>
    </mc:Choice>
  </mc:AlternateContent>
  <bookViews>
    <workbookView xWindow="-13140" yWindow="-21720" windowWidth="518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23" i="1" l="1"/>
  <c r="D58" i="1" l="1"/>
  <c r="D25" i="1"/>
  <c r="D24" i="1"/>
  <c r="D48" i="1" l="1"/>
  <c r="D49" i="1" s="1"/>
  <c r="D59" i="1" l="1"/>
  <c r="D28" i="1"/>
  <c r="D27" i="1"/>
  <c r="D26" i="1"/>
</calcChain>
</file>

<file path=xl/sharedStrings.xml><?xml version="1.0" encoding="utf-8"?>
<sst xmlns="http://schemas.openxmlformats.org/spreadsheetml/2006/main" count="61" uniqueCount="54">
  <si>
    <t>STEP 1</t>
  </si>
  <si>
    <t>STEP 2</t>
  </si>
  <si>
    <t>Results</t>
  </si>
  <si>
    <t>Vovdis [V]</t>
  </si>
  <si>
    <t>Vovch [V]</t>
  </si>
  <si>
    <t>Vchrdy [V]</t>
  </si>
  <si>
    <t>Vhv [V]</t>
  </si>
  <si>
    <r>
      <t>RT [M</t>
    </r>
    <r>
      <rPr>
        <b/>
        <sz val="11"/>
        <color rgb="FF142918"/>
        <rFont val="Calibri"/>
        <family val="2"/>
      </rPr>
      <t>Ω]</t>
    </r>
  </si>
  <si>
    <t>RV [MΩ]</t>
  </si>
  <si>
    <t>R1 [MΩ]</t>
  </si>
  <si>
    <t>R2 [MΩ]</t>
  </si>
  <si>
    <t>R3 [MΩ]</t>
  </si>
  <si>
    <t>R4 [MΩ]</t>
  </si>
  <si>
    <t>R5 [MΩ]</t>
  </si>
  <si>
    <t>R6 [MΩ]</t>
  </si>
  <si>
    <t>VPRIM min [V]</t>
  </si>
  <si>
    <t xml:space="preserve">STEP 2 </t>
  </si>
  <si>
    <t>RP [MΩ]</t>
  </si>
  <si>
    <t>R9 [MΩ]</t>
  </si>
  <si>
    <t>R10 [MΩ]</t>
  </si>
  <si>
    <t>Choose a value between 100kΩ and 10MΩ</t>
  </si>
  <si>
    <t>R7 [MΩ]</t>
  </si>
  <si>
    <t>R8 [MΩ]</t>
  </si>
  <si>
    <t>RC [MΩ]</t>
  </si>
  <si>
    <t>Fill the blank cells to get the R7 - R8 values</t>
  </si>
  <si>
    <t>Fill the blank cells to get the R9 - R10 values</t>
  </si>
  <si>
    <t>Choose a value between 100kΩ and 500kΩ</t>
  </si>
  <si>
    <t>Vcs [V]</t>
  </si>
  <si>
    <t>CUSTOM MODE CONFIGURATION (AVAILABLE FOR: AEM10941 - AEM30940)</t>
  </si>
  <si>
    <t>PRIMARY BATTERY CONFIGURATION (AVAILABLE FOR: AEM10941 - AEM20940 - AEM30940 - AEM40940)</t>
  </si>
  <si>
    <t>COLD-START CONFIGURATION (AVAILABLE FOR: AEM10941)</t>
  </si>
  <si>
    <t>Define the enable level fo the LDOs                                                  min : Vovdis+0.05</t>
  </si>
  <si>
    <t>Define the overdischarge level for the battery                                  min : 2.2</t>
  </si>
  <si>
    <t>Define the overcharge level for the battery                                      min : Vchrdy+0.05</t>
  </si>
  <si>
    <t>Define the output voltage of the HVOUT                                          max: Vovdis-0.3</t>
  </si>
  <si>
    <t>Define the minimal voltage level on the primary battery           min: 0.6    max: 5</t>
  </si>
  <si>
    <t>Define the cold-start voltage required                                         min: 0.5    max: 4</t>
  </si>
  <si>
    <t>R1</t>
  </si>
  <si>
    <t>R2</t>
  </si>
  <si>
    <t>R3</t>
  </si>
  <si>
    <t>R4</t>
  </si>
  <si>
    <t>R5</t>
  </si>
  <si>
    <t>R6</t>
  </si>
  <si>
    <t>overcharge</t>
  </si>
  <si>
    <t>chgrdy</t>
  </si>
  <si>
    <t>ovdis</t>
  </si>
  <si>
    <t>HVOUT</t>
  </si>
  <si>
    <t>Fill BLANK CELLS</t>
  </si>
  <si>
    <t>Custom mode from VOLTAGE level protection value</t>
  </si>
  <si>
    <t>Custom mode from RESISTORS values</t>
  </si>
  <si>
    <t>FBCOLD</t>
  </si>
  <si>
    <t>FBPRIM_U
FBPRIM_D</t>
  </si>
  <si>
    <r>
      <t>Choose a value between 1M</t>
    </r>
    <r>
      <rPr>
        <sz val="11"/>
        <color theme="1"/>
        <rFont val="Calibri"/>
        <family val="2"/>
      </rPr>
      <t>Ω and 100MΩ</t>
    </r>
    <r>
      <rPr>
        <sz val="11"/>
        <color theme="1"/>
        <rFont val="Calibri"/>
        <family val="2"/>
        <scheme val="minor"/>
      </rPr>
      <t xml:space="preserve">   -  </t>
    </r>
    <r>
      <rPr>
        <b/>
        <sz val="11"/>
        <color theme="8" tint="-0.249977111117893"/>
        <rFont val="Calibri"/>
        <family val="2"/>
        <scheme val="minor"/>
      </rPr>
      <t>RT =R1+R2+R3+R4</t>
    </r>
  </si>
  <si>
    <r>
      <t xml:space="preserve">Choose a value between 1MΩ and 40MΩ  - </t>
    </r>
    <r>
      <rPr>
        <b/>
        <sz val="11"/>
        <color theme="8" tint="-0.249977111117893"/>
        <rFont val="Calibri"/>
        <family val="2"/>
        <scheme val="minor"/>
      </rPr>
      <t xml:space="preserve">    RV = R5+R6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</si>
</sst>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142918"/>
      <name val="Calibri"/>
      <family val="2"/>
      <scheme val="minor"/>
    </font>
    <font>
      <b/>
      <sz val="11"/>
      <color rgb="FF142918"/>
      <name val="Calibri"/>
      <family val="2"/>
      <scheme val="minor"/>
    </font>
    <font>
      <b/>
      <sz val="11"/>
      <color rgb="FF142918"/>
      <name val="Calibri"/>
      <family val="2"/>
    </font>
    <font>
      <b/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8BF6A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ont="1" applyFill="1" applyBorder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Border="1"/>
    <xf numFmtId="0" fontId="4" fillId="0" borderId="4" xfId="0" applyFont="1" applyBorder="1" applyAlignment="1">
      <alignment horizontal="center"/>
    </xf>
    <xf numFmtId="0" fontId="1" fillId="2" borderId="2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5" xfId="0" applyFill="1" applyBorder="1"/>
    <xf numFmtId="0" fontId="1" fillId="5" borderId="15" xfId="0" applyFont="1" applyFill="1" applyBorder="1"/>
    <xf numFmtId="164" fontId="0" fillId="0" borderId="15" xfId="0" applyNumberFormat="1" applyBorder="1"/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0" fillId="0" borderId="14" xfId="0" applyFont="1" applyBorder="1"/>
    <xf numFmtId="0" fontId="4" fillId="0" borderId="4" xfId="0" applyFont="1" applyBorder="1" applyAlignment="1" applyProtection="1">
      <alignment horizontal="center"/>
      <protection locked="0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BF6A"/>
      <color rgb="FF1429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e-peas.com/types/energy-harvesting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22411</xdr:rowOff>
    </xdr:from>
    <xdr:to>
      <xdr:col>5</xdr:col>
      <xdr:colOff>1137305</xdr:colOff>
      <xdr:row>10</xdr:row>
      <xdr:rowOff>123265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38BD7E-C953-4664-BA7A-15153C3E2F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91" b="32596"/>
        <a:stretch/>
      </xdr:blipFill>
      <xdr:spPr>
        <a:xfrm>
          <a:off x="2" y="22411"/>
          <a:ext cx="11525156" cy="2005854"/>
        </a:xfrm>
        <a:prstGeom prst="rect">
          <a:avLst/>
        </a:prstGeom>
      </xdr:spPr>
    </xdr:pic>
    <xdr:clientData/>
  </xdr:twoCellAnchor>
  <xdr:twoCellAnchor editAs="oneCell">
    <xdr:from>
      <xdr:col>4</xdr:col>
      <xdr:colOff>508749</xdr:colOff>
      <xdr:row>22</xdr:row>
      <xdr:rowOff>43809</xdr:rowOff>
    </xdr:from>
    <xdr:to>
      <xdr:col>4</xdr:col>
      <xdr:colOff>6196855</xdr:colOff>
      <xdr:row>40</xdr:row>
      <xdr:rowOff>19884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B7DF-5D55-418E-B07C-0A0786FFA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278" y="4246015"/>
          <a:ext cx="5688106" cy="340507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4</xdr:col>
      <xdr:colOff>459443</xdr:colOff>
      <xdr:row>0</xdr:row>
      <xdr:rowOff>126403</xdr:rowOff>
    </xdr:from>
    <xdr:to>
      <xdr:col>4</xdr:col>
      <xdr:colOff>6308913</xdr:colOff>
      <xdr:row>9</xdr:row>
      <xdr:rowOff>67235</xdr:rowOff>
    </xdr:to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AB7805-4058-42EA-B737-8DC78205057F}"/>
            </a:ext>
          </a:extLst>
        </xdr:cNvPr>
        <xdr:cNvSpPr txBox="1"/>
      </xdr:nvSpPr>
      <xdr:spPr>
        <a:xfrm>
          <a:off x="4515972" y="126403"/>
          <a:ext cx="5849470" cy="16553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1200"/>
            <a:t>This spreadsheet allows to define the optional external</a:t>
          </a:r>
          <a:r>
            <a:rPr lang="fr-BE" sz="1200" baseline="0"/>
            <a:t> resistor values for specific configurations of the AEM10941, AEM20940, AEM30940 and AEM40940 as defined in the datasheet of each components.</a:t>
          </a:r>
        </a:p>
        <a:p>
          <a:endParaRPr lang="fr-BE" sz="1200" baseline="0"/>
        </a:p>
        <a:p>
          <a:r>
            <a:rPr lang="fr-B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AEM datasheets </a:t>
          </a:r>
          <a:r>
            <a:rPr lang="fr-BE" sz="1200" baseline="0"/>
            <a:t>and </a:t>
          </a:r>
          <a:r>
            <a:rPr lang="fr-B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 guides for the evaluation boards </a:t>
          </a:r>
          <a:r>
            <a:rPr lang="fr-BE" sz="1200" baseline="0"/>
            <a:t>can be found on e-peas website   </a:t>
          </a:r>
          <a:r>
            <a:rPr lang="fr-BE" sz="1200" b="1" baseline="0">
              <a:solidFill>
                <a:schemeClr val="accent5">
                  <a:lumMod val="75000"/>
                </a:schemeClr>
              </a:solidFill>
            </a:rPr>
            <a:t>https://e-peas.com/types/energy-harvesting/</a:t>
          </a:r>
        </a:p>
        <a:p>
          <a:endParaRPr lang="fr-BE" sz="1200" baseline="0"/>
        </a:p>
        <a:p>
          <a:r>
            <a:rPr lang="fr-BE" sz="1200" baseline="0"/>
            <a:t>For additional support, contact </a:t>
          </a:r>
          <a:r>
            <a:rPr lang="fr-BE" sz="1200" b="1" baseline="0">
              <a:solidFill>
                <a:srgbClr val="68BF6A"/>
              </a:solidFill>
            </a:rPr>
            <a:t>support@e-peas.com</a:t>
          </a:r>
        </a:p>
      </xdr:txBody>
    </xdr:sp>
    <xdr:clientData/>
  </xdr:twoCellAnchor>
  <xdr:twoCellAnchor editAs="oneCell">
    <xdr:from>
      <xdr:col>0</xdr:col>
      <xdr:colOff>123265</xdr:colOff>
      <xdr:row>0</xdr:row>
      <xdr:rowOff>89647</xdr:rowOff>
    </xdr:from>
    <xdr:to>
      <xdr:col>4</xdr:col>
      <xdr:colOff>208976</xdr:colOff>
      <xdr:row>8</xdr:row>
      <xdr:rowOff>19546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725223-ADF9-44D3-A3A0-61D39EBC2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89647"/>
          <a:ext cx="4142240" cy="1453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zoomScale="85" zoomScaleNormal="85" workbookViewId="0">
      <selection activeCell="D23" sqref="D23"/>
    </sheetView>
  </sheetViews>
  <sheetFormatPr baseColWidth="10" defaultColWidth="9.140625" defaultRowHeight="15" x14ac:dyDescent="0.25"/>
  <cols>
    <col min="1" max="1" width="13" customWidth="1"/>
    <col min="2" max="2" width="10" customWidth="1"/>
    <col min="3" max="3" width="25.85546875" style="1" customWidth="1"/>
    <col min="4" max="4" width="12" style="1" customWidth="1"/>
    <col min="5" max="5" width="95" customWidth="1"/>
    <col min="6" max="6" width="17.28515625" customWidth="1"/>
  </cols>
  <sheetData>
    <row r="1" spans="1:16" x14ac:dyDescent="0.25">
      <c r="A1" s="25"/>
      <c r="B1" s="27"/>
      <c r="C1" s="26"/>
      <c r="D1" s="26"/>
      <c r="E1" s="27"/>
      <c r="F1" s="28"/>
    </row>
    <row r="2" spans="1:16" x14ac:dyDescent="0.25">
      <c r="A2" s="29"/>
      <c r="B2" s="11"/>
      <c r="C2" s="15"/>
      <c r="D2" s="15"/>
      <c r="E2" s="11"/>
      <c r="F2" s="30"/>
    </row>
    <row r="3" spans="1:16" x14ac:dyDescent="0.25">
      <c r="A3" s="29"/>
      <c r="B3" s="11"/>
      <c r="C3" s="15"/>
      <c r="D3" s="15"/>
      <c r="E3" s="11"/>
      <c r="F3" s="30"/>
    </row>
    <row r="4" spans="1:16" x14ac:dyDescent="0.25">
      <c r="A4" s="29"/>
      <c r="B4" s="11"/>
      <c r="C4" s="15"/>
      <c r="D4" s="15"/>
      <c r="E4" s="11"/>
      <c r="F4" s="30"/>
    </row>
    <row r="5" spans="1:16" x14ac:dyDescent="0.25">
      <c r="A5" s="29"/>
      <c r="B5" s="11"/>
      <c r="C5" s="15"/>
      <c r="D5" s="15"/>
      <c r="E5" s="11"/>
      <c r="F5" s="30"/>
    </row>
    <row r="6" spans="1:16" x14ac:dyDescent="0.25">
      <c r="A6" s="29"/>
      <c r="B6" s="11"/>
      <c r="C6" s="15"/>
      <c r="D6" s="15"/>
      <c r="E6" s="11"/>
      <c r="F6" s="30"/>
    </row>
    <row r="7" spans="1:16" x14ac:dyDescent="0.25">
      <c r="A7" s="29"/>
      <c r="B7" s="11"/>
      <c r="C7" s="15"/>
      <c r="D7" s="15"/>
      <c r="E7" s="11"/>
      <c r="F7" s="30"/>
    </row>
    <row r="8" spans="1:16" x14ac:dyDescent="0.25">
      <c r="A8" s="29"/>
      <c r="B8" s="11"/>
      <c r="C8" s="15"/>
      <c r="D8" s="15"/>
      <c r="E8" s="11"/>
      <c r="F8" s="30"/>
    </row>
    <row r="9" spans="1:16" x14ac:dyDescent="0.25">
      <c r="A9" s="29"/>
      <c r="B9" s="11"/>
      <c r="C9" s="15"/>
      <c r="D9" s="15"/>
      <c r="E9" s="11"/>
      <c r="F9" s="30"/>
    </row>
    <row r="10" spans="1:16" x14ac:dyDescent="0.25">
      <c r="A10" s="29"/>
      <c r="B10" s="11"/>
      <c r="C10" s="15"/>
      <c r="D10" s="15"/>
      <c r="E10" s="11"/>
      <c r="F10" s="30"/>
    </row>
    <row r="11" spans="1:16" x14ac:dyDescent="0.25">
      <c r="A11" s="29"/>
      <c r="B11" s="11"/>
      <c r="C11" s="15"/>
      <c r="D11" s="15"/>
      <c r="E11" s="11"/>
      <c r="F11" s="30"/>
    </row>
    <row r="12" spans="1:16" ht="15.75" x14ac:dyDescent="0.25">
      <c r="A12" s="38" t="s">
        <v>47</v>
      </c>
      <c r="B12" s="11"/>
      <c r="C12" s="15"/>
      <c r="D12" s="15"/>
      <c r="E12" s="11"/>
      <c r="F12" s="30"/>
    </row>
    <row r="13" spans="1:16" x14ac:dyDescent="0.25">
      <c r="A13" s="29"/>
      <c r="B13" s="11"/>
      <c r="C13" s="15"/>
      <c r="D13" s="15"/>
      <c r="E13" s="11"/>
      <c r="F13" s="30"/>
    </row>
    <row r="14" spans="1:16" x14ac:dyDescent="0.25">
      <c r="A14" s="43" t="s">
        <v>48</v>
      </c>
      <c r="B14" s="56" t="s">
        <v>28</v>
      </c>
      <c r="C14" s="56"/>
      <c r="D14" s="56"/>
      <c r="E14" s="57"/>
      <c r="F14" s="31"/>
      <c r="G14" s="11"/>
    </row>
    <row r="15" spans="1:16" x14ac:dyDescent="0.25">
      <c r="A15" s="44"/>
      <c r="B15" s="49" t="s">
        <v>0</v>
      </c>
      <c r="C15" s="4" t="s">
        <v>3</v>
      </c>
      <c r="D15" s="7">
        <v>2.2000000000000002</v>
      </c>
      <c r="E15" s="3" t="s">
        <v>32</v>
      </c>
      <c r="F15" s="32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x14ac:dyDescent="0.25">
      <c r="A16" s="44"/>
      <c r="B16" s="50"/>
      <c r="C16" s="4" t="s">
        <v>5</v>
      </c>
      <c r="D16" s="7">
        <v>3</v>
      </c>
      <c r="E16" s="3" t="s">
        <v>31</v>
      </c>
      <c r="F16" s="32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x14ac:dyDescent="0.25">
      <c r="A17" s="44"/>
      <c r="B17" s="50"/>
      <c r="C17" s="4" t="s">
        <v>4</v>
      </c>
      <c r="D17" s="10">
        <v>5</v>
      </c>
      <c r="E17" s="3" t="s">
        <v>33</v>
      </c>
      <c r="F17" s="32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5">
      <c r="A18" s="44"/>
      <c r="B18" s="51"/>
      <c r="C18" s="4" t="s">
        <v>6</v>
      </c>
      <c r="D18" s="7">
        <v>2</v>
      </c>
      <c r="E18" s="13" t="s">
        <v>34</v>
      </c>
      <c r="F18" s="32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x14ac:dyDescent="0.25">
      <c r="A19" s="44"/>
      <c r="B19" s="12"/>
      <c r="C19" s="12"/>
      <c r="D19" s="39"/>
      <c r="E19" s="12"/>
      <c r="F19" s="30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25">
      <c r="A20" s="44"/>
      <c r="B20" s="49" t="s">
        <v>1</v>
      </c>
      <c r="C20" s="4" t="s">
        <v>7</v>
      </c>
      <c r="D20" s="8">
        <v>100</v>
      </c>
      <c r="E20" s="2" t="s">
        <v>52</v>
      </c>
      <c r="F20" s="30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25">
      <c r="A21" s="44"/>
      <c r="B21" s="51"/>
      <c r="C21" s="4" t="s">
        <v>8</v>
      </c>
      <c r="D21" s="8">
        <v>30</v>
      </c>
      <c r="E21" s="2" t="s">
        <v>53</v>
      </c>
      <c r="F21" s="30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25">
      <c r="A22" s="44"/>
      <c r="B22" s="12"/>
      <c r="C22" s="12"/>
      <c r="D22" s="12"/>
      <c r="E22" s="12"/>
      <c r="F22" s="30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x14ac:dyDescent="0.25">
      <c r="A23" s="44"/>
      <c r="B23" s="49" t="s">
        <v>2</v>
      </c>
      <c r="C23" s="4" t="s">
        <v>9</v>
      </c>
      <c r="D23" s="5">
        <f>(1000000*D20*(1/D17))/1000000</f>
        <v>20</v>
      </c>
      <c r="E23" s="59"/>
      <c r="F23" s="30"/>
      <c r="G23" s="19"/>
      <c r="H23" s="20"/>
      <c r="I23" s="21"/>
      <c r="J23" s="22"/>
      <c r="K23" s="19"/>
      <c r="L23" s="19"/>
      <c r="M23" s="19"/>
      <c r="N23" s="19"/>
      <c r="O23" s="19"/>
      <c r="P23" s="19"/>
    </row>
    <row r="24" spans="1:16" x14ac:dyDescent="0.25">
      <c r="A24" s="44"/>
      <c r="B24" s="50"/>
      <c r="C24" s="4" t="s">
        <v>10</v>
      </c>
      <c r="D24" s="5">
        <f>(1000000*D20*((1/D16)-(1/D17)))/1000000</f>
        <v>13.33333333333333</v>
      </c>
      <c r="E24" s="59"/>
      <c r="F24" s="30"/>
      <c r="G24" s="19"/>
      <c r="H24" s="20"/>
      <c r="I24" s="21"/>
      <c r="J24" s="22"/>
      <c r="K24" s="19"/>
      <c r="L24" s="19"/>
      <c r="M24" s="19"/>
      <c r="N24" s="19"/>
      <c r="O24" s="19"/>
      <c r="P24" s="19"/>
    </row>
    <row r="25" spans="1:16" x14ac:dyDescent="0.25">
      <c r="A25" s="44"/>
      <c r="B25" s="50"/>
      <c r="C25" s="4" t="s">
        <v>11</v>
      </c>
      <c r="D25" s="5">
        <f>(1000000*D20*((1/D15)-(1/D16)))/1000000</f>
        <v>12.121212121212121</v>
      </c>
      <c r="E25" s="59"/>
      <c r="F25" s="30"/>
      <c r="G25" s="19"/>
      <c r="H25" s="20"/>
      <c r="I25" s="21"/>
      <c r="J25" s="22"/>
      <c r="K25" s="19"/>
      <c r="L25" s="19"/>
      <c r="M25" s="19"/>
      <c r="N25" s="19"/>
      <c r="O25" s="19"/>
      <c r="P25" s="19"/>
    </row>
    <row r="26" spans="1:16" x14ac:dyDescent="0.25">
      <c r="A26" s="44"/>
      <c r="B26" s="50"/>
      <c r="C26" s="4" t="s">
        <v>12</v>
      </c>
      <c r="D26" s="5">
        <f>(1000000*D20*(1-(1/D15)))/1000000</f>
        <v>54.54545454545454</v>
      </c>
      <c r="E26" s="59"/>
      <c r="F26" s="30"/>
      <c r="G26" s="19"/>
      <c r="H26" s="23"/>
      <c r="I26" s="24"/>
      <c r="J26" s="19"/>
      <c r="K26" s="19"/>
      <c r="L26" s="19"/>
      <c r="M26" s="19"/>
      <c r="N26" s="19"/>
      <c r="O26" s="19"/>
      <c r="P26" s="19"/>
    </row>
    <row r="27" spans="1:16" x14ac:dyDescent="0.25">
      <c r="A27" s="44"/>
      <c r="B27" s="50"/>
      <c r="C27" s="4" t="s">
        <v>13</v>
      </c>
      <c r="D27" s="5">
        <f>(1000000*D21*(1/D18))/1000000</f>
        <v>15</v>
      </c>
      <c r="E27" s="59"/>
      <c r="F27" s="30"/>
      <c r="G27" s="19"/>
      <c r="H27" s="20"/>
      <c r="I27" s="21"/>
      <c r="J27" s="19"/>
      <c r="K27" s="19"/>
      <c r="L27" s="19"/>
      <c r="M27" s="19"/>
      <c r="N27" s="19"/>
      <c r="O27" s="19"/>
      <c r="P27" s="19"/>
    </row>
    <row r="28" spans="1:16" x14ac:dyDescent="0.25">
      <c r="A28" s="45"/>
      <c r="B28" s="51"/>
      <c r="C28" s="4" t="s">
        <v>14</v>
      </c>
      <c r="D28" s="5">
        <f>(1000000*D21*(1-(1/D18)))/1000000</f>
        <v>15</v>
      </c>
      <c r="E28" s="59"/>
      <c r="F28" s="30"/>
      <c r="I28" s="11"/>
      <c r="J28" s="11"/>
    </row>
    <row r="29" spans="1:16" x14ac:dyDescent="0.25">
      <c r="A29" s="29"/>
      <c r="B29" s="11"/>
      <c r="C29" s="15"/>
      <c r="D29" s="15"/>
      <c r="E29" s="11"/>
      <c r="F29" s="30"/>
    </row>
    <row r="30" spans="1:16" x14ac:dyDescent="0.25">
      <c r="A30" s="43" t="s">
        <v>49</v>
      </c>
      <c r="B30" s="46" t="s">
        <v>0</v>
      </c>
      <c r="C30" s="14" t="s">
        <v>37</v>
      </c>
      <c r="D30" s="7">
        <v>22</v>
      </c>
      <c r="E30" s="11"/>
      <c r="F30" s="30"/>
    </row>
    <row r="31" spans="1:16" x14ac:dyDescent="0.25">
      <c r="A31" s="44"/>
      <c r="B31" s="47"/>
      <c r="C31" s="14" t="s">
        <v>38</v>
      </c>
      <c r="D31" s="7">
        <v>4.4000000000000004</v>
      </c>
      <c r="E31" s="11"/>
      <c r="F31" s="30"/>
    </row>
    <row r="32" spans="1:16" x14ac:dyDescent="0.25">
      <c r="A32" s="44"/>
      <c r="B32" s="47"/>
      <c r="C32" s="14" t="s">
        <v>39</v>
      </c>
      <c r="D32" s="7">
        <v>1.5</v>
      </c>
      <c r="E32" s="11"/>
      <c r="F32" s="30"/>
    </row>
    <row r="33" spans="1:6" x14ac:dyDescent="0.25">
      <c r="A33" s="44"/>
      <c r="B33" s="47"/>
      <c r="C33" s="14" t="s">
        <v>40</v>
      </c>
      <c r="D33" s="7">
        <v>33</v>
      </c>
      <c r="E33" s="11"/>
      <c r="F33" s="30"/>
    </row>
    <row r="34" spans="1:6" x14ac:dyDescent="0.25">
      <c r="A34" s="44"/>
      <c r="B34" s="47"/>
      <c r="C34" s="14" t="s">
        <v>41</v>
      </c>
      <c r="D34" s="7">
        <v>4.7</v>
      </c>
      <c r="E34" s="11"/>
      <c r="F34" s="30"/>
    </row>
    <row r="35" spans="1:6" x14ac:dyDescent="0.25">
      <c r="A35" s="44"/>
      <c r="B35" s="48"/>
      <c r="C35" s="14" t="s">
        <v>42</v>
      </c>
      <c r="D35" s="7">
        <v>6.8</v>
      </c>
      <c r="E35" s="11"/>
      <c r="F35" s="30"/>
    </row>
    <row r="36" spans="1:6" x14ac:dyDescent="0.25">
      <c r="A36" s="44"/>
      <c r="B36" s="11"/>
      <c r="C36" s="15"/>
      <c r="D36" s="15"/>
      <c r="E36" s="11"/>
      <c r="F36" s="30"/>
    </row>
    <row r="37" spans="1:6" x14ac:dyDescent="0.25">
      <c r="A37" s="44"/>
      <c r="B37" s="49" t="s">
        <v>2</v>
      </c>
      <c r="C37" s="16" t="s">
        <v>43</v>
      </c>
      <c r="D37" s="17">
        <f>(D30+D31+D32+D33)/(D30)</f>
        <v>2.7681818181818181</v>
      </c>
      <c r="E37" s="11"/>
      <c r="F37" s="30"/>
    </row>
    <row r="38" spans="1:6" x14ac:dyDescent="0.25">
      <c r="A38" s="44"/>
      <c r="B38" s="50"/>
      <c r="C38" s="16" t="s">
        <v>44</v>
      </c>
      <c r="D38" s="17">
        <f>(D30+D31+D32+D33)/(D30+D31)</f>
        <v>2.3068181818181821</v>
      </c>
      <c r="E38" s="11"/>
      <c r="F38" s="30"/>
    </row>
    <row r="39" spans="1:6" x14ac:dyDescent="0.25">
      <c r="A39" s="44"/>
      <c r="B39" s="50"/>
      <c r="C39" s="16" t="s">
        <v>45</v>
      </c>
      <c r="D39" s="17">
        <f>(D30+D31+D32+D33)/(D30+D31+D32)</f>
        <v>2.1827956989247315</v>
      </c>
      <c r="E39" s="11"/>
      <c r="F39" s="30"/>
    </row>
    <row r="40" spans="1:6" x14ac:dyDescent="0.25">
      <c r="A40" s="45"/>
      <c r="B40" s="51"/>
      <c r="C40" s="16" t="s">
        <v>46</v>
      </c>
      <c r="D40" s="17">
        <f>(D34+D35)/(D34)</f>
        <v>2.4468085106382977</v>
      </c>
      <c r="E40" s="11"/>
      <c r="F40" s="30"/>
    </row>
    <row r="41" spans="1:6" x14ac:dyDescent="0.25">
      <c r="A41" s="29"/>
      <c r="B41" s="11"/>
      <c r="C41" s="15"/>
      <c r="D41" s="15"/>
      <c r="E41" s="11"/>
      <c r="F41" s="30"/>
    </row>
    <row r="42" spans="1:6" x14ac:dyDescent="0.25">
      <c r="A42" s="29"/>
      <c r="B42" s="11"/>
      <c r="C42" s="15"/>
      <c r="D42" s="15"/>
      <c r="E42" s="11"/>
      <c r="F42" s="30"/>
    </row>
    <row r="43" spans="1:6" x14ac:dyDescent="0.25">
      <c r="A43" s="43" t="s">
        <v>51</v>
      </c>
      <c r="B43" s="58" t="s">
        <v>29</v>
      </c>
      <c r="C43" s="58"/>
      <c r="D43" s="58"/>
      <c r="E43" s="58"/>
      <c r="F43" s="30"/>
    </row>
    <row r="44" spans="1:6" x14ac:dyDescent="0.25">
      <c r="A44" s="41"/>
      <c r="B44" s="18" t="s">
        <v>0</v>
      </c>
      <c r="C44" s="4" t="s">
        <v>15</v>
      </c>
      <c r="D44" s="7">
        <v>0.55000000000000004</v>
      </c>
      <c r="E44" s="6" t="s">
        <v>35</v>
      </c>
      <c r="F44" s="30"/>
    </row>
    <row r="45" spans="1:6" x14ac:dyDescent="0.25">
      <c r="A45" s="41"/>
      <c r="B45" s="52"/>
      <c r="C45" s="52"/>
      <c r="D45" s="52"/>
      <c r="E45" s="52"/>
      <c r="F45" s="30"/>
    </row>
    <row r="46" spans="1:6" x14ac:dyDescent="0.25">
      <c r="A46" s="41"/>
      <c r="B46" s="18" t="s">
        <v>16</v>
      </c>
      <c r="C46" s="4" t="s">
        <v>17</v>
      </c>
      <c r="D46" s="7">
        <v>5.3</v>
      </c>
      <c r="E46" s="3" t="s">
        <v>26</v>
      </c>
      <c r="F46" s="30"/>
    </row>
    <row r="47" spans="1:6" x14ac:dyDescent="0.25">
      <c r="A47" s="41"/>
      <c r="B47" s="52"/>
      <c r="C47" s="52"/>
      <c r="D47" s="52"/>
      <c r="E47" s="52"/>
      <c r="F47" s="30"/>
    </row>
    <row r="48" spans="1:6" x14ac:dyDescent="0.25">
      <c r="A48" s="41"/>
      <c r="B48" s="53" t="s">
        <v>2</v>
      </c>
      <c r="C48" s="4" t="s">
        <v>21</v>
      </c>
      <c r="D48" s="5">
        <f>((D44/4)*D46)/2.2</f>
        <v>0.33124999999999999</v>
      </c>
      <c r="E48" s="55" t="s">
        <v>24</v>
      </c>
      <c r="F48" s="33"/>
    </row>
    <row r="49" spans="1:6" x14ac:dyDescent="0.25">
      <c r="A49" s="42"/>
      <c r="B49" s="54"/>
      <c r="C49" s="4" t="s">
        <v>22</v>
      </c>
      <c r="D49" s="5">
        <f>D46-D48</f>
        <v>4.96875</v>
      </c>
      <c r="E49" s="55"/>
      <c r="F49" s="33"/>
    </row>
    <row r="50" spans="1:6" x14ac:dyDescent="0.25">
      <c r="A50" s="29"/>
      <c r="B50" s="11"/>
      <c r="C50" s="15"/>
      <c r="D50" s="15"/>
      <c r="E50" s="11"/>
      <c r="F50" s="30"/>
    </row>
    <row r="51" spans="1:6" x14ac:dyDescent="0.25">
      <c r="A51" s="29"/>
      <c r="B51" s="11"/>
      <c r="C51" s="15"/>
      <c r="D51" s="15"/>
      <c r="E51" s="11"/>
      <c r="F51" s="30"/>
    </row>
    <row r="52" spans="1:6" x14ac:dyDescent="0.25">
      <c r="A52" s="29"/>
      <c r="B52" s="11"/>
      <c r="C52" s="15"/>
      <c r="D52" s="15"/>
      <c r="E52" s="11"/>
      <c r="F52" s="30"/>
    </row>
    <row r="53" spans="1:6" x14ac:dyDescent="0.25">
      <c r="A53" s="40" t="s">
        <v>50</v>
      </c>
      <c r="B53" s="58" t="s">
        <v>30</v>
      </c>
      <c r="C53" s="58"/>
      <c r="D53" s="58"/>
      <c r="E53" s="58"/>
      <c r="F53" s="30"/>
    </row>
    <row r="54" spans="1:6" x14ac:dyDescent="0.25">
      <c r="A54" s="41"/>
      <c r="B54" s="18" t="s">
        <v>0</v>
      </c>
      <c r="C54" s="4" t="s">
        <v>27</v>
      </c>
      <c r="D54" s="7">
        <v>2</v>
      </c>
      <c r="E54" s="6" t="s">
        <v>36</v>
      </c>
      <c r="F54" s="30"/>
    </row>
    <row r="55" spans="1:6" x14ac:dyDescent="0.25">
      <c r="A55" s="41"/>
      <c r="B55" s="52"/>
      <c r="C55" s="52"/>
      <c r="D55" s="52"/>
      <c r="E55" s="52"/>
      <c r="F55" s="30"/>
    </row>
    <row r="56" spans="1:6" x14ac:dyDescent="0.25">
      <c r="A56" s="41"/>
      <c r="B56" s="18" t="s">
        <v>16</v>
      </c>
      <c r="C56" s="4" t="s">
        <v>23</v>
      </c>
      <c r="D56" s="7">
        <v>1</v>
      </c>
      <c r="E56" s="3" t="s">
        <v>20</v>
      </c>
      <c r="F56" s="30"/>
    </row>
    <row r="57" spans="1:6" x14ac:dyDescent="0.25">
      <c r="A57" s="41"/>
      <c r="B57" s="52"/>
      <c r="C57" s="52"/>
      <c r="D57" s="52"/>
      <c r="E57" s="52"/>
      <c r="F57" s="30"/>
    </row>
    <row r="58" spans="1:6" x14ac:dyDescent="0.25">
      <c r="A58" s="41"/>
      <c r="B58" s="53" t="s">
        <v>2</v>
      </c>
      <c r="C58" s="4" t="s">
        <v>18</v>
      </c>
      <c r="D58" s="9">
        <f>0.38*D56/D54</f>
        <v>0.19</v>
      </c>
      <c r="E58" s="55" t="s">
        <v>25</v>
      </c>
      <c r="F58" s="30"/>
    </row>
    <row r="59" spans="1:6" x14ac:dyDescent="0.25">
      <c r="A59" s="42"/>
      <c r="B59" s="54"/>
      <c r="C59" s="4" t="s">
        <v>19</v>
      </c>
      <c r="D59" s="9">
        <f>D56-D58</f>
        <v>0.81</v>
      </c>
      <c r="E59" s="55"/>
      <c r="F59" s="30"/>
    </row>
    <row r="60" spans="1:6" x14ac:dyDescent="0.25">
      <c r="A60" s="29"/>
      <c r="B60" s="11"/>
      <c r="C60" s="15"/>
      <c r="D60" s="15"/>
      <c r="E60" s="11"/>
      <c r="F60" s="30"/>
    </row>
    <row r="61" spans="1:6" x14ac:dyDescent="0.25">
      <c r="A61" s="29"/>
      <c r="B61" s="11"/>
      <c r="C61" s="15"/>
      <c r="D61" s="15"/>
      <c r="E61" s="11"/>
      <c r="F61" s="30"/>
    </row>
    <row r="62" spans="1:6" ht="15.75" thickBot="1" x14ac:dyDescent="0.3">
      <c r="A62" s="34"/>
      <c r="B62" s="36"/>
      <c r="C62" s="35"/>
      <c r="D62" s="35"/>
      <c r="E62" s="36"/>
      <c r="F62" s="37"/>
    </row>
  </sheetData>
  <sheetProtection algorithmName="SHA-512" hashValue="/b4MgJkDRAnKUvNx2ksXuqztUrZyciUrDE/Uhz2MHGIIYngu0At7GhAsaNoMhZlHYibCzIyxB5gI8hpSzdcwMQ==" saltValue="IutSI6+AkweMUZwmJDXzhA==" spinCount="100000" sheet="1" objects="1" scenarios="1"/>
  <mergeCells count="21">
    <mergeCell ref="B48:B49"/>
    <mergeCell ref="E48:E49"/>
    <mergeCell ref="B47:E47"/>
    <mergeCell ref="B53:E53"/>
    <mergeCell ref="B55:E55"/>
    <mergeCell ref="A53:A59"/>
    <mergeCell ref="A14:A28"/>
    <mergeCell ref="B30:B35"/>
    <mergeCell ref="B37:B40"/>
    <mergeCell ref="A30:A40"/>
    <mergeCell ref="A43:A49"/>
    <mergeCell ref="B57:E57"/>
    <mergeCell ref="B58:B59"/>
    <mergeCell ref="E58:E59"/>
    <mergeCell ref="B14:E14"/>
    <mergeCell ref="B43:E43"/>
    <mergeCell ref="B45:E45"/>
    <mergeCell ref="B15:B18"/>
    <mergeCell ref="B20:B21"/>
    <mergeCell ref="B23:B28"/>
    <mergeCell ref="E23:E28"/>
  </mergeCells>
  <pageMargins left="0.7" right="0.7" top="0.75" bottom="0.75" header="0.3" footer="0.3"/>
  <pageSetup paperSize="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Houtain</dc:creator>
  <cp:lastModifiedBy>imendizabal</cp:lastModifiedBy>
  <cp:lastPrinted>2018-08-01T14:17:35Z</cp:lastPrinted>
  <dcterms:created xsi:type="dcterms:W3CDTF">2017-07-04T16:14:50Z</dcterms:created>
  <dcterms:modified xsi:type="dcterms:W3CDTF">2020-09-05T22:59:47Z</dcterms:modified>
</cp:coreProperties>
</file>