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\Dinter Lanjut\HW2\Modul 3\"/>
    </mc:Choice>
  </mc:AlternateContent>
  <xr:revisionPtr revIDLastSave="0" documentId="13_ncr:1_{71B634BC-7EF2-4490-B688-D6490B7FE9C2}" xr6:coauthVersionLast="45" xr6:coauthVersionMax="45" xr10:uidLastSave="{00000000-0000-0000-0000-000000000000}"/>
  <bookViews>
    <workbookView xWindow="-120" yWindow="-120" windowWidth="20730" windowHeight="11760" firstSheet="1" activeTab="6" xr2:uid="{AE75559A-B2E2-4EC2-B653-2CE7AA990DB2}"/>
  </bookViews>
  <sheets>
    <sheet name="ControlSurfaceData" sheetId="1" r:id="rId1"/>
    <sheet name="Wing" sheetId="2" r:id="rId2"/>
    <sheet name="HTP_VTP" sheetId="3" r:id="rId3"/>
    <sheet name="out_4" sheetId="6" r:id="rId4"/>
    <sheet name="Plot_4" sheetId="4" r:id="rId5"/>
    <sheet name="out_5" sheetId="7" r:id="rId6"/>
    <sheet name="Plot_5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" i="5" l="1"/>
  <c r="AA15" i="5"/>
  <c r="AA19" i="5"/>
  <c r="Z23" i="5"/>
  <c r="Z25" i="5"/>
  <c r="Z24" i="5"/>
  <c r="Z21" i="5"/>
  <c r="Z20" i="5"/>
  <c r="Z19" i="5"/>
  <c r="Z15" i="5"/>
  <c r="Z17" i="5"/>
  <c r="Z16" i="5"/>
  <c r="Z13" i="5"/>
  <c r="Z12" i="5"/>
  <c r="Z11" i="5"/>
  <c r="AA7" i="5"/>
  <c r="Z9" i="5"/>
  <c r="Z8" i="5"/>
  <c r="Z7" i="5"/>
  <c r="K20" i="5" l="1"/>
  <c r="L20" i="5"/>
  <c r="K21" i="5"/>
  <c r="L21" i="5"/>
  <c r="K22" i="5"/>
  <c r="L22" i="5"/>
  <c r="K23" i="5"/>
  <c r="L23" i="5"/>
  <c r="D36" i="7"/>
  <c r="D32" i="6"/>
  <c r="L16" i="4"/>
  <c r="L17" i="4"/>
  <c r="L18" i="4"/>
  <c r="L19" i="4"/>
  <c r="K16" i="4"/>
  <c r="K17" i="4"/>
  <c r="K18" i="4"/>
  <c r="K19" i="4"/>
  <c r="H7" i="4"/>
  <c r="I7" i="4"/>
  <c r="K7" i="4"/>
  <c r="L7" i="4"/>
  <c r="H8" i="4"/>
  <c r="I8" i="4"/>
  <c r="K8" i="4"/>
  <c r="L8" i="4"/>
  <c r="H9" i="4"/>
  <c r="I9" i="4"/>
  <c r="K9" i="4"/>
  <c r="L9" i="4"/>
  <c r="H10" i="4"/>
  <c r="I10" i="4"/>
  <c r="K10" i="4"/>
  <c r="L10" i="4"/>
  <c r="H11" i="4"/>
  <c r="I11" i="4"/>
  <c r="K11" i="4"/>
  <c r="L11" i="4"/>
  <c r="H12" i="4"/>
  <c r="I12" i="4"/>
  <c r="K12" i="4"/>
  <c r="L12" i="4"/>
  <c r="H13" i="4"/>
  <c r="I13" i="4"/>
  <c r="K13" i="4"/>
  <c r="L13" i="4"/>
  <c r="H14" i="4"/>
  <c r="I14" i="4"/>
  <c r="K14" i="4"/>
  <c r="L14" i="4"/>
  <c r="H15" i="4"/>
  <c r="I15" i="4"/>
  <c r="K15" i="4"/>
  <c r="L15" i="4"/>
  <c r="H16" i="4"/>
  <c r="I16" i="4"/>
  <c r="H17" i="4"/>
  <c r="I17" i="4"/>
  <c r="H18" i="4"/>
  <c r="I18" i="4"/>
  <c r="H19" i="4"/>
  <c r="I19" i="4"/>
  <c r="E7" i="4"/>
  <c r="E8" i="4"/>
  <c r="D7" i="4"/>
  <c r="AA23" i="5"/>
  <c r="I23" i="5"/>
  <c r="H23" i="5"/>
  <c r="F23" i="5"/>
  <c r="E23" i="5"/>
  <c r="D23" i="5"/>
  <c r="I22" i="5"/>
  <c r="H22" i="5"/>
  <c r="F22" i="5"/>
  <c r="E22" i="5"/>
  <c r="D22" i="5"/>
  <c r="I21" i="5"/>
  <c r="H21" i="5"/>
  <c r="F21" i="5"/>
  <c r="E21" i="5"/>
  <c r="D21" i="5"/>
  <c r="I20" i="5"/>
  <c r="H20" i="5"/>
  <c r="F20" i="5"/>
  <c r="E20" i="5"/>
  <c r="D20" i="5"/>
  <c r="L19" i="5"/>
  <c r="K19" i="5"/>
  <c r="I19" i="5"/>
  <c r="H19" i="5"/>
  <c r="F19" i="5"/>
  <c r="E19" i="5"/>
  <c r="D19" i="5"/>
  <c r="L18" i="5"/>
  <c r="K18" i="5"/>
  <c r="I18" i="5"/>
  <c r="H18" i="5"/>
  <c r="F18" i="5"/>
  <c r="E18" i="5"/>
  <c r="D18" i="5"/>
  <c r="L17" i="5"/>
  <c r="K17" i="5"/>
  <c r="I17" i="5"/>
  <c r="H17" i="5"/>
  <c r="F17" i="5"/>
  <c r="E17" i="5"/>
  <c r="D17" i="5"/>
  <c r="L16" i="5"/>
  <c r="K16" i="5"/>
  <c r="I16" i="5"/>
  <c r="H16" i="5"/>
  <c r="F16" i="5"/>
  <c r="E16" i="5"/>
  <c r="D16" i="5"/>
  <c r="L15" i="5"/>
  <c r="K15" i="5"/>
  <c r="I15" i="5"/>
  <c r="H15" i="5"/>
  <c r="F15" i="5"/>
  <c r="E15" i="5"/>
  <c r="D15" i="5"/>
  <c r="L14" i="5"/>
  <c r="K14" i="5"/>
  <c r="I14" i="5"/>
  <c r="H14" i="5"/>
  <c r="F14" i="5"/>
  <c r="E14" i="5"/>
  <c r="D14" i="5"/>
  <c r="L13" i="5"/>
  <c r="K13" i="5"/>
  <c r="I13" i="5"/>
  <c r="H13" i="5"/>
  <c r="F13" i="5"/>
  <c r="E13" i="5"/>
  <c r="D13" i="5"/>
  <c r="L12" i="5"/>
  <c r="K12" i="5"/>
  <c r="I12" i="5"/>
  <c r="H12" i="5"/>
  <c r="F12" i="5"/>
  <c r="E12" i="5"/>
  <c r="D12" i="5"/>
  <c r="L11" i="5"/>
  <c r="K11" i="5"/>
  <c r="I11" i="5"/>
  <c r="H11" i="5"/>
  <c r="F11" i="5"/>
  <c r="E11" i="5"/>
  <c r="D11" i="5"/>
  <c r="L10" i="5"/>
  <c r="K10" i="5"/>
  <c r="I10" i="5"/>
  <c r="H10" i="5"/>
  <c r="F10" i="5"/>
  <c r="E10" i="5"/>
  <c r="D10" i="5"/>
  <c r="L9" i="5"/>
  <c r="K9" i="5"/>
  <c r="I9" i="5"/>
  <c r="H9" i="5"/>
  <c r="F9" i="5"/>
  <c r="E9" i="5"/>
  <c r="D9" i="5"/>
  <c r="L8" i="5"/>
  <c r="K8" i="5"/>
  <c r="I8" i="5"/>
  <c r="H8" i="5"/>
  <c r="F8" i="5"/>
  <c r="E8" i="5"/>
  <c r="D8" i="5"/>
  <c r="L7" i="5"/>
  <c r="K7" i="5"/>
  <c r="I7" i="5"/>
  <c r="H7" i="5"/>
  <c r="F7" i="5"/>
  <c r="E7" i="5"/>
  <c r="D7" i="5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D8" i="4"/>
  <c r="F7" i="4"/>
  <c r="B15" i="1" l="1"/>
  <c r="B14" i="1"/>
  <c r="F11" i="1"/>
  <c r="F13" i="1"/>
  <c r="J17" i="1"/>
  <c r="J16" i="1"/>
  <c r="J11" i="1"/>
  <c r="J12" i="1"/>
  <c r="J15" i="1"/>
  <c r="J14" i="1"/>
  <c r="J20" i="1"/>
  <c r="J21" i="1" s="1"/>
  <c r="J19" i="1"/>
  <c r="J22" i="1" s="1"/>
  <c r="J18" i="1"/>
  <c r="F18" i="1"/>
  <c r="F15" i="1"/>
  <c r="F14" i="1"/>
  <c r="F12" i="1"/>
  <c r="F19" i="1"/>
  <c r="F20" i="1"/>
  <c r="F22" i="1"/>
  <c r="B19" i="1"/>
  <c r="B20" i="1"/>
  <c r="B21" i="1"/>
  <c r="B22" i="1"/>
  <c r="B18" i="1"/>
  <c r="B16" i="1"/>
  <c r="B12" i="1"/>
  <c r="B13" i="1" s="1"/>
  <c r="B17" i="1" s="1"/>
  <c r="B11" i="1"/>
  <c r="O6" i="3"/>
  <c r="O5" i="3"/>
  <c r="O4" i="3"/>
  <c r="O3" i="3"/>
  <c r="G18" i="3"/>
  <c r="G42" i="3"/>
  <c r="G45" i="3"/>
  <c r="G39" i="3"/>
  <c r="F23" i="2"/>
  <c r="O6" i="2"/>
  <c r="O5" i="2"/>
  <c r="O4" i="2"/>
  <c r="O3" i="2"/>
  <c r="F60" i="2"/>
  <c r="F51" i="2"/>
  <c r="F55" i="2"/>
  <c r="L23" i="2"/>
  <c r="L50" i="2"/>
  <c r="L54" i="2"/>
  <c r="L59" i="2"/>
  <c r="F7" i="1"/>
  <c r="B5" i="1"/>
  <c r="B6" i="1" s="1"/>
  <c r="B8" i="1" s="1"/>
  <c r="C2" i="1"/>
  <c r="F17" i="1" l="1"/>
  <c r="F16" i="1"/>
  <c r="J13" i="1"/>
  <c r="F21" i="1"/>
</calcChain>
</file>

<file path=xl/sharedStrings.xml><?xml version="1.0" encoding="utf-8"?>
<sst xmlns="http://schemas.openxmlformats.org/spreadsheetml/2006/main" count="224" uniqueCount="69">
  <si>
    <t>real (m)</t>
  </si>
  <si>
    <t>measured (unit)</t>
  </si>
  <si>
    <t>Scale (1:…)</t>
  </si>
  <si>
    <t>Calculator</t>
  </si>
  <si>
    <t>measured</t>
  </si>
  <si>
    <t>Real (m)</t>
  </si>
  <si>
    <t>Aileron</t>
  </si>
  <si>
    <t>Cfi</t>
  </si>
  <si>
    <t>Cfo</t>
  </si>
  <si>
    <t>C</t>
  </si>
  <si>
    <t>bfi</t>
  </si>
  <si>
    <t>bfo</t>
  </si>
  <si>
    <t>Cb</t>
  </si>
  <si>
    <t>t90</t>
  </si>
  <si>
    <t>t95</t>
  </si>
  <si>
    <t>t99</t>
  </si>
  <si>
    <t>tb (t25)</t>
  </si>
  <si>
    <t>kemiringan 90-99%</t>
  </si>
  <si>
    <t>kemiringan 95-99%</t>
  </si>
  <si>
    <t>m</t>
  </si>
  <si>
    <t>Elevator</t>
  </si>
  <si>
    <t>Rudder</t>
  </si>
  <si>
    <t>NACA 23112</t>
  </si>
  <si>
    <t>X</t>
  </si>
  <si>
    <t>ZU</t>
  </si>
  <si>
    <t>ZL</t>
  </si>
  <si>
    <t>t25</t>
  </si>
  <si>
    <t>ALPHA</t>
  </si>
  <si>
    <t>CD</t>
  </si>
  <si>
    <t>CL</t>
  </si>
  <si>
    <t>CM</t>
  </si>
  <si>
    <t>INCREMENT DUE TO DEFLECTION</t>
  </si>
  <si>
    <t>Initial</t>
  </si>
  <si>
    <t>De = 0 deg</t>
  </si>
  <si>
    <t>De = 20 deg</t>
  </si>
  <si>
    <t xml:space="preserve"> De= - 20 deg</t>
  </si>
  <si>
    <t>DELTA</t>
  </si>
  <si>
    <t>D(CL)</t>
  </si>
  <si>
    <t>D(CM)</t>
  </si>
  <si>
    <t>D(CL MAX)</t>
  </si>
  <si>
    <t>D(CD MIN)</t>
  </si>
  <si>
    <t>INDUCE DRAG COEFFICIENT INCREMENT</t>
  </si>
  <si>
    <t>TRIM (interpolasi)</t>
  </si>
  <si>
    <t>delta</t>
  </si>
  <si>
    <t xml:space="preserve">delta; cm =0 </t>
  </si>
  <si>
    <t>alpha 0</t>
  </si>
  <si>
    <t>CN</t>
  </si>
  <si>
    <t>CA</t>
  </si>
  <si>
    <t>XCP</t>
  </si>
  <si>
    <t>CLA</t>
  </si>
  <si>
    <t>CMA</t>
  </si>
  <si>
    <t>CYB</t>
  </si>
  <si>
    <t>CNB</t>
  </si>
  <si>
    <t>CLB</t>
  </si>
  <si>
    <t>DUE</t>
  </si>
  <si>
    <t>TO</t>
  </si>
  <si>
    <t>DEFLECTION---------</t>
  </si>
  <si>
    <t>(PER</t>
  </si>
  <si>
    <t>DEGREE)---</t>
  </si>
  <si>
    <t>(CLA)D</t>
  </si>
  <si>
    <t>(CH)A</t>
  </si>
  <si>
    <t>(CH)D</t>
  </si>
  <si>
    <t>NDM</t>
  </si>
  <si>
    <t>a---------INCREMENTS</t>
  </si>
  <si>
    <t>_---DERIVATIVES</t>
  </si>
  <si>
    <t>alpha -4</t>
  </si>
  <si>
    <t>alpha -2</t>
  </si>
  <si>
    <t>alpha 2</t>
  </si>
  <si>
    <t>alpha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</si>
</sst>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2" fontId="0" fillId="0" borderId="0" xfId="0" applyNumberFormat="1"/>
    <xf numFmtId="0" fontId="1" fillId="4" borderId="0" xfId="0" applyFont="1" applyFill="1"/>
    <xf numFmtId="164" fontId="0" fillId="0" borderId="0" xfId="0" applyNumberFormat="1"/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1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1" fontId="0" fillId="14" borderId="1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1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1" fontId="0" fillId="17" borderId="1" xfId="0" applyNumberForma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11" fontId="0" fillId="12" borderId="1" xfId="0" applyNumberFormat="1" applyFill="1" applyBorder="1"/>
    <xf numFmtId="11" fontId="0" fillId="13" borderId="1" xfId="0" applyNumberFormat="1" applyFill="1" applyBorder="1"/>
    <xf numFmtId="11" fontId="0" fillId="14" borderId="1" xfId="0" applyNumberFormat="1" applyFill="1" applyBorder="1"/>
    <xf numFmtId="0" fontId="0" fillId="18" borderId="1" xfId="0" applyFill="1" applyBorder="1" applyAlignment="1">
      <alignment horizontal="center"/>
    </xf>
    <xf numFmtId="0" fontId="0" fillId="15" borderId="1" xfId="0" applyFill="1" applyBorder="1"/>
    <xf numFmtId="0" fontId="0" fillId="18" borderId="14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2" fillId="19" borderId="9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11" fontId="0" fillId="15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9" borderId="14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2" fillId="21" borderId="9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2" fillId="22" borderId="9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1" fontId="0" fillId="11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2" borderId="7" xfId="0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2" fillId="22" borderId="13" xfId="0" applyFont="1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2" fillId="21" borderId="7" xfId="0" applyFont="1" applyFill="1" applyBorder="1" applyAlignment="1">
      <alignment horizontal="center" vertical="center"/>
    </xf>
    <xf numFmtId="0" fontId="2" fillId="21" borderId="10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8" borderId="7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/>
    </xf>
    <xf numFmtId="0" fontId="0" fillId="18" borderId="14" xfId="0" applyNumberFormat="1" applyFill="1" applyBorder="1" applyAlignment="1">
      <alignment horizontal="center"/>
    </xf>
    <xf numFmtId="0" fontId="0" fillId="18" borderId="1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18" borderId="15" xfId="0" applyNumberFormat="1" applyFill="1" applyBorder="1" applyAlignment="1">
      <alignment horizontal="center" vertical="center"/>
    </xf>
    <xf numFmtId="0" fontId="0" fillId="19" borderId="1" xfId="0" applyNumberFormat="1" applyFill="1" applyBorder="1" applyAlignment="1">
      <alignment horizontal="center"/>
    </xf>
    <xf numFmtId="0" fontId="0" fillId="19" borderId="14" xfId="0" applyNumberFormat="1" applyFill="1" applyBorder="1" applyAlignment="1">
      <alignment horizontal="center"/>
    </xf>
    <xf numFmtId="0" fontId="0" fillId="20" borderId="1" xfId="0" applyNumberFormat="1" applyFill="1" applyBorder="1" applyAlignment="1">
      <alignment horizontal="center"/>
    </xf>
    <xf numFmtId="0" fontId="0" fillId="20" borderId="14" xfId="0" applyNumberFormat="1" applyFill="1" applyBorder="1" applyAlignment="1">
      <alignment horizontal="center"/>
    </xf>
    <xf numFmtId="0" fontId="0" fillId="21" borderId="1" xfId="0" applyNumberFormat="1" applyFill="1" applyBorder="1" applyAlignment="1">
      <alignment horizontal="center"/>
    </xf>
    <xf numFmtId="0" fontId="0" fillId="21" borderId="14" xfId="0" applyNumberFormat="1" applyFill="1" applyBorder="1" applyAlignment="1">
      <alignment horizontal="center"/>
    </xf>
    <xf numFmtId="0" fontId="0" fillId="22" borderId="1" xfId="0" applyNumberFormat="1" applyFill="1" applyBorder="1" applyAlignment="1">
      <alignment horizontal="center"/>
    </xf>
    <xf numFmtId="0" fontId="0" fillId="22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CD-Alpha-delta-e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5.1127434592259054E-2"/>
          <c:y val="0.17171296296296296"/>
          <c:w val="0.89711148595973533"/>
          <c:h val="0.73382728200641578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Plot_4!$D$7:$D$19</c:f>
              <c:numCache>
                <c:formatCode>0.00E+00</c:formatCode>
                <c:ptCount val="13"/>
                <c:pt idx="0">
                  <c:v>1.9998740000000001E-2</c:v>
                </c:pt>
                <c:pt idx="1">
                  <c:v>1.5999559999999999E-2</c:v>
                </c:pt>
                <c:pt idx="2">
                  <c:v>1.5000373999999999E-2</c:v>
                </c:pt>
                <c:pt idx="3">
                  <c:v>1.8001179999999999E-2</c:v>
                </c:pt>
                <c:pt idx="4">
                  <c:v>2.4001970000000001E-2</c:v>
                </c:pt>
                <c:pt idx="5">
                  <c:v>3.40028E-2</c:v>
                </c:pt>
                <c:pt idx="6">
                  <c:v>4.600365E-2</c:v>
                </c:pt>
                <c:pt idx="7">
                  <c:v>5.9004579999999994E-2</c:v>
                </c:pt>
                <c:pt idx="8">
                  <c:v>7.2005609999999998E-2</c:v>
                </c:pt>
                <c:pt idx="9">
                  <c:v>8.4006720000000007E-2</c:v>
                </c:pt>
                <c:pt idx="10">
                  <c:v>9.8007860000000002E-2</c:v>
                </c:pt>
                <c:pt idx="11">
                  <c:v>0.10900902</c:v>
                </c:pt>
                <c:pt idx="12">
                  <c:v>0.1200103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4-4140-AB50-BC9F7EED6F6B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Plot_4!$E$7:$E$19</c:f>
              <c:numCache>
                <c:formatCode>0.00E+00</c:formatCode>
                <c:ptCount val="13"/>
                <c:pt idx="0">
                  <c:v>2.8769999999999997E-2</c:v>
                </c:pt>
                <c:pt idx="1">
                  <c:v>2.613E-2</c:v>
                </c:pt>
                <c:pt idx="2">
                  <c:v>2.647E-2</c:v>
                </c:pt>
                <c:pt idx="3">
                  <c:v>3.0800000000000001E-2</c:v>
                </c:pt>
                <c:pt idx="4">
                  <c:v>3.8109999999999998E-2</c:v>
                </c:pt>
                <c:pt idx="5">
                  <c:v>4.9480000000000003E-2</c:v>
                </c:pt>
                <c:pt idx="6">
                  <c:v>6.2890000000000001E-2</c:v>
                </c:pt>
                <c:pt idx="7">
                  <c:v>7.7420000000000003E-2</c:v>
                </c:pt>
                <c:pt idx="8">
                  <c:v>9.2119999999999994E-2</c:v>
                </c:pt>
                <c:pt idx="9">
                  <c:v>0.10592</c:v>
                </c:pt>
                <c:pt idx="10">
                  <c:v>0.12182</c:v>
                </c:pt>
                <c:pt idx="11">
                  <c:v>0.13471999999999998</c:v>
                </c:pt>
                <c:pt idx="12">
                  <c:v>0.14781999999999998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4-4140-AB50-BC9F7EED6F6B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Plot_4!$F$7:$F$19</c:f>
              <c:numCache>
                <c:formatCode>0.00E+00</c:formatCode>
                <c:ptCount val="13"/>
                <c:pt idx="0">
                  <c:v>3.2939999999999997E-2</c:v>
                </c:pt>
                <c:pt idx="1">
                  <c:v>2.7590000000000003E-2</c:v>
                </c:pt>
                <c:pt idx="2">
                  <c:v>2.5239999999999999E-2</c:v>
                </c:pt>
                <c:pt idx="3">
                  <c:v>2.6919999999999999E-2</c:v>
                </c:pt>
                <c:pt idx="4">
                  <c:v>3.1600000000000003E-2</c:v>
                </c:pt>
                <c:pt idx="5">
                  <c:v>4.0237000000000002E-2</c:v>
                </c:pt>
                <c:pt idx="6">
                  <c:v>5.0820000000000004E-2</c:v>
                </c:pt>
                <c:pt idx="7">
                  <c:v>6.2300000000000001E-2</c:v>
                </c:pt>
                <c:pt idx="8">
                  <c:v>7.3599999999999999E-2</c:v>
                </c:pt>
                <c:pt idx="9">
                  <c:v>8.3760000000000001E-2</c:v>
                </c:pt>
                <c:pt idx="10">
                  <c:v>9.5880000000000007E-2</c:v>
                </c:pt>
                <c:pt idx="11">
                  <c:v>0.10502</c:v>
                </c:pt>
                <c:pt idx="12">
                  <c:v>0.11391999999999999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4-4140-AB50-BC9F7EED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47875413274235"/>
          <c:y val="0.52653834937299504"/>
          <c:w val="0.1633503711095336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CL-Alpha-delta-e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6522404739337185E-2"/>
          <c:y val="0.17171296296296296"/>
          <c:w val="0.90171651581265722"/>
          <c:h val="0.76160505978419368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Plot_4!$G$7:$G$19</c:f>
              <c:numCache>
                <c:formatCode>General</c:formatCode>
                <c:ptCount val="13"/>
                <c:pt idx="0">
                  <c:v>-0.31</c:v>
                </c:pt>
                <c:pt idx="1">
                  <c:v>-0.11799999999999999</c:v>
                </c:pt>
                <c:pt idx="2">
                  <c:v>7.0999999999999994E-2</c:v>
                </c:pt>
                <c:pt idx="3">
                  <c:v>0.26100000000000001</c:v>
                </c:pt>
                <c:pt idx="4">
                  <c:v>0.45100000000000001</c:v>
                </c:pt>
                <c:pt idx="5">
                  <c:v>0.64100000000000001</c:v>
                </c:pt>
                <c:pt idx="6">
                  <c:v>0.82899999999999996</c:v>
                </c:pt>
                <c:pt idx="7">
                  <c:v>0.98899999999999999</c:v>
                </c:pt>
                <c:pt idx="8">
                  <c:v>1.1120000000000001</c:v>
                </c:pt>
                <c:pt idx="9">
                  <c:v>1.208</c:v>
                </c:pt>
                <c:pt idx="10">
                  <c:v>1.3180000000000001</c:v>
                </c:pt>
                <c:pt idx="11">
                  <c:v>1.3839999999999999</c:v>
                </c:pt>
                <c:pt idx="12">
                  <c:v>1.4490000000000001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1-49E3-B09A-12BE04CD5D9C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Plot_4!$H$7:$H$19</c:f>
              <c:numCache>
                <c:formatCode>General</c:formatCode>
                <c:ptCount val="13"/>
                <c:pt idx="0">
                  <c:v>-0.20899999999999999</c:v>
                </c:pt>
                <c:pt idx="1">
                  <c:v>-1.6999999999999987E-2</c:v>
                </c:pt>
                <c:pt idx="2">
                  <c:v>0.17199999999999999</c:v>
                </c:pt>
                <c:pt idx="3">
                  <c:v>0.36199999999999999</c:v>
                </c:pt>
                <c:pt idx="4">
                  <c:v>0.55200000000000005</c:v>
                </c:pt>
                <c:pt idx="5">
                  <c:v>0.74199999999999999</c:v>
                </c:pt>
                <c:pt idx="6">
                  <c:v>0.92999999999999994</c:v>
                </c:pt>
                <c:pt idx="7">
                  <c:v>1.0900000000000001</c:v>
                </c:pt>
                <c:pt idx="8">
                  <c:v>1.2130000000000001</c:v>
                </c:pt>
                <c:pt idx="9">
                  <c:v>1.3089999999999999</c:v>
                </c:pt>
                <c:pt idx="10">
                  <c:v>1.419</c:v>
                </c:pt>
                <c:pt idx="11">
                  <c:v>1.4849999999999999</c:v>
                </c:pt>
                <c:pt idx="12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1-49E3-B09A-12BE04CD5D9C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Plot_4!$I$7:$I$19</c:f>
              <c:numCache>
                <c:formatCode>General</c:formatCode>
                <c:ptCount val="13"/>
                <c:pt idx="0">
                  <c:v>-0.41100000000000003</c:v>
                </c:pt>
                <c:pt idx="1">
                  <c:v>-0.219</c:v>
                </c:pt>
                <c:pt idx="2">
                  <c:v>-3.0000000000000013E-2</c:v>
                </c:pt>
                <c:pt idx="3">
                  <c:v>0.16</c:v>
                </c:pt>
                <c:pt idx="4">
                  <c:v>0.35</c:v>
                </c:pt>
                <c:pt idx="5">
                  <c:v>0.54</c:v>
                </c:pt>
                <c:pt idx="6">
                  <c:v>0.72799999999999998</c:v>
                </c:pt>
                <c:pt idx="7">
                  <c:v>0.88800000000000001</c:v>
                </c:pt>
                <c:pt idx="8">
                  <c:v>1.0110000000000001</c:v>
                </c:pt>
                <c:pt idx="9">
                  <c:v>1.107</c:v>
                </c:pt>
                <c:pt idx="10">
                  <c:v>1.2170000000000001</c:v>
                </c:pt>
                <c:pt idx="11">
                  <c:v>1.2829999999999999</c:v>
                </c:pt>
                <c:pt idx="12">
                  <c:v>1.3480000000000001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1-49E3-B09A-12BE04CD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76952818174196"/>
          <c:y val="0.76202549285601662"/>
          <c:w val="0.55390498269451383"/>
          <c:h val="0.1705171014905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CM-Alpha-delta-e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8824919665798119E-2"/>
          <c:y val="0.12541666666666668"/>
          <c:w val="0.90862406059203993"/>
          <c:h val="0.78938283756197147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Plot_4!$J$7:$J$19</c:f>
              <c:numCache>
                <c:formatCode>General</c:formatCode>
                <c:ptCount val="13"/>
                <c:pt idx="0">
                  <c:v>0.2225</c:v>
                </c:pt>
                <c:pt idx="1">
                  <c:v>0.10100000000000001</c:v>
                </c:pt>
                <c:pt idx="2">
                  <c:v>-1.5699999999999999E-2</c:v>
                </c:pt>
                <c:pt idx="3">
                  <c:v>-0.12959999999999999</c:v>
                </c:pt>
                <c:pt idx="4">
                  <c:v>-0.24160000000000001</c:v>
                </c:pt>
                <c:pt idx="5">
                  <c:v>-0.35709999999999997</c:v>
                </c:pt>
                <c:pt idx="6">
                  <c:v>-0.4743</c:v>
                </c:pt>
                <c:pt idx="7">
                  <c:v>-0.5827</c:v>
                </c:pt>
                <c:pt idx="8">
                  <c:v>-0.66469999999999996</c:v>
                </c:pt>
                <c:pt idx="9">
                  <c:v>-0.77359999999999995</c:v>
                </c:pt>
                <c:pt idx="10">
                  <c:v>-0.87809999999999999</c:v>
                </c:pt>
                <c:pt idx="11">
                  <c:v>-0.96220000000000006</c:v>
                </c:pt>
                <c:pt idx="12">
                  <c:v>-1.0327999999999999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2-4D32-8CDC-74EC318A1CA1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Plot_4!$K$7:$K$19</c:f>
              <c:numCache>
                <c:formatCode>General</c:formatCode>
                <c:ptCount val="13"/>
                <c:pt idx="0">
                  <c:v>-0.1565</c:v>
                </c:pt>
                <c:pt idx="1">
                  <c:v>-0.27800000000000002</c:v>
                </c:pt>
                <c:pt idx="2">
                  <c:v>-0.3947</c:v>
                </c:pt>
                <c:pt idx="3">
                  <c:v>-0.50859999999999994</c:v>
                </c:pt>
                <c:pt idx="4">
                  <c:v>-0.62060000000000004</c:v>
                </c:pt>
                <c:pt idx="5">
                  <c:v>-0.73609999999999998</c:v>
                </c:pt>
                <c:pt idx="6">
                  <c:v>-0.85329999999999995</c:v>
                </c:pt>
                <c:pt idx="7">
                  <c:v>-0.9617</c:v>
                </c:pt>
                <c:pt idx="8">
                  <c:v>-1.0436999999999999</c:v>
                </c:pt>
                <c:pt idx="9">
                  <c:v>-1.1526000000000001</c:v>
                </c:pt>
                <c:pt idx="10">
                  <c:v>-1.2570999999999999</c:v>
                </c:pt>
                <c:pt idx="11">
                  <c:v>-1.3412000000000002</c:v>
                </c:pt>
                <c:pt idx="12">
                  <c:v>-1.4117999999999999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2-4D32-8CDC-74EC318A1CA1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Plot_4!$L$7:$L$19</c:f>
              <c:numCache>
                <c:formatCode>0.00E+00</c:formatCode>
                <c:ptCount val="13"/>
                <c:pt idx="0">
                  <c:v>0.60119999999999996</c:v>
                </c:pt>
                <c:pt idx="1">
                  <c:v>0.47970000000000002</c:v>
                </c:pt>
                <c:pt idx="2">
                  <c:v>0.36299999999999999</c:v>
                </c:pt>
                <c:pt idx="3">
                  <c:v>0.24909999999999999</c:v>
                </c:pt>
                <c:pt idx="4">
                  <c:v>0.13709999999999997</c:v>
                </c:pt>
                <c:pt idx="5">
                  <c:v>2.1600000000000008E-2</c:v>
                </c:pt>
                <c:pt idx="6">
                  <c:v>-9.5600000000000018E-2</c:v>
                </c:pt>
                <c:pt idx="7">
                  <c:v>-0.20400000000000001</c:v>
                </c:pt>
                <c:pt idx="8">
                  <c:v>-0.28599999999999998</c:v>
                </c:pt>
                <c:pt idx="9">
                  <c:v>-0.39489999999999997</c:v>
                </c:pt>
                <c:pt idx="10">
                  <c:v>-0.49940000000000001</c:v>
                </c:pt>
                <c:pt idx="11">
                  <c:v>-0.58350000000000013</c:v>
                </c:pt>
                <c:pt idx="12">
                  <c:v>-0.6540999999999999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2-4D32-8CDC-74EC318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171474741934059"/>
          <c:y val="5.5631878245734651E-2"/>
          <c:w val="0.5406418105978756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22404739337185E-2"/>
          <c:y val="0.17171296296296296"/>
          <c:w val="0.90171651581265722"/>
          <c:h val="0.76160505978419368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Plot_4!$G$7:$G$19</c:f>
              <c:numCache>
                <c:formatCode>General</c:formatCode>
                <c:ptCount val="13"/>
                <c:pt idx="0">
                  <c:v>-0.31</c:v>
                </c:pt>
                <c:pt idx="1">
                  <c:v>-0.11799999999999999</c:v>
                </c:pt>
                <c:pt idx="2">
                  <c:v>7.0999999999999994E-2</c:v>
                </c:pt>
                <c:pt idx="3">
                  <c:v>0.26100000000000001</c:v>
                </c:pt>
                <c:pt idx="4">
                  <c:v>0.45100000000000001</c:v>
                </c:pt>
                <c:pt idx="5">
                  <c:v>0.64100000000000001</c:v>
                </c:pt>
                <c:pt idx="6">
                  <c:v>0.82899999999999996</c:v>
                </c:pt>
                <c:pt idx="7">
                  <c:v>0.98899999999999999</c:v>
                </c:pt>
                <c:pt idx="8">
                  <c:v>1.1120000000000001</c:v>
                </c:pt>
                <c:pt idx="9">
                  <c:v>1.208</c:v>
                </c:pt>
                <c:pt idx="10">
                  <c:v>1.3180000000000001</c:v>
                </c:pt>
                <c:pt idx="11">
                  <c:v>1.3839999999999999</c:v>
                </c:pt>
                <c:pt idx="12">
                  <c:v>1.4490000000000001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1-49E3-B09A-12BE04CD5D9C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Plot_4!$H$7:$H$19</c:f>
              <c:numCache>
                <c:formatCode>General</c:formatCode>
                <c:ptCount val="13"/>
                <c:pt idx="0">
                  <c:v>-0.20899999999999999</c:v>
                </c:pt>
                <c:pt idx="1">
                  <c:v>-1.6999999999999987E-2</c:v>
                </c:pt>
                <c:pt idx="2">
                  <c:v>0.17199999999999999</c:v>
                </c:pt>
                <c:pt idx="3">
                  <c:v>0.36199999999999999</c:v>
                </c:pt>
                <c:pt idx="4">
                  <c:v>0.55200000000000005</c:v>
                </c:pt>
                <c:pt idx="5">
                  <c:v>0.74199999999999999</c:v>
                </c:pt>
                <c:pt idx="6">
                  <c:v>0.92999999999999994</c:v>
                </c:pt>
                <c:pt idx="7">
                  <c:v>1.0900000000000001</c:v>
                </c:pt>
                <c:pt idx="8">
                  <c:v>1.2130000000000001</c:v>
                </c:pt>
                <c:pt idx="9">
                  <c:v>1.3089999999999999</c:v>
                </c:pt>
                <c:pt idx="10">
                  <c:v>1.419</c:v>
                </c:pt>
                <c:pt idx="11">
                  <c:v>1.4849999999999999</c:v>
                </c:pt>
                <c:pt idx="12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1-49E3-B09A-12BE04CD5D9C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Plot_4!$I$7:$I$19</c:f>
              <c:numCache>
                <c:formatCode>General</c:formatCode>
                <c:ptCount val="13"/>
                <c:pt idx="0">
                  <c:v>-0.41100000000000003</c:v>
                </c:pt>
                <c:pt idx="1">
                  <c:v>-0.219</c:v>
                </c:pt>
                <c:pt idx="2">
                  <c:v>-3.0000000000000013E-2</c:v>
                </c:pt>
                <c:pt idx="3">
                  <c:v>0.16</c:v>
                </c:pt>
                <c:pt idx="4">
                  <c:v>0.35</c:v>
                </c:pt>
                <c:pt idx="5">
                  <c:v>0.54</c:v>
                </c:pt>
                <c:pt idx="6">
                  <c:v>0.72799999999999998</c:v>
                </c:pt>
                <c:pt idx="7">
                  <c:v>0.88800000000000001</c:v>
                </c:pt>
                <c:pt idx="8">
                  <c:v>1.0110000000000001</c:v>
                </c:pt>
                <c:pt idx="9">
                  <c:v>1.107</c:v>
                </c:pt>
                <c:pt idx="10">
                  <c:v>1.2170000000000001</c:v>
                </c:pt>
                <c:pt idx="11">
                  <c:v>1.2829999999999999</c:v>
                </c:pt>
                <c:pt idx="12">
                  <c:v>1.3480000000000001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1-49E3-B09A-12BE04CD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  <c:majorUnit val="2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31375591137625"/>
          <c:y val="0.5367826870046537"/>
          <c:w val="0.55390498269451383"/>
          <c:h val="0.1705171014905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24919665798119E-2"/>
          <c:y val="0.12541666666666668"/>
          <c:w val="0.90862406059203993"/>
          <c:h val="0.78938283756197147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Plot_4!$J$7:$J$19</c:f>
              <c:numCache>
                <c:formatCode>General</c:formatCode>
                <c:ptCount val="13"/>
                <c:pt idx="0">
                  <c:v>0.2225</c:v>
                </c:pt>
                <c:pt idx="1">
                  <c:v>0.10100000000000001</c:v>
                </c:pt>
                <c:pt idx="2">
                  <c:v>-1.5699999999999999E-2</c:v>
                </c:pt>
                <c:pt idx="3">
                  <c:v>-0.12959999999999999</c:v>
                </c:pt>
                <c:pt idx="4">
                  <c:v>-0.24160000000000001</c:v>
                </c:pt>
                <c:pt idx="5">
                  <c:v>-0.35709999999999997</c:v>
                </c:pt>
                <c:pt idx="6">
                  <c:v>-0.4743</c:v>
                </c:pt>
                <c:pt idx="7">
                  <c:v>-0.5827</c:v>
                </c:pt>
                <c:pt idx="8">
                  <c:v>-0.66469999999999996</c:v>
                </c:pt>
                <c:pt idx="9">
                  <c:v>-0.77359999999999995</c:v>
                </c:pt>
                <c:pt idx="10">
                  <c:v>-0.87809999999999999</c:v>
                </c:pt>
                <c:pt idx="11">
                  <c:v>-0.96220000000000006</c:v>
                </c:pt>
                <c:pt idx="12">
                  <c:v>-1.0327999999999999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2-4D32-8CDC-74EC318A1CA1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Plot_4!$K$7:$K$19</c:f>
              <c:numCache>
                <c:formatCode>General</c:formatCode>
                <c:ptCount val="13"/>
                <c:pt idx="0">
                  <c:v>-0.1565</c:v>
                </c:pt>
                <c:pt idx="1">
                  <c:v>-0.27800000000000002</c:v>
                </c:pt>
                <c:pt idx="2">
                  <c:v>-0.3947</c:v>
                </c:pt>
                <c:pt idx="3">
                  <c:v>-0.50859999999999994</c:v>
                </c:pt>
                <c:pt idx="4">
                  <c:v>-0.62060000000000004</c:v>
                </c:pt>
                <c:pt idx="5">
                  <c:v>-0.73609999999999998</c:v>
                </c:pt>
                <c:pt idx="6">
                  <c:v>-0.85329999999999995</c:v>
                </c:pt>
                <c:pt idx="7">
                  <c:v>-0.9617</c:v>
                </c:pt>
                <c:pt idx="8">
                  <c:v>-1.0436999999999999</c:v>
                </c:pt>
                <c:pt idx="9">
                  <c:v>-1.1526000000000001</c:v>
                </c:pt>
                <c:pt idx="10">
                  <c:v>-1.2570999999999999</c:v>
                </c:pt>
                <c:pt idx="11">
                  <c:v>-1.3412000000000002</c:v>
                </c:pt>
                <c:pt idx="12">
                  <c:v>-1.4117999999999999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2-4D32-8CDC-74EC318A1CA1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Plot_4!$L$7:$L$19</c:f>
              <c:numCache>
                <c:formatCode>0.00E+00</c:formatCode>
                <c:ptCount val="13"/>
                <c:pt idx="0">
                  <c:v>0.60119999999999996</c:v>
                </c:pt>
                <c:pt idx="1">
                  <c:v>0.47970000000000002</c:v>
                </c:pt>
                <c:pt idx="2">
                  <c:v>0.36299999999999999</c:v>
                </c:pt>
                <c:pt idx="3">
                  <c:v>0.24909999999999999</c:v>
                </c:pt>
                <c:pt idx="4">
                  <c:v>0.13709999999999997</c:v>
                </c:pt>
                <c:pt idx="5">
                  <c:v>2.1600000000000008E-2</c:v>
                </c:pt>
                <c:pt idx="6">
                  <c:v>-9.5600000000000018E-2</c:v>
                </c:pt>
                <c:pt idx="7">
                  <c:v>-0.20400000000000001</c:v>
                </c:pt>
                <c:pt idx="8">
                  <c:v>-0.28599999999999998</c:v>
                </c:pt>
                <c:pt idx="9">
                  <c:v>-0.39489999999999997</c:v>
                </c:pt>
                <c:pt idx="10">
                  <c:v>-0.49940000000000001</c:v>
                </c:pt>
                <c:pt idx="11">
                  <c:v>-0.58350000000000013</c:v>
                </c:pt>
                <c:pt idx="12">
                  <c:v>-0.6540999999999999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2-4D32-8CDC-74EC318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  <c:majorUnit val="2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101429047654426"/>
          <c:y val="0.18984776500230091"/>
          <c:w val="0.54064181059787564"/>
          <c:h val="0.10209605452995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27434592259054E-2"/>
          <c:y val="0.17171296296296296"/>
          <c:w val="0.89711148595973533"/>
          <c:h val="0.73382728200641578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Plot_4!$D$7:$D$19</c:f>
              <c:numCache>
                <c:formatCode>0.00E+00</c:formatCode>
                <c:ptCount val="13"/>
                <c:pt idx="0">
                  <c:v>1.9998740000000001E-2</c:v>
                </c:pt>
                <c:pt idx="1">
                  <c:v>1.5999559999999999E-2</c:v>
                </c:pt>
                <c:pt idx="2">
                  <c:v>1.5000373999999999E-2</c:v>
                </c:pt>
                <c:pt idx="3">
                  <c:v>1.8001179999999999E-2</c:v>
                </c:pt>
                <c:pt idx="4">
                  <c:v>2.4001970000000001E-2</c:v>
                </c:pt>
                <c:pt idx="5">
                  <c:v>3.40028E-2</c:v>
                </c:pt>
                <c:pt idx="6">
                  <c:v>4.600365E-2</c:v>
                </c:pt>
                <c:pt idx="7">
                  <c:v>5.9004579999999994E-2</c:v>
                </c:pt>
                <c:pt idx="8">
                  <c:v>7.2005609999999998E-2</c:v>
                </c:pt>
                <c:pt idx="9">
                  <c:v>8.4006720000000007E-2</c:v>
                </c:pt>
                <c:pt idx="10">
                  <c:v>9.8007860000000002E-2</c:v>
                </c:pt>
                <c:pt idx="11">
                  <c:v>0.10900902</c:v>
                </c:pt>
                <c:pt idx="12">
                  <c:v>0.1200103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4-4140-AB50-BC9F7EED6F6B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Plot_4!$E$7:$E$19</c:f>
              <c:numCache>
                <c:formatCode>0.00E+00</c:formatCode>
                <c:ptCount val="13"/>
                <c:pt idx="0">
                  <c:v>2.8769999999999997E-2</c:v>
                </c:pt>
                <c:pt idx="1">
                  <c:v>2.613E-2</c:v>
                </c:pt>
                <c:pt idx="2">
                  <c:v>2.647E-2</c:v>
                </c:pt>
                <c:pt idx="3">
                  <c:v>3.0800000000000001E-2</c:v>
                </c:pt>
                <c:pt idx="4">
                  <c:v>3.8109999999999998E-2</c:v>
                </c:pt>
                <c:pt idx="5">
                  <c:v>4.9480000000000003E-2</c:v>
                </c:pt>
                <c:pt idx="6">
                  <c:v>6.2890000000000001E-2</c:v>
                </c:pt>
                <c:pt idx="7">
                  <c:v>7.7420000000000003E-2</c:v>
                </c:pt>
                <c:pt idx="8">
                  <c:v>9.2119999999999994E-2</c:v>
                </c:pt>
                <c:pt idx="9">
                  <c:v>0.10592</c:v>
                </c:pt>
                <c:pt idx="10">
                  <c:v>0.12182</c:v>
                </c:pt>
                <c:pt idx="11">
                  <c:v>0.13471999999999998</c:v>
                </c:pt>
                <c:pt idx="12">
                  <c:v>0.14781999999999998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4-4140-AB50-BC9F7EED6F6B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Plot_4!$B$7:$B$19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Plot_4!$F$7:$F$19</c:f>
              <c:numCache>
                <c:formatCode>0.00E+00</c:formatCode>
                <c:ptCount val="13"/>
                <c:pt idx="0">
                  <c:v>3.2939999999999997E-2</c:v>
                </c:pt>
                <c:pt idx="1">
                  <c:v>2.7590000000000003E-2</c:v>
                </c:pt>
                <c:pt idx="2">
                  <c:v>2.5239999999999999E-2</c:v>
                </c:pt>
                <c:pt idx="3">
                  <c:v>2.6919999999999999E-2</c:v>
                </c:pt>
                <c:pt idx="4">
                  <c:v>3.1600000000000003E-2</c:v>
                </c:pt>
                <c:pt idx="5">
                  <c:v>4.0237000000000002E-2</c:v>
                </c:pt>
                <c:pt idx="6">
                  <c:v>5.0820000000000004E-2</c:v>
                </c:pt>
                <c:pt idx="7">
                  <c:v>6.2300000000000001E-2</c:v>
                </c:pt>
                <c:pt idx="8">
                  <c:v>7.3599999999999999E-2</c:v>
                </c:pt>
                <c:pt idx="9">
                  <c:v>8.3760000000000001E-2</c:v>
                </c:pt>
                <c:pt idx="10">
                  <c:v>9.5880000000000007E-2</c:v>
                </c:pt>
                <c:pt idx="11">
                  <c:v>0.10502</c:v>
                </c:pt>
                <c:pt idx="12">
                  <c:v>0.11391999999999999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4-4140-AB50-BC9F7EED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55888"/>
        <c:axId val="459257200"/>
      </c:scatterChart>
      <c:valAx>
        <c:axId val="4592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Alpha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7200"/>
        <c:crosses val="autoZero"/>
        <c:crossBetween val="midCat"/>
      </c:valAx>
      <c:valAx>
        <c:axId val="459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2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68966051650438"/>
          <c:y val="0.59665016678686267"/>
          <c:w val="0.3705212447862004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CM-CL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8745751935874003E-2"/>
          <c:y val="0.11953243797310049"/>
          <c:w val="0.92613398026714489"/>
          <c:h val="0.72918698167484886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Plot_5!$J$7:$J$19</c:f>
              <c:numCache>
                <c:formatCode>0.00E+00</c:formatCode>
                <c:ptCount val="13"/>
                <c:pt idx="0">
                  <c:v>0.73119999999999996</c:v>
                </c:pt>
                <c:pt idx="1">
                  <c:v>0.60980000000000001</c:v>
                </c:pt>
                <c:pt idx="2">
                  <c:v>0.48020000000000002</c:v>
                </c:pt>
                <c:pt idx="3">
                  <c:v>0.34849999999999998</c:v>
                </c:pt>
                <c:pt idx="4">
                  <c:v>0.2225</c:v>
                </c:pt>
                <c:pt idx="5">
                  <c:v>0.10100000000000001</c:v>
                </c:pt>
                <c:pt idx="6" formatCode="General">
                  <c:v>-1.5699999999999999E-2</c:v>
                </c:pt>
                <c:pt idx="7" formatCode="General">
                  <c:v>-0.12959999999999999</c:v>
                </c:pt>
                <c:pt idx="8" formatCode="General">
                  <c:v>-0.24160000000000001</c:v>
                </c:pt>
                <c:pt idx="9" formatCode="General">
                  <c:v>-0.35709999999999997</c:v>
                </c:pt>
                <c:pt idx="10" formatCode="General">
                  <c:v>-0.4743</c:v>
                </c:pt>
                <c:pt idx="11" formatCode="General">
                  <c:v>-0.5827</c:v>
                </c:pt>
                <c:pt idx="12" formatCode="General">
                  <c:v>-0.66449999999999998</c:v>
                </c:pt>
              </c:numCache>
            </c:numRef>
          </c:xVal>
          <c:yVal>
            <c:numRef>
              <c:f>Plot_5!$G$7:$G$19</c:f>
              <c:numCache>
                <c:formatCode>0.00E+00</c:formatCode>
                <c:ptCount val="13"/>
                <c:pt idx="0">
                  <c:v>-1.0349999999999999</c:v>
                </c:pt>
                <c:pt idx="1">
                  <c:v>-0.879</c:v>
                </c:pt>
                <c:pt idx="2">
                  <c:v>-0.69299999999999995</c:v>
                </c:pt>
                <c:pt idx="3">
                  <c:v>-0.502</c:v>
                </c:pt>
                <c:pt idx="4">
                  <c:v>-0.31</c:v>
                </c:pt>
                <c:pt idx="5">
                  <c:v>-0.11799999999999999</c:v>
                </c:pt>
                <c:pt idx="6" formatCode="General">
                  <c:v>7.0999999999999994E-2</c:v>
                </c:pt>
                <c:pt idx="7" formatCode="General">
                  <c:v>0.26100000000000001</c:v>
                </c:pt>
                <c:pt idx="8" formatCode="General">
                  <c:v>0.45100000000000001</c:v>
                </c:pt>
                <c:pt idx="9" formatCode="General">
                  <c:v>0.64100000000000001</c:v>
                </c:pt>
                <c:pt idx="10" formatCode="General">
                  <c:v>0.82899999999999996</c:v>
                </c:pt>
                <c:pt idx="11" formatCode="General">
                  <c:v>0.98899999999999999</c:v>
                </c:pt>
                <c:pt idx="12" formatCode="General">
                  <c:v>1.1120000000000001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0-4973-95B7-A1369CCCFA44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Plot_5!$K$7:$K$19</c:f>
              <c:numCache>
                <c:formatCode>General</c:formatCode>
                <c:ptCount val="13"/>
                <c:pt idx="0">
                  <c:v>0.35219999999999996</c:v>
                </c:pt>
                <c:pt idx="1">
                  <c:v>0.23080000000000001</c:v>
                </c:pt>
                <c:pt idx="2">
                  <c:v>0.10120000000000001</c:v>
                </c:pt>
                <c:pt idx="3">
                  <c:v>-3.0500000000000027E-2</c:v>
                </c:pt>
                <c:pt idx="4">
                  <c:v>-0.1565</c:v>
                </c:pt>
                <c:pt idx="5">
                  <c:v>-0.27800000000000002</c:v>
                </c:pt>
                <c:pt idx="6">
                  <c:v>-0.3947</c:v>
                </c:pt>
                <c:pt idx="7">
                  <c:v>-0.50859999999999994</c:v>
                </c:pt>
                <c:pt idx="8">
                  <c:v>-0.62060000000000004</c:v>
                </c:pt>
                <c:pt idx="9">
                  <c:v>-0.73609999999999998</c:v>
                </c:pt>
                <c:pt idx="10">
                  <c:v>-0.85329999999999995</c:v>
                </c:pt>
                <c:pt idx="11">
                  <c:v>-0.9617</c:v>
                </c:pt>
                <c:pt idx="12">
                  <c:v>-1.0434999999999999</c:v>
                </c:pt>
              </c:numCache>
            </c:numRef>
          </c:xVal>
          <c:yVal>
            <c:numRef>
              <c:f>Plot_5!$H$7:$H$19</c:f>
              <c:numCache>
                <c:formatCode>General</c:formatCode>
                <c:ptCount val="13"/>
                <c:pt idx="0">
                  <c:v>-0.93399999999999994</c:v>
                </c:pt>
                <c:pt idx="1">
                  <c:v>-0.77800000000000002</c:v>
                </c:pt>
                <c:pt idx="2">
                  <c:v>-0.59199999999999997</c:v>
                </c:pt>
                <c:pt idx="3">
                  <c:v>-0.40100000000000002</c:v>
                </c:pt>
                <c:pt idx="4">
                  <c:v>-0.20899999999999999</c:v>
                </c:pt>
                <c:pt idx="5">
                  <c:v>-1.6999999999999987E-2</c:v>
                </c:pt>
                <c:pt idx="6">
                  <c:v>0.17199999999999999</c:v>
                </c:pt>
                <c:pt idx="7">
                  <c:v>0.36199999999999999</c:v>
                </c:pt>
                <c:pt idx="8">
                  <c:v>0.55200000000000005</c:v>
                </c:pt>
                <c:pt idx="9">
                  <c:v>0.74199999999999999</c:v>
                </c:pt>
                <c:pt idx="10">
                  <c:v>0.92999999999999994</c:v>
                </c:pt>
                <c:pt idx="11">
                  <c:v>1.0900000000000001</c:v>
                </c:pt>
                <c:pt idx="12">
                  <c:v>1.2130000000000001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0-4973-95B7-A1369CCCFA44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Plot_5!$L$7:$L$19</c:f>
              <c:numCache>
                <c:formatCode>0.00E+00</c:formatCode>
                <c:ptCount val="13"/>
                <c:pt idx="0">
                  <c:v>1.1098999999999999</c:v>
                </c:pt>
                <c:pt idx="1">
                  <c:v>0.98849999999999993</c:v>
                </c:pt>
                <c:pt idx="2">
                  <c:v>0.8589</c:v>
                </c:pt>
                <c:pt idx="3">
                  <c:v>0.72719999999999996</c:v>
                </c:pt>
                <c:pt idx="4">
                  <c:v>0.60119999999999996</c:v>
                </c:pt>
                <c:pt idx="5">
                  <c:v>0.47970000000000002</c:v>
                </c:pt>
                <c:pt idx="6">
                  <c:v>0.36299999999999999</c:v>
                </c:pt>
                <c:pt idx="7">
                  <c:v>0.24909999999999999</c:v>
                </c:pt>
                <c:pt idx="8">
                  <c:v>0.13709999999999997</c:v>
                </c:pt>
                <c:pt idx="9">
                  <c:v>2.1600000000000008E-2</c:v>
                </c:pt>
                <c:pt idx="10">
                  <c:v>-9.5600000000000018E-2</c:v>
                </c:pt>
                <c:pt idx="11">
                  <c:v>-0.20400000000000001</c:v>
                </c:pt>
                <c:pt idx="12">
                  <c:v>-0.2858</c:v>
                </c:pt>
              </c:numCache>
            </c:numRef>
          </c:xVal>
          <c:yVal>
            <c:numRef>
              <c:f>Plot_5!$I$7:$I$19</c:f>
              <c:numCache>
                <c:formatCode>General</c:formatCode>
                <c:ptCount val="13"/>
                <c:pt idx="0">
                  <c:v>-1.1359999999999999</c:v>
                </c:pt>
                <c:pt idx="1">
                  <c:v>-0.98</c:v>
                </c:pt>
                <c:pt idx="2">
                  <c:v>-0.79399999999999993</c:v>
                </c:pt>
                <c:pt idx="3">
                  <c:v>-0.60299999999999998</c:v>
                </c:pt>
                <c:pt idx="4">
                  <c:v>-0.41100000000000003</c:v>
                </c:pt>
                <c:pt idx="5">
                  <c:v>-0.219</c:v>
                </c:pt>
                <c:pt idx="6">
                  <c:v>-3.0000000000000013E-2</c:v>
                </c:pt>
                <c:pt idx="7">
                  <c:v>0.16</c:v>
                </c:pt>
                <c:pt idx="8">
                  <c:v>0.35</c:v>
                </c:pt>
                <c:pt idx="9">
                  <c:v>0.54</c:v>
                </c:pt>
                <c:pt idx="10">
                  <c:v>0.72799999999999998</c:v>
                </c:pt>
                <c:pt idx="11">
                  <c:v>0.88800000000000001</c:v>
                </c:pt>
                <c:pt idx="12">
                  <c:v>1.0110000000000001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0-4973-95B7-A1369CCCFA44}"/>
            </c:ext>
          </c:extLst>
        </c:ser>
        <c:ser>
          <c:idx val="3"/>
          <c:order val="3"/>
          <c:tx>
            <c:v>alpha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Plot_5!$J$7:$L$7</c:f>
              <c:numCache>
                <c:formatCode>General</c:formatCode>
                <c:ptCount val="3"/>
                <c:pt idx="0" formatCode="0.00E+00">
                  <c:v>0.73119999999999996</c:v>
                </c:pt>
                <c:pt idx="1">
                  <c:v>0.35219999999999996</c:v>
                </c:pt>
                <c:pt idx="2" formatCode="0.00E+00">
                  <c:v>1.1098999999999999</c:v>
                </c:pt>
              </c:numCache>
            </c:numRef>
          </c:xVal>
          <c:yVal>
            <c:numRef>
              <c:f>Plot_5!$G$7:$I$7</c:f>
              <c:numCache>
                <c:formatCode>General</c:formatCode>
                <c:ptCount val="3"/>
                <c:pt idx="0" formatCode="0.00E+00">
                  <c:v>-1.0349999999999999</c:v>
                </c:pt>
                <c:pt idx="1">
                  <c:v>-0.93399999999999994</c:v>
                </c:pt>
                <c:pt idx="2">
                  <c:v>-1.1359999999999999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0-4973-95B7-A1369CCCFA44}"/>
            </c:ext>
          </c:extLst>
        </c:ser>
        <c:ser>
          <c:idx val="4"/>
          <c:order val="4"/>
          <c:tx>
            <c:v>Alpha -6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Plot_5!$J$10:$L$10</c:f>
              <c:numCache>
                <c:formatCode>General</c:formatCode>
                <c:ptCount val="3"/>
                <c:pt idx="0" formatCode="0.00E+00">
                  <c:v>0.34849999999999998</c:v>
                </c:pt>
                <c:pt idx="1">
                  <c:v>-3.0500000000000027E-2</c:v>
                </c:pt>
                <c:pt idx="2" formatCode="0.00E+00">
                  <c:v>0.72719999999999996</c:v>
                </c:pt>
              </c:numCache>
            </c:numRef>
          </c:xVal>
          <c:yVal>
            <c:numRef>
              <c:f>Plot_5!$G$10:$I$10</c:f>
              <c:numCache>
                <c:formatCode>General</c:formatCode>
                <c:ptCount val="3"/>
                <c:pt idx="0" formatCode="0.00E+00">
                  <c:v>-0.502</c:v>
                </c:pt>
                <c:pt idx="1">
                  <c:v>-0.40100000000000002</c:v>
                </c:pt>
                <c:pt idx="2">
                  <c:v>-0.60299999999999998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0-4973-95B7-A1369CCCFA44}"/>
            </c:ext>
          </c:extLst>
        </c:ser>
        <c:ser>
          <c:idx val="5"/>
          <c:order val="5"/>
          <c:tx>
            <c:v>Alpha 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Plot_5!$J$13:$L$13</c:f>
              <c:numCache>
                <c:formatCode>General</c:formatCode>
                <c:ptCount val="3"/>
                <c:pt idx="0">
                  <c:v>-1.5699999999999999E-2</c:v>
                </c:pt>
                <c:pt idx="1">
                  <c:v>-0.3947</c:v>
                </c:pt>
                <c:pt idx="2" formatCode="0.00E+00">
                  <c:v>0.36299999999999999</c:v>
                </c:pt>
              </c:numCache>
            </c:numRef>
          </c:xVal>
          <c:yVal>
            <c:numRef>
              <c:f>Plot_5!$G$13:$I$13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0.17199999999999999</c:v>
                </c:pt>
                <c:pt idx="2">
                  <c:v>-3.0000000000000013E-2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B0-4973-95B7-A1369CCCFA44}"/>
            </c:ext>
          </c:extLst>
        </c:ser>
        <c:ser>
          <c:idx val="6"/>
          <c:order val="6"/>
          <c:tx>
            <c:v>Alpha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Plot_5!$J$16:$L$16</c:f>
              <c:numCache>
                <c:formatCode>General</c:formatCode>
                <c:ptCount val="3"/>
                <c:pt idx="0">
                  <c:v>-0.35709999999999997</c:v>
                </c:pt>
                <c:pt idx="1">
                  <c:v>-0.73609999999999998</c:v>
                </c:pt>
                <c:pt idx="2" formatCode="0.00E+00">
                  <c:v>2.1600000000000008E-2</c:v>
                </c:pt>
              </c:numCache>
            </c:numRef>
          </c:xVal>
          <c:yVal>
            <c:numRef>
              <c:f>Plot_5!$G$16:$I$16</c:f>
              <c:numCache>
                <c:formatCode>General</c:formatCode>
                <c:ptCount val="3"/>
                <c:pt idx="0">
                  <c:v>0.64100000000000001</c:v>
                </c:pt>
                <c:pt idx="1">
                  <c:v>0.74199999999999999</c:v>
                </c:pt>
                <c:pt idx="2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B0-4973-95B7-A1369CCCFA44}"/>
            </c:ext>
          </c:extLst>
        </c:ser>
        <c:ser>
          <c:idx val="7"/>
          <c:order val="7"/>
          <c:tx>
            <c:v>Alpha 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Plot_5!$J$19:$L$19</c:f>
              <c:numCache>
                <c:formatCode>General</c:formatCode>
                <c:ptCount val="3"/>
                <c:pt idx="0">
                  <c:v>-0.66449999999999998</c:v>
                </c:pt>
                <c:pt idx="1">
                  <c:v>-1.0434999999999999</c:v>
                </c:pt>
                <c:pt idx="2" formatCode="0.00E+00">
                  <c:v>-0.2858</c:v>
                </c:pt>
              </c:numCache>
            </c:numRef>
          </c:xVal>
          <c:yVal>
            <c:numRef>
              <c:f>Plot_5!$G$19:$I$19</c:f>
              <c:numCache>
                <c:formatCode>General</c:formatCode>
                <c:ptCount val="3"/>
                <c:pt idx="0">
                  <c:v>1.1120000000000001</c:v>
                </c:pt>
                <c:pt idx="1">
                  <c:v>1.2130000000000001</c:v>
                </c:pt>
                <c:pt idx="2">
                  <c:v>1.0110000000000001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B0-4973-95B7-A1369CCC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76624"/>
        <c:axId val="310576296"/>
      </c:scatterChart>
      <c:valAx>
        <c:axId val="3105766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576296"/>
        <c:crosses val="autoZero"/>
        <c:crossBetween val="midCat"/>
      </c:valAx>
      <c:valAx>
        <c:axId val="310576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57662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45694436573488E-2"/>
          <c:y val="0.11394774509289281"/>
          <c:w val="0.92613398026714489"/>
          <c:h val="0.72918698167484886"/>
        </c:manualLayout>
      </c:layout>
      <c:scatterChart>
        <c:scatterStyle val="smoothMarker"/>
        <c:varyColors val="0"/>
        <c:ser>
          <c:idx val="0"/>
          <c:order val="0"/>
          <c:tx>
            <c:v>de = 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Plot_5!$J$7:$J$19</c:f>
              <c:numCache>
                <c:formatCode>0.00E+00</c:formatCode>
                <c:ptCount val="13"/>
                <c:pt idx="0">
                  <c:v>0.73119999999999996</c:v>
                </c:pt>
                <c:pt idx="1">
                  <c:v>0.60980000000000001</c:v>
                </c:pt>
                <c:pt idx="2">
                  <c:v>0.48020000000000002</c:v>
                </c:pt>
                <c:pt idx="3">
                  <c:v>0.34849999999999998</c:v>
                </c:pt>
                <c:pt idx="4">
                  <c:v>0.2225</c:v>
                </c:pt>
                <c:pt idx="5">
                  <c:v>0.10100000000000001</c:v>
                </c:pt>
                <c:pt idx="6" formatCode="General">
                  <c:v>-1.5699999999999999E-2</c:v>
                </c:pt>
                <c:pt idx="7" formatCode="General">
                  <c:v>-0.12959999999999999</c:v>
                </c:pt>
                <c:pt idx="8" formatCode="General">
                  <c:v>-0.24160000000000001</c:v>
                </c:pt>
                <c:pt idx="9" formatCode="General">
                  <c:v>-0.35709999999999997</c:v>
                </c:pt>
                <c:pt idx="10" formatCode="General">
                  <c:v>-0.4743</c:v>
                </c:pt>
                <c:pt idx="11" formatCode="General">
                  <c:v>-0.5827</c:v>
                </c:pt>
                <c:pt idx="12" formatCode="General">
                  <c:v>-0.66449999999999998</c:v>
                </c:pt>
              </c:numCache>
            </c:numRef>
          </c:xVal>
          <c:yVal>
            <c:numRef>
              <c:f>Plot_5!$G$7:$G$19</c:f>
              <c:numCache>
                <c:formatCode>0.00E+00</c:formatCode>
                <c:ptCount val="13"/>
                <c:pt idx="0">
                  <c:v>-1.0349999999999999</c:v>
                </c:pt>
                <c:pt idx="1">
                  <c:v>-0.879</c:v>
                </c:pt>
                <c:pt idx="2">
                  <c:v>-0.69299999999999995</c:v>
                </c:pt>
                <c:pt idx="3">
                  <c:v>-0.502</c:v>
                </c:pt>
                <c:pt idx="4">
                  <c:v>-0.31</c:v>
                </c:pt>
                <c:pt idx="5">
                  <c:v>-0.11799999999999999</c:v>
                </c:pt>
                <c:pt idx="6" formatCode="General">
                  <c:v>7.0999999999999994E-2</c:v>
                </c:pt>
                <c:pt idx="7" formatCode="General">
                  <c:v>0.26100000000000001</c:v>
                </c:pt>
                <c:pt idx="8" formatCode="General">
                  <c:v>0.45100000000000001</c:v>
                </c:pt>
                <c:pt idx="9" formatCode="General">
                  <c:v>0.64100000000000001</c:v>
                </c:pt>
                <c:pt idx="10" formatCode="General">
                  <c:v>0.82899999999999996</c:v>
                </c:pt>
                <c:pt idx="11" formatCode="General">
                  <c:v>0.98899999999999999</c:v>
                </c:pt>
                <c:pt idx="12" formatCode="General">
                  <c:v>1.1120000000000001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0-4973-95B7-A1369CCCFA44}"/>
            </c:ext>
          </c:extLst>
        </c:ser>
        <c:ser>
          <c:idx val="1"/>
          <c:order val="1"/>
          <c:tx>
            <c:v>de = 20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Plot_5!$K$7:$K$19</c:f>
              <c:numCache>
                <c:formatCode>General</c:formatCode>
                <c:ptCount val="13"/>
                <c:pt idx="0">
                  <c:v>0.35219999999999996</c:v>
                </c:pt>
                <c:pt idx="1">
                  <c:v>0.23080000000000001</c:v>
                </c:pt>
                <c:pt idx="2">
                  <c:v>0.10120000000000001</c:v>
                </c:pt>
                <c:pt idx="3">
                  <c:v>-3.0500000000000027E-2</c:v>
                </c:pt>
                <c:pt idx="4">
                  <c:v>-0.1565</c:v>
                </c:pt>
                <c:pt idx="5">
                  <c:v>-0.27800000000000002</c:v>
                </c:pt>
                <c:pt idx="6">
                  <c:v>-0.3947</c:v>
                </c:pt>
                <c:pt idx="7">
                  <c:v>-0.50859999999999994</c:v>
                </c:pt>
                <c:pt idx="8">
                  <c:v>-0.62060000000000004</c:v>
                </c:pt>
                <c:pt idx="9">
                  <c:v>-0.73609999999999998</c:v>
                </c:pt>
                <c:pt idx="10">
                  <c:v>-0.85329999999999995</c:v>
                </c:pt>
                <c:pt idx="11">
                  <c:v>-0.9617</c:v>
                </c:pt>
                <c:pt idx="12">
                  <c:v>-1.0434999999999999</c:v>
                </c:pt>
              </c:numCache>
            </c:numRef>
          </c:xVal>
          <c:yVal>
            <c:numRef>
              <c:f>Plot_5!$H$7:$H$19</c:f>
              <c:numCache>
                <c:formatCode>General</c:formatCode>
                <c:ptCount val="13"/>
                <c:pt idx="0">
                  <c:v>-0.93399999999999994</c:v>
                </c:pt>
                <c:pt idx="1">
                  <c:v>-0.77800000000000002</c:v>
                </c:pt>
                <c:pt idx="2">
                  <c:v>-0.59199999999999997</c:v>
                </c:pt>
                <c:pt idx="3">
                  <c:v>-0.40100000000000002</c:v>
                </c:pt>
                <c:pt idx="4">
                  <c:v>-0.20899999999999999</c:v>
                </c:pt>
                <c:pt idx="5">
                  <c:v>-1.6999999999999987E-2</c:v>
                </c:pt>
                <c:pt idx="6">
                  <c:v>0.17199999999999999</c:v>
                </c:pt>
                <c:pt idx="7">
                  <c:v>0.36199999999999999</c:v>
                </c:pt>
                <c:pt idx="8">
                  <c:v>0.55200000000000005</c:v>
                </c:pt>
                <c:pt idx="9">
                  <c:v>0.74199999999999999</c:v>
                </c:pt>
                <c:pt idx="10">
                  <c:v>0.92999999999999994</c:v>
                </c:pt>
                <c:pt idx="11">
                  <c:v>1.0900000000000001</c:v>
                </c:pt>
                <c:pt idx="12">
                  <c:v>1.2130000000000001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0-4973-95B7-A1369CCCFA44}"/>
            </c:ext>
          </c:extLst>
        </c:ser>
        <c:ser>
          <c:idx val="2"/>
          <c:order val="2"/>
          <c:tx>
            <c:v>de = -20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Plot_5!$L$7:$L$19</c:f>
              <c:numCache>
                <c:formatCode>0.00E+00</c:formatCode>
                <c:ptCount val="13"/>
                <c:pt idx="0">
                  <c:v>1.1098999999999999</c:v>
                </c:pt>
                <c:pt idx="1">
                  <c:v>0.98849999999999993</c:v>
                </c:pt>
                <c:pt idx="2">
                  <c:v>0.8589</c:v>
                </c:pt>
                <c:pt idx="3">
                  <c:v>0.72719999999999996</c:v>
                </c:pt>
                <c:pt idx="4">
                  <c:v>0.60119999999999996</c:v>
                </c:pt>
                <c:pt idx="5">
                  <c:v>0.47970000000000002</c:v>
                </c:pt>
                <c:pt idx="6">
                  <c:v>0.36299999999999999</c:v>
                </c:pt>
                <c:pt idx="7">
                  <c:v>0.24909999999999999</c:v>
                </c:pt>
                <c:pt idx="8">
                  <c:v>0.13709999999999997</c:v>
                </c:pt>
                <c:pt idx="9">
                  <c:v>2.1600000000000008E-2</c:v>
                </c:pt>
                <c:pt idx="10">
                  <c:v>-9.5600000000000018E-2</c:v>
                </c:pt>
                <c:pt idx="11">
                  <c:v>-0.20400000000000001</c:v>
                </c:pt>
                <c:pt idx="12">
                  <c:v>-0.2858</c:v>
                </c:pt>
              </c:numCache>
            </c:numRef>
          </c:xVal>
          <c:yVal>
            <c:numRef>
              <c:f>Plot_5!$I$7:$I$19</c:f>
              <c:numCache>
                <c:formatCode>General</c:formatCode>
                <c:ptCount val="13"/>
                <c:pt idx="0">
                  <c:v>-1.1359999999999999</c:v>
                </c:pt>
                <c:pt idx="1">
                  <c:v>-0.98</c:v>
                </c:pt>
                <c:pt idx="2">
                  <c:v>-0.79399999999999993</c:v>
                </c:pt>
                <c:pt idx="3">
                  <c:v>-0.60299999999999998</c:v>
                </c:pt>
                <c:pt idx="4">
                  <c:v>-0.41100000000000003</c:v>
                </c:pt>
                <c:pt idx="5">
                  <c:v>-0.219</c:v>
                </c:pt>
                <c:pt idx="6">
                  <c:v>-3.0000000000000013E-2</c:v>
                </c:pt>
                <c:pt idx="7">
                  <c:v>0.16</c:v>
                </c:pt>
                <c:pt idx="8">
                  <c:v>0.35</c:v>
                </c:pt>
                <c:pt idx="9">
                  <c:v>0.54</c:v>
                </c:pt>
                <c:pt idx="10">
                  <c:v>0.72799999999999998</c:v>
                </c:pt>
                <c:pt idx="11">
                  <c:v>0.88800000000000001</c:v>
                </c:pt>
                <c:pt idx="12">
                  <c:v>1.0110000000000001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0-4973-95B7-A1369CCCFA44}"/>
            </c:ext>
          </c:extLst>
        </c:ser>
        <c:ser>
          <c:idx val="3"/>
          <c:order val="3"/>
          <c:tx>
            <c:v>alpha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Plot_5!$J$7:$L$7</c:f>
              <c:numCache>
                <c:formatCode>General</c:formatCode>
                <c:ptCount val="3"/>
                <c:pt idx="0" formatCode="0.00E+00">
                  <c:v>0.73119999999999996</c:v>
                </c:pt>
                <c:pt idx="1">
                  <c:v>0.35219999999999996</c:v>
                </c:pt>
                <c:pt idx="2" formatCode="0.00E+00">
                  <c:v>1.1098999999999999</c:v>
                </c:pt>
              </c:numCache>
            </c:numRef>
          </c:xVal>
          <c:yVal>
            <c:numRef>
              <c:f>Plot_5!$G$7:$I$7</c:f>
              <c:numCache>
                <c:formatCode>General</c:formatCode>
                <c:ptCount val="3"/>
                <c:pt idx="0" formatCode="0.00E+00">
                  <c:v>-1.0349999999999999</c:v>
                </c:pt>
                <c:pt idx="1">
                  <c:v>-0.93399999999999994</c:v>
                </c:pt>
                <c:pt idx="2">
                  <c:v>-1.1359999999999999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0-4973-95B7-A1369CCCFA44}"/>
            </c:ext>
          </c:extLst>
        </c:ser>
        <c:ser>
          <c:idx val="4"/>
          <c:order val="4"/>
          <c:tx>
            <c:v>Alpha -6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Plot_5!$J$10:$L$10</c:f>
              <c:numCache>
                <c:formatCode>General</c:formatCode>
                <c:ptCount val="3"/>
                <c:pt idx="0" formatCode="0.00E+00">
                  <c:v>0.34849999999999998</c:v>
                </c:pt>
                <c:pt idx="1">
                  <c:v>-3.0500000000000027E-2</c:v>
                </c:pt>
                <c:pt idx="2" formatCode="0.00E+00">
                  <c:v>0.72719999999999996</c:v>
                </c:pt>
              </c:numCache>
            </c:numRef>
          </c:xVal>
          <c:yVal>
            <c:numRef>
              <c:f>Plot_5!$G$10:$I$10</c:f>
              <c:numCache>
                <c:formatCode>General</c:formatCode>
                <c:ptCount val="3"/>
                <c:pt idx="0" formatCode="0.00E+00">
                  <c:v>-0.502</c:v>
                </c:pt>
                <c:pt idx="1">
                  <c:v>-0.40100000000000002</c:v>
                </c:pt>
                <c:pt idx="2">
                  <c:v>-0.60299999999999998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0-4973-95B7-A1369CCCFA44}"/>
            </c:ext>
          </c:extLst>
        </c:ser>
        <c:ser>
          <c:idx val="5"/>
          <c:order val="5"/>
          <c:tx>
            <c:v>Alpha 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Plot_5!$J$13:$L$13</c:f>
              <c:numCache>
                <c:formatCode>General</c:formatCode>
                <c:ptCount val="3"/>
                <c:pt idx="0">
                  <c:v>-1.5699999999999999E-2</c:v>
                </c:pt>
                <c:pt idx="1">
                  <c:v>-0.3947</c:v>
                </c:pt>
                <c:pt idx="2" formatCode="0.00E+00">
                  <c:v>0.36299999999999999</c:v>
                </c:pt>
              </c:numCache>
            </c:numRef>
          </c:xVal>
          <c:yVal>
            <c:numRef>
              <c:f>Plot_5!$G$13:$I$13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0.17199999999999999</c:v>
                </c:pt>
                <c:pt idx="2">
                  <c:v>-3.0000000000000013E-2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B0-4973-95B7-A1369CCCFA44}"/>
            </c:ext>
          </c:extLst>
        </c:ser>
        <c:ser>
          <c:idx val="6"/>
          <c:order val="6"/>
          <c:tx>
            <c:v>Alpha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Plot_5!$J$16:$L$16</c:f>
              <c:numCache>
                <c:formatCode>General</c:formatCode>
                <c:ptCount val="3"/>
                <c:pt idx="0">
                  <c:v>-0.35709999999999997</c:v>
                </c:pt>
                <c:pt idx="1">
                  <c:v>-0.73609999999999998</c:v>
                </c:pt>
                <c:pt idx="2" formatCode="0.00E+00">
                  <c:v>2.1600000000000008E-2</c:v>
                </c:pt>
              </c:numCache>
            </c:numRef>
          </c:xVal>
          <c:yVal>
            <c:numRef>
              <c:f>Plot_5!$G$16:$I$16</c:f>
              <c:numCache>
                <c:formatCode>General</c:formatCode>
                <c:ptCount val="3"/>
                <c:pt idx="0">
                  <c:v>0.64100000000000001</c:v>
                </c:pt>
                <c:pt idx="1">
                  <c:v>0.74199999999999999</c:v>
                </c:pt>
                <c:pt idx="2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B0-4973-95B7-A1369CCCFA44}"/>
            </c:ext>
          </c:extLst>
        </c:ser>
        <c:ser>
          <c:idx val="7"/>
          <c:order val="7"/>
          <c:tx>
            <c:v>Alpha 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Plot_5!$J$19:$L$19</c:f>
              <c:numCache>
                <c:formatCode>General</c:formatCode>
                <c:ptCount val="3"/>
                <c:pt idx="0">
                  <c:v>-0.66449999999999998</c:v>
                </c:pt>
                <c:pt idx="1">
                  <c:v>-1.0434999999999999</c:v>
                </c:pt>
                <c:pt idx="2" formatCode="0.00E+00">
                  <c:v>-0.2858</c:v>
                </c:pt>
              </c:numCache>
            </c:numRef>
          </c:xVal>
          <c:yVal>
            <c:numRef>
              <c:f>Plot_5!$G$19:$I$19</c:f>
              <c:numCache>
                <c:formatCode>General</c:formatCode>
                <c:ptCount val="3"/>
                <c:pt idx="0">
                  <c:v>1.1120000000000001</c:v>
                </c:pt>
                <c:pt idx="1">
                  <c:v>1.2130000000000001</c:v>
                </c:pt>
                <c:pt idx="2">
                  <c:v>1.0110000000000001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B0-4973-95B7-A1369CCC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76624"/>
        <c:axId val="310576296"/>
      </c:scatterChart>
      <c:valAx>
        <c:axId val="310576624"/>
        <c:scaling>
          <c:orientation val="maxMin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576296"/>
        <c:crosses val="autoZero"/>
        <c:crossBetween val="midCat"/>
        <c:majorUnit val="0.2"/>
      </c:valAx>
      <c:valAx>
        <c:axId val="310576296"/>
        <c:scaling>
          <c:orientation val="minMax"/>
          <c:max val="1.4"/>
          <c:min val="-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576624"/>
        <c:crossesAt val="0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216877</xdr:colOff>
      <xdr:row>21</xdr:row>
      <xdr:rowOff>11723</xdr:rowOff>
    </xdr:from>
    <xdr:to>
      <xdr:col>20</xdr:col>
      <xdr:colOff>363416</xdr:colOff>
      <xdr:row>35</xdr:row>
      <xdr:rowOff>128954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86489-A797-47F8-9171-8852EC52E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210283</xdr:colOff>
      <xdr:row>37</xdr:row>
      <xdr:rowOff>94517</xdr:rowOff>
    </xdr:from>
    <xdr:to>
      <xdr:col>7</xdr:col>
      <xdr:colOff>532668</xdr:colOff>
      <xdr:row>52</xdr:row>
      <xdr:rowOff>21248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9E137-6AFB-461F-B7D7-56A538363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105508</xdr:colOff>
      <xdr:row>37</xdr:row>
      <xdr:rowOff>11723</xdr:rowOff>
    </xdr:from>
    <xdr:to>
      <xdr:col>17</xdr:col>
      <xdr:colOff>158262</xdr:colOff>
      <xdr:row>51</xdr:row>
      <xdr:rowOff>128954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066BD-F941-4504-A5FA-84216F28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248382</xdr:colOff>
      <xdr:row>53</xdr:row>
      <xdr:rowOff>18315</xdr:rowOff>
    </xdr:from>
    <xdr:to>
      <xdr:col>7</xdr:col>
      <xdr:colOff>310204</xdr:colOff>
      <xdr:row>86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C826E-E469-4B3F-BE60-5C23D4D327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57883</xdr:colOff>
      <xdr:row>86</xdr:row>
      <xdr:rowOff>97447</xdr:rowOff>
    </xdr:from>
    <xdr:to>
      <xdr:col>13</xdr:col>
      <xdr:colOff>476250</xdr:colOff>
      <xdr:row>110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23A308-CCCD-40D7-8BAD-49AA8C72A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542925</xdr:colOff>
      <xdr:row>52</xdr:row>
      <xdr:rowOff>141595</xdr:rowOff>
    </xdr:from>
    <xdr:to>
      <xdr:col>13</xdr:col>
      <xdr:colOff>38100</xdr:colOff>
      <xdr:row>86</xdr:row>
      <xdr:rowOff>23832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185A2-4C6D-4E06-9CAA-9B4026D6CD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434580</xdr:colOff>
      <xdr:row>26</xdr:row>
      <xdr:rowOff>0</xdr:rowOff>
    </xdr:from>
    <xdr:to>
      <xdr:col>21</xdr:col>
      <xdr:colOff>511970</xdr:colOff>
      <xdr:row>49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733DF-292A-484C-8D82-0204D4705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577454</xdr:colOff>
      <xdr:row>41</xdr:row>
      <xdr:rowOff>76199</xdr:rowOff>
    </xdr:from>
    <xdr:to>
      <xdr:col>14</xdr:col>
      <xdr:colOff>495299</xdr:colOff>
      <xdr:row>75</xdr:row>
      <xdr:rowOff>66996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1A5F7-9BE1-47DC-9841-119BD8B7CFF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th/Dinter%20Lanjut/HW2/Asyrof/Graf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or 4"/>
      <sheetName val="Nomor 5"/>
    </sheetNames>
    <sheetDataSet>
      <sheetData sheetId="0">
        <row r="7">
          <cell r="B7">
            <v>-4</v>
          </cell>
          <cell r="D7">
            <v>1.7998689999999998E-2</v>
          </cell>
          <cell r="E7">
            <v>2.7570000000000001E-2</v>
          </cell>
          <cell r="F7">
            <v>3.15E-2</v>
          </cell>
          <cell r="G7">
            <v>-0.27800000000000002</v>
          </cell>
          <cell r="H7">
            <v>-0.18400000000000002</v>
          </cell>
          <cell r="I7">
            <v>-0.372</v>
          </cell>
          <cell r="J7">
            <v>-6.5199999999999994E-2</v>
          </cell>
          <cell r="K7">
            <v>-0.58179999999999998</v>
          </cell>
          <cell r="L7">
            <v>0.45119999999999999</v>
          </cell>
        </row>
        <row r="8">
          <cell r="B8">
            <v>-2</v>
          </cell>
          <cell r="D8">
            <v>1.5999573999999999E-2</v>
          </cell>
          <cell r="E8">
            <v>2.6890000000000001E-2</v>
          </cell>
          <cell r="F8">
            <v>2.818E-2</v>
          </cell>
          <cell r="G8">
            <v>-9.1999999999999998E-2</v>
          </cell>
          <cell r="H8">
            <v>2.0000000000000018E-3</v>
          </cell>
          <cell r="I8">
            <v>-0.186</v>
          </cell>
          <cell r="J8">
            <v>-3.3399999999999999E-2</v>
          </cell>
          <cell r="K8">
            <v>-0.54999999999999993</v>
          </cell>
          <cell r="L8">
            <v>0.48299999999999998</v>
          </cell>
        </row>
        <row r="9">
          <cell r="B9">
            <v>0</v>
          </cell>
          <cell r="D9">
            <v>1.6000443E-2</v>
          </cell>
          <cell r="E9">
            <v>2.819E-2</v>
          </cell>
          <cell r="F9">
            <v>2.6880000000000001E-2</v>
          </cell>
          <cell r="G9">
            <v>9.0999999999999998E-2</v>
          </cell>
          <cell r="H9">
            <v>0.185</v>
          </cell>
          <cell r="I9">
            <v>-3.0000000000000027E-3</v>
          </cell>
          <cell r="J9">
            <v>-6.6E-3</v>
          </cell>
          <cell r="K9">
            <v>-0.5232</v>
          </cell>
          <cell r="L9">
            <v>0.50979999999999992</v>
          </cell>
        </row>
        <row r="10">
          <cell r="B10">
            <v>2</v>
          </cell>
          <cell r="D10">
            <v>1.8001299999999998E-2</v>
          </cell>
          <cell r="E10">
            <v>3.1469999999999998E-2</v>
          </cell>
          <cell r="F10">
            <v>2.76E-2</v>
          </cell>
          <cell r="G10">
            <v>0.27700000000000002</v>
          </cell>
          <cell r="H10">
            <v>0.371</v>
          </cell>
          <cell r="I10">
            <v>0.18300000000000002</v>
          </cell>
          <cell r="J10">
            <v>1.43E-2</v>
          </cell>
          <cell r="K10">
            <v>-0.50229999999999997</v>
          </cell>
          <cell r="L10">
            <v>0.53069999999999995</v>
          </cell>
        </row>
        <row r="11">
          <cell r="B11">
            <v>4</v>
          </cell>
          <cell r="D11">
            <v>2.3002129999999999E-2</v>
          </cell>
          <cell r="E11">
            <v>3.773E-2</v>
          </cell>
          <cell r="F11">
            <v>3.1344999999999998E-2</v>
          </cell>
          <cell r="G11">
            <v>0.46500000000000002</v>
          </cell>
          <cell r="H11">
            <v>0.55900000000000005</v>
          </cell>
          <cell r="I11">
            <v>0.371</v>
          </cell>
          <cell r="J11">
            <v>2.86E-2</v>
          </cell>
          <cell r="K11">
            <v>-0.48799999999999993</v>
          </cell>
          <cell r="L11">
            <v>0.54499999999999993</v>
          </cell>
        </row>
        <row r="12">
          <cell r="B12">
            <v>6</v>
          </cell>
          <cell r="D12">
            <v>2.9002960000000001E-2</v>
          </cell>
          <cell r="E12">
            <v>4.4970000000000003E-2</v>
          </cell>
          <cell r="F12">
            <v>3.6102000000000002E-2</v>
          </cell>
          <cell r="G12">
            <v>0.65400000000000003</v>
          </cell>
          <cell r="H12">
            <v>0.748</v>
          </cell>
          <cell r="I12">
            <v>0.56000000000000005</v>
          </cell>
          <cell r="J12">
            <v>3.5999999999999997E-2</v>
          </cell>
          <cell r="K12">
            <v>-0.48059999999999997</v>
          </cell>
          <cell r="L12">
            <v>0.5524</v>
          </cell>
        </row>
        <row r="13">
          <cell r="B13">
            <v>8</v>
          </cell>
          <cell r="D13">
            <v>3.8003809999999999E-2</v>
          </cell>
          <cell r="E13">
            <v>5.5230000000000001E-2</v>
          </cell>
          <cell r="F13">
            <v>4.3839999999999997E-2</v>
          </cell>
          <cell r="G13">
            <v>0.83499999999999996</v>
          </cell>
          <cell r="H13">
            <v>0.92899999999999994</v>
          </cell>
          <cell r="I13">
            <v>0.74099999999999999</v>
          </cell>
          <cell r="J13">
            <v>3.7199999999999997E-2</v>
          </cell>
          <cell r="K13">
            <v>-0.47939999999999994</v>
          </cell>
          <cell r="L13">
            <v>0.55359999999999998</v>
          </cell>
        </row>
        <row r="14">
          <cell r="B14">
            <v>10</v>
          </cell>
          <cell r="D14">
            <v>4.7004690000000002E-2</v>
          </cell>
          <cell r="E14">
            <v>6.5589999999999996E-2</v>
          </cell>
          <cell r="F14">
            <v>5.1520000000000003E-2</v>
          </cell>
          <cell r="G14">
            <v>0.98</v>
          </cell>
          <cell r="H14">
            <v>1.0740000000000001</v>
          </cell>
          <cell r="I14">
            <v>0.88600000000000001</v>
          </cell>
          <cell r="J14">
            <v>3.5000000000000003E-2</v>
          </cell>
          <cell r="K14">
            <v>-0.48159999999999992</v>
          </cell>
          <cell r="L14">
            <v>0.5514</v>
          </cell>
        </row>
        <row r="15">
          <cell r="B15">
            <v>12</v>
          </cell>
          <cell r="D15">
            <v>5.4005640000000001E-2</v>
          </cell>
          <cell r="E15">
            <v>7.3989999999999986E-2</v>
          </cell>
          <cell r="F15">
            <v>5.7099999999999998E-2</v>
          </cell>
          <cell r="G15">
            <v>1.0900000000000001</v>
          </cell>
          <cell r="H15">
            <v>1.1840000000000002</v>
          </cell>
          <cell r="I15">
            <v>0.99600000000000011</v>
          </cell>
          <cell r="J15">
            <v>3.0599999999999999E-2</v>
          </cell>
          <cell r="K15">
            <v>-0.48599999999999993</v>
          </cell>
          <cell r="L15">
            <v>0.54699999999999993</v>
          </cell>
        </row>
        <row r="16">
          <cell r="B16">
            <v>14</v>
          </cell>
          <cell r="D16">
            <v>6.1006659999999997E-2</v>
          </cell>
          <cell r="E16">
            <v>8.2489999999999994E-2</v>
          </cell>
          <cell r="F16">
            <v>6.2570000000000001E-2</v>
          </cell>
          <cell r="G16">
            <v>1.1719999999999999</v>
          </cell>
          <cell r="H16">
            <v>1.266</v>
          </cell>
          <cell r="I16">
            <v>1.0779999999999998</v>
          </cell>
        </row>
        <row r="17">
          <cell r="B17">
            <v>16</v>
          </cell>
          <cell r="D17">
            <v>5.7007830000000002E-2</v>
          </cell>
          <cell r="E17">
            <v>8.029E-2</v>
          </cell>
          <cell r="F17">
            <v>5.6810000000000006E-2</v>
          </cell>
          <cell r="G17">
            <v>1.099</v>
          </cell>
          <cell r="H17">
            <v>1.1930000000000001</v>
          </cell>
          <cell r="I17">
            <v>1.0049999999999999</v>
          </cell>
        </row>
        <row r="18">
          <cell r="B18">
            <v>18</v>
          </cell>
          <cell r="D18">
            <v>5.4009210000000002E-2</v>
          </cell>
          <cell r="E18">
            <v>7.9289999999999985E-2</v>
          </cell>
          <cell r="F18">
            <v>5.1740000000000001E-2</v>
          </cell>
          <cell r="G18">
            <v>1.0249999999999999</v>
          </cell>
          <cell r="H18">
            <v>1.119</v>
          </cell>
          <cell r="I18">
            <v>0.93099999999999994</v>
          </cell>
        </row>
        <row r="19">
          <cell r="B19">
            <v>20</v>
          </cell>
          <cell r="D19">
            <v>5.4010499999999996E-2</v>
          </cell>
          <cell r="E19">
            <v>8.1189999999999998E-2</v>
          </cell>
          <cell r="F19">
            <v>4.9790000000000001E-2</v>
          </cell>
          <cell r="G19">
            <v>0.98799999999999999</v>
          </cell>
          <cell r="H19">
            <v>1.0820000000000001</v>
          </cell>
          <cell r="I19">
            <v>0.89400000000000002</v>
          </cell>
        </row>
      </sheetData>
      <sheetData sheetId="1">
        <row r="7">
          <cell r="G7">
            <v>-1.0920000000000001</v>
          </cell>
          <cell r="H7">
            <v>-0.99900000000000011</v>
          </cell>
          <cell r="I7">
            <v>-1.1850000000000001</v>
          </cell>
          <cell r="J7">
            <v>0.33510000000000001</v>
          </cell>
          <cell r="K7">
            <v>-0.17399999999999999</v>
          </cell>
          <cell r="L7">
            <v>0.84400000000000008</v>
          </cell>
        </row>
        <row r="8">
          <cell r="G8">
            <v>-0.93</v>
          </cell>
          <cell r="H8">
            <v>-0.83700000000000008</v>
          </cell>
          <cell r="I8">
            <v>-1.0230000000000001</v>
          </cell>
          <cell r="J8">
            <v>0.29270000000000002</v>
          </cell>
          <cell r="K8">
            <v>-0.21639999999999998</v>
          </cell>
          <cell r="L8">
            <v>0.80160000000000009</v>
          </cell>
        </row>
        <row r="9">
          <cell r="G9">
            <v>-0.73</v>
          </cell>
          <cell r="H9">
            <v>-0.63700000000000001</v>
          </cell>
          <cell r="I9">
            <v>-0.82299999999999995</v>
          </cell>
          <cell r="J9">
            <v>0.2505</v>
          </cell>
          <cell r="K9">
            <v>-0.2586</v>
          </cell>
          <cell r="L9">
            <v>0.75940000000000007</v>
          </cell>
        </row>
        <row r="10">
          <cell r="G10">
            <v>-0.52300000000000002</v>
          </cell>
          <cell r="H10">
            <v>-0.43000000000000005</v>
          </cell>
          <cell r="I10">
            <v>-0.61599999999999999</v>
          </cell>
          <cell r="J10">
            <v>0.19750000000000001</v>
          </cell>
          <cell r="K10">
            <v>-0.31159999999999999</v>
          </cell>
          <cell r="L10">
            <v>0.70640000000000003</v>
          </cell>
        </row>
        <row r="11">
          <cell r="G11">
            <v>-0.316</v>
          </cell>
          <cell r="H11">
            <v>-0.223</v>
          </cell>
          <cell r="I11">
            <v>-0.40900000000000003</v>
          </cell>
          <cell r="J11">
            <v>0.13919999999999999</v>
          </cell>
          <cell r="K11">
            <v>-0.36990000000000001</v>
          </cell>
          <cell r="L11">
            <v>0.64810000000000001</v>
          </cell>
        </row>
        <row r="12">
          <cell r="G12">
            <v>-0.112</v>
          </cell>
          <cell r="H12">
            <v>-1.9000000000000003E-2</v>
          </cell>
          <cell r="I12">
            <v>-0.20500000000000002</v>
          </cell>
          <cell r="J12">
            <v>7.8100000000000003E-2</v>
          </cell>
          <cell r="K12">
            <v>-0.43099999999999999</v>
          </cell>
          <cell r="L12">
            <v>0.58699999999999997</v>
          </cell>
        </row>
        <row r="13">
          <cell r="G13">
            <v>8.7999999999999995E-2</v>
          </cell>
          <cell r="H13">
            <v>0.18099999999999999</v>
          </cell>
          <cell r="I13">
            <v>-5.0000000000000044E-3</v>
          </cell>
          <cell r="J13">
            <v>1.4999999999999999E-2</v>
          </cell>
          <cell r="K13">
            <v>-0.49409999999999998</v>
          </cell>
          <cell r="L13">
            <v>0.52390000000000003</v>
          </cell>
        </row>
        <row r="14">
          <cell r="G14">
            <v>0.28899999999999998</v>
          </cell>
          <cell r="H14">
            <v>0.38200000000000001</v>
          </cell>
          <cell r="I14">
            <v>0.19599999999999998</v>
          </cell>
          <cell r="J14">
            <v>-5.3499999999999999E-2</v>
          </cell>
          <cell r="K14">
            <v>-0.56259999999999999</v>
          </cell>
          <cell r="L14">
            <v>0.45540000000000003</v>
          </cell>
        </row>
        <row r="15">
          <cell r="G15">
            <v>0.49399999999999999</v>
          </cell>
          <cell r="H15">
            <v>0.58699999999999997</v>
          </cell>
          <cell r="I15">
            <v>0.40100000000000002</v>
          </cell>
          <cell r="J15">
            <v>-0.1293</v>
          </cell>
          <cell r="K15">
            <v>-0.63839999999999997</v>
          </cell>
          <cell r="L15">
            <v>0.37960000000000005</v>
          </cell>
        </row>
        <row r="16">
          <cell r="G16">
            <v>0.69899999999999995</v>
          </cell>
          <cell r="H16">
            <v>0.79199999999999993</v>
          </cell>
          <cell r="I16">
            <v>0.60599999999999998</v>
          </cell>
          <cell r="J16">
            <v>-0.21440000000000001</v>
          </cell>
          <cell r="K16">
            <v>-0.72350000000000003</v>
          </cell>
          <cell r="L16">
            <v>0.29449999999999998</v>
          </cell>
        </row>
        <row r="17">
          <cell r="G17">
            <v>0.89700000000000002</v>
          </cell>
          <cell r="H17">
            <v>0.99</v>
          </cell>
          <cell r="I17">
            <v>0.80400000000000005</v>
          </cell>
          <cell r="J17">
            <v>-0.30769999999999997</v>
          </cell>
          <cell r="K17">
            <v>-0.81679999999999997</v>
          </cell>
          <cell r="L17">
            <v>0.20120000000000005</v>
          </cell>
        </row>
        <row r="18">
          <cell r="G18">
            <v>1.0580000000000001</v>
          </cell>
          <cell r="H18">
            <v>1.151</v>
          </cell>
          <cell r="I18">
            <v>0.96500000000000008</v>
          </cell>
          <cell r="J18">
            <v>-0.40210000000000001</v>
          </cell>
          <cell r="K18">
            <v>-0.91120000000000001</v>
          </cell>
          <cell r="L18">
            <v>0.10680000000000001</v>
          </cell>
        </row>
        <row r="19">
          <cell r="G19">
            <v>1.1839999999999999</v>
          </cell>
          <cell r="H19">
            <v>1.2769999999999999</v>
          </cell>
          <cell r="I19">
            <v>1.091</v>
          </cell>
          <cell r="J19">
            <v>-0.50449999999999995</v>
          </cell>
          <cell r="K19">
            <v>-1.0135999999999998</v>
          </cell>
          <cell r="L19">
            <v>4.4000000000000705E-3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4C51-069C-40FC-BC8F-0D2B3DAFFE4D}">
  <dimension ref="A1:K22"/>
  <sheetViews>
    <sheetView workbookViewId="0">
      <selection activeCell="H28" sqref="H28"/>
    </sheetView>
  </sheetViews>
  <sheetFormatPr defaultRowHeight="15" x14ac:dyDescent="0.25"/>
  <cols>
    <col min="1" max="1" width="12.85546875" customWidth="1"/>
    <col min="3" max="3" width="9.4257812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64</v>
      </c>
      <c r="B2">
        <v>13.2</v>
      </c>
      <c r="C2" s="1">
        <f>A2/B2</f>
        <v>4.8484848484848486</v>
      </c>
    </row>
    <row r="4" spans="1:11" x14ac:dyDescent="0.25">
      <c r="A4" s="2" t="s">
        <v>3</v>
      </c>
    </row>
    <row r="5" spans="1:11" x14ac:dyDescent="0.25">
      <c r="A5" t="s">
        <v>4</v>
      </c>
      <c r="B5" s="3">
        <f>6.63-5.3</f>
        <v>1.33</v>
      </c>
    </row>
    <row r="6" spans="1:11" x14ac:dyDescent="0.25">
      <c r="A6" t="s">
        <v>5</v>
      </c>
      <c r="B6">
        <f>B5*C2</f>
        <v>6.4484848484848492</v>
      </c>
    </row>
    <row r="7" spans="1:11" x14ac:dyDescent="0.25">
      <c r="F7">
        <f>(1.43+0.96)/2</f>
        <v>1.1949999999999998</v>
      </c>
    </row>
    <row r="8" spans="1:11" x14ac:dyDescent="0.25">
      <c r="B8">
        <f>32-B6/2</f>
        <v>28.775757575757574</v>
      </c>
    </row>
    <row r="10" spans="1:11" x14ac:dyDescent="0.25">
      <c r="A10" s="2" t="s">
        <v>6</v>
      </c>
      <c r="E10" s="2" t="s">
        <v>20</v>
      </c>
      <c r="I10" s="2" t="s">
        <v>21</v>
      </c>
    </row>
    <row r="11" spans="1:11" x14ac:dyDescent="0.25">
      <c r="A11" t="s">
        <v>7</v>
      </c>
      <c r="B11" s="4">
        <f>(2.75-2.45)*$C$2</f>
        <v>1.4545454545454537</v>
      </c>
      <c r="C11" t="s">
        <v>19</v>
      </c>
      <c r="E11" t="s">
        <v>7</v>
      </c>
      <c r="F11" s="4">
        <f>(7.4-6.81)*$C$2</f>
        <v>2.8606060606060644</v>
      </c>
      <c r="G11" t="s">
        <v>19</v>
      </c>
      <c r="I11" t="s">
        <v>7</v>
      </c>
      <c r="J11" s="4">
        <f>(7.3-6.6)*$C$2</f>
        <v>3.3939393939393949</v>
      </c>
      <c r="K11" t="s">
        <v>19</v>
      </c>
    </row>
    <row r="12" spans="1:11" x14ac:dyDescent="0.25">
      <c r="A12" t="s">
        <v>8</v>
      </c>
      <c r="B12" s="4">
        <f>(3.6-3.4)*$C$2</f>
        <v>0.96969696969697061</v>
      </c>
      <c r="C12" t="s">
        <v>19</v>
      </c>
      <c r="E12" t="s">
        <v>8</v>
      </c>
      <c r="F12" s="4">
        <f>(7.9-7.7)*$C$2</f>
        <v>0.96969696969697061</v>
      </c>
      <c r="G12" t="s">
        <v>19</v>
      </c>
      <c r="I12" t="s">
        <v>8</v>
      </c>
      <c r="J12" s="4">
        <f>(8.1-7.75)*$C$2</f>
        <v>1.6969696969696952</v>
      </c>
      <c r="K12" t="s">
        <v>19</v>
      </c>
    </row>
    <row r="13" spans="1:11" x14ac:dyDescent="0.25">
      <c r="A13" t="s">
        <v>9</v>
      </c>
      <c r="B13" s="4">
        <f>B11*2/3*((1+(B12/B11)+(B12/B11)^2)/(1+(B12/B11)))</f>
        <v>1.2282828282828282</v>
      </c>
      <c r="C13" t="s">
        <v>19</v>
      </c>
      <c r="E13" t="s">
        <v>9</v>
      </c>
      <c r="F13" s="4">
        <f>F11*2/3*((1+(F12/F11)+(F12/F11)^2)/(1+(F12/F11)))</f>
        <v>2.0707326428845443</v>
      </c>
      <c r="G13" t="s">
        <v>19</v>
      </c>
      <c r="I13" t="s">
        <v>9</v>
      </c>
      <c r="J13" s="4">
        <f>J11*2/3*((1+(J12/J11)+(J12/J11)^2)/(1+(J12/J11)))</f>
        <v>2.6397306397306397</v>
      </c>
      <c r="K13" t="s">
        <v>19</v>
      </c>
    </row>
    <row r="14" spans="1:11" x14ac:dyDescent="0.25">
      <c r="A14" t="s">
        <v>10</v>
      </c>
      <c r="B14" s="4">
        <f>(10.15-6)*$C$2</f>
        <v>20.121212121212125</v>
      </c>
      <c r="C14" t="s">
        <v>19</v>
      </c>
      <c r="E14" t="s">
        <v>10</v>
      </c>
      <c r="F14" s="4">
        <f>(6.15-6)*$C$2</f>
        <v>0.72727272727272907</v>
      </c>
      <c r="G14" t="s">
        <v>19</v>
      </c>
      <c r="I14" t="s">
        <v>10</v>
      </c>
      <c r="J14" s="4">
        <f>(2.42-2.15)*$C$2</f>
        <v>1.3090909090909093</v>
      </c>
      <c r="K14" t="s">
        <v>19</v>
      </c>
    </row>
    <row r="15" spans="1:11" x14ac:dyDescent="0.25">
      <c r="A15" t="s">
        <v>11</v>
      </c>
      <c r="B15" s="4">
        <f>(11.61-6)*$C$2</f>
        <v>27.2</v>
      </c>
      <c r="C15" t="s">
        <v>19</v>
      </c>
      <c r="E15" t="s">
        <v>11</v>
      </c>
      <c r="F15" s="4">
        <f>(7.83-6)*$C$2</f>
        <v>8.872727272727273</v>
      </c>
      <c r="G15" t="s">
        <v>19</v>
      </c>
      <c r="I15" t="s">
        <v>11</v>
      </c>
      <c r="J15" s="4">
        <f>(2.42-0.41)*$C$2</f>
        <v>9.7454545454545443</v>
      </c>
      <c r="K15" t="s">
        <v>19</v>
      </c>
    </row>
    <row r="16" spans="1:11" x14ac:dyDescent="0.25">
      <c r="A16" t="s">
        <v>12</v>
      </c>
      <c r="B16" s="4">
        <f>0.25*B13</f>
        <v>0.30707070707070705</v>
      </c>
      <c r="C16" t="s">
        <v>19</v>
      </c>
      <c r="E16" t="s">
        <v>12</v>
      </c>
      <c r="F16" s="4">
        <f>0.25*F13</f>
        <v>0.51768316072113607</v>
      </c>
      <c r="G16" t="s">
        <v>19</v>
      </c>
      <c r="I16" t="s">
        <v>12</v>
      </c>
      <c r="J16" s="4">
        <f>0.25*J13</f>
        <v>0.65993265993265993</v>
      </c>
      <c r="K16" t="s">
        <v>19</v>
      </c>
    </row>
    <row r="17" spans="1:11" x14ac:dyDescent="0.25">
      <c r="A17" t="s">
        <v>16</v>
      </c>
      <c r="B17" s="4">
        <f>B13*Wing!O3</f>
        <v>0.14600220457323382</v>
      </c>
      <c r="C17" t="s">
        <v>19</v>
      </c>
      <c r="E17" t="s">
        <v>16</v>
      </c>
      <c r="F17" s="4">
        <f>F13*HTP_VTP!$O3</f>
        <v>0.24603202823168424</v>
      </c>
      <c r="G17" t="s">
        <v>19</v>
      </c>
      <c r="I17" t="s">
        <v>16</v>
      </c>
      <c r="J17" s="4">
        <f>J13*HTP_VTP!$O3</f>
        <v>0.31363695622895621</v>
      </c>
      <c r="K17" t="s">
        <v>19</v>
      </c>
    </row>
    <row r="18" spans="1:11" x14ac:dyDescent="0.25">
      <c r="A18" t="s">
        <v>13</v>
      </c>
      <c r="B18" s="6">
        <f>Wing!$O4</f>
        <v>2.8949148372331965E-2</v>
      </c>
      <c r="E18" t="s">
        <v>13</v>
      </c>
      <c r="F18" s="6">
        <f>HTP_VTP!$O4</f>
        <v>2.7288827143256061E-2</v>
      </c>
      <c r="I18" t="s">
        <v>13</v>
      </c>
      <c r="J18" s="6">
        <f>HTP_VTP!$O4</f>
        <v>2.7288827143256061E-2</v>
      </c>
    </row>
    <row r="19" spans="1:11" x14ac:dyDescent="0.25">
      <c r="A19" t="s">
        <v>14</v>
      </c>
      <c r="B19" s="6">
        <f>Wing!$O5</f>
        <v>1.6127006960349022E-2</v>
      </c>
      <c r="E19" t="s">
        <v>14</v>
      </c>
      <c r="F19" s="6">
        <f>HTP_VTP!$O5</f>
        <v>1.4069209752271404E-2</v>
      </c>
      <c r="I19" t="s">
        <v>14</v>
      </c>
      <c r="J19" s="6">
        <f>HTP_VTP!$O5</f>
        <v>1.4069209752271404E-2</v>
      </c>
    </row>
    <row r="20" spans="1:11" x14ac:dyDescent="0.25">
      <c r="A20" t="s">
        <v>15</v>
      </c>
      <c r="B20" s="6">
        <f>Wing!$O6</f>
        <v>5.3084232677290313E-3</v>
      </c>
      <c r="E20" t="s">
        <v>15</v>
      </c>
      <c r="F20" s="6">
        <f>HTP_VTP!$O6</f>
        <v>2.8901179675470848E-3</v>
      </c>
      <c r="I20" t="s">
        <v>15</v>
      </c>
      <c r="J20" s="6">
        <f>HTP_VTP!$O6</f>
        <v>2.8901179675470848E-3</v>
      </c>
    </row>
    <row r="21" spans="1:11" x14ac:dyDescent="0.25">
      <c r="A21" t="s">
        <v>17</v>
      </c>
      <c r="B21" s="6">
        <f>0.5*(B18-B20)/0.09</f>
        <v>0.1313373616922385</v>
      </c>
      <c r="E21" t="s">
        <v>17</v>
      </c>
      <c r="F21" s="6">
        <f>0.5*(F18-F20)/0.09</f>
        <v>0.13554838430949431</v>
      </c>
      <c r="I21" t="s">
        <v>17</v>
      </c>
      <c r="J21" s="6">
        <f>0.5*(J18-J20)/0.09</f>
        <v>0.13554838430949431</v>
      </c>
    </row>
    <row r="22" spans="1:11" x14ac:dyDescent="0.25">
      <c r="A22" t="s">
        <v>18</v>
      </c>
      <c r="B22" s="6">
        <f>0.5*(B19-B20)/0.04</f>
        <v>0.13523229615774987</v>
      </c>
      <c r="E22" t="s">
        <v>18</v>
      </c>
      <c r="F22" s="6">
        <f>0.5*(F19-F20)/0.04</f>
        <v>0.13973864730905397</v>
      </c>
      <c r="I22" t="s">
        <v>18</v>
      </c>
      <c r="J22" s="6">
        <f>0.5*(J19-J20)/0.04</f>
        <v>0.13973864730905397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B4A8-836C-41CF-A206-7B176B2E7171}">
  <dimension ref="A1:O63"/>
  <sheetViews>
    <sheetView topLeftCell="F31" workbookViewId="0">
      <selection activeCell="I52" sqref="I52"/>
    </sheetView>
  </sheetViews>
  <sheetFormatPr defaultRowHeight="15" x14ac:dyDescent="0.25"/>
  <sheetData>
    <row r="1" spans="1:15" x14ac:dyDescent="0.25">
      <c r="A1" t="s">
        <v>22</v>
      </c>
    </row>
    <row r="2" spans="1:15" x14ac:dyDescent="0.25">
      <c r="B2" t="s">
        <v>23</v>
      </c>
      <c r="C2" t="s">
        <v>24</v>
      </c>
      <c r="H2" t="s">
        <v>23</v>
      </c>
      <c r="I2" t="s">
        <v>25</v>
      </c>
    </row>
    <row r="3" spans="1:15" x14ac:dyDescent="0.25">
      <c r="A3">
        <v>61</v>
      </c>
      <c r="B3">
        <v>0</v>
      </c>
      <c r="C3">
        <v>0</v>
      </c>
      <c r="H3">
        <v>2.1327199999999998E-3</v>
      </c>
      <c r="I3">
        <v>-4.1508400000000003E-3</v>
      </c>
      <c r="N3" t="s">
        <v>26</v>
      </c>
      <c r="O3">
        <f>F23-L23</f>
        <v>0.11886692642064267</v>
      </c>
    </row>
    <row r="4" spans="1:15" x14ac:dyDescent="0.25">
      <c r="A4">
        <v>60</v>
      </c>
      <c r="B4">
        <v>-7.6225999999999996E-4</v>
      </c>
      <c r="C4">
        <v>4.60553E-3</v>
      </c>
      <c r="H4">
        <v>5.5458299999999999E-3</v>
      </c>
      <c r="I4">
        <v>-7.7723100000000002E-3</v>
      </c>
      <c r="N4" t="s">
        <v>13</v>
      </c>
      <c r="O4">
        <f>F51-L50</f>
        <v>2.8949148372331965E-2</v>
      </c>
    </row>
    <row r="5" spans="1:15" x14ac:dyDescent="0.25">
      <c r="A5">
        <v>59</v>
      </c>
      <c r="B5">
        <v>-6.7730000000000004E-5</v>
      </c>
      <c r="C5">
        <v>9.5707699999999993E-3</v>
      </c>
      <c r="H5">
        <v>1.0181020000000001E-2</v>
      </c>
      <c r="I5">
        <v>-1.090383E-2</v>
      </c>
      <c r="N5" t="s">
        <v>14</v>
      </c>
      <c r="O5">
        <f>F55-L54</f>
        <v>1.6127006960349022E-2</v>
      </c>
    </row>
    <row r="6" spans="1:15" x14ac:dyDescent="0.25">
      <c r="A6">
        <v>58</v>
      </c>
      <c r="B6">
        <v>2.1306400000000001E-3</v>
      </c>
      <c r="C6">
        <v>1.487514E-2</v>
      </c>
      <c r="H6">
        <v>1.598049E-2</v>
      </c>
      <c r="I6">
        <v>-1.3597740000000001E-2</v>
      </c>
      <c r="N6" t="s">
        <v>15</v>
      </c>
      <c r="O6">
        <f>F60-L59</f>
        <v>5.3084232677290313E-3</v>
      </c>
    </row>
    <row r="7" spans="1:15" x14ac:dyDescent="0.25">
      <c r="A7">
        <v>57</v>
      </c>
      <c r="B7">
        <v>5.8719100000000002E-3</v>
      </c>
      <c r="C7">
        <v>2.0473769999999999E-2</v>
      </c>
      <c r="H7">
        <v>2.2888729999999999E-2</v>
      </c>
      <c r="I7">
        <v>-1.5916130000000001E-2</v>
      </c>
    </row>
    <row r="8" spans="1:15" x14ac:dyDescent="0.25">
      <c r="A8">
        <v>56</v>
      </c>
      <c r="B8">
        <v>1.118545E-2</v>
      </c>
      <c r="C8">
        <v>2.6298709999999999E-2</v>
      </c>
      <c r="H8">
        <v>3.0854639999999999E-2</v>
      </c>
      <c r="I8">
        <v>-1.7927430000000001E-2</v>
      </c>
    </row>
    <row r="9" spans="1:15" x14ac:dyDescent="0.25">
      <c r="A9">
        <v>55</v>
      </c>
      <c r="B9">
        <v>1.8088839999999998E-2</v>
      </c>
      <c r="C9">
        <v>3.2261110000000003E-2</v>
      </c>
      <c r="H9">
        <v>3.9834019999999998E-2</v>
      </c>
      <c r="I9">
        <v>-1.9702850000000001E-2</v>
      </c>
    </row>
    <row r="10" spans="1:15" x14ac:dyDescent="0.25">
      <c r="A10">
        <v>54</v>
      </c>
      <c r="B10">
        <v>2.6585549999999999E-2</v>
      </c>
      <c r="C10">
        <v>3.825477E-2</v>
      </c>
      <c r="H10">
        <v>4.9792089999999997E-2</v>
      </c>
      <c r="I10">
        <v>-2.1313039999999998E-2</v>
      </c>
    </row>
    <row r="11" spans="1:15" x14ac:dyDescent="0.25">
      <c r="A11">
        <v>53</v>
      </c>
      <c r="B11">
        <v>3.6662449999999999E-2</v>
      </c>
      <c r="C11">
        <v>4.4161029999999997E-2</v>
      </c>
      <c r="H11">
        <v>6.0705910000000002E-2</v>
      </c>
      <c r="I11">
        <v>-2.2825080000000001E-2</v>
      </c>
    </row>
    <row r="12" spans="1:15" x14ac:dyDescent="0.25">
      <c r="A12">
        <v>52</v>
      </c>
      <c r="B12">
        <v>4.8287570000000002E-2</v>
      </c>
      <c r="C12">
        <v>4.9854719999999998E-2</v>
      </c>
      <c r="H12">
        <v>7.2566030000000004E-2</v>
      </c>
      <c r="I12">
        <v>-2.4299959999999999E-2</v>
      </c>
    </row>
    <row r="13" spans="1:15" x14ac:dyDescent="0.25">
      <c r="A13">
        <v>51</v>
      </c>
      <c r="B13">
        <v>6.1408560000000001E-2</v>
      </c>
      <c r="C13">
        <v>5.5211400000000001E-2</v>
      </c>
      <c r="H13">
        <v>8.53772E-2</v>
      </c>
      <c r="I13">
        <v>-2.5790489999999999E-2</v>
      </c>
    </row>
    <row r="14" spans="1:15" x14ac:dyDescent="0.25">
      <c r="A14">
        <v>50</v>
      </c>
      <c r="B14">
        <v>7.5952229999999996E-2</v>
      </c>
      <c r="C14">
        <v>6.0115080000000001E-2</v>
      </c>
      <c r="H14">
        <v>9.9157620000000002E-2</v>
      </c>
      <c r="I14">
        <v>-2.7339329999999998E-2</v>
      </c>
    </row>
    <row r="15" spans="1:15" x14ac:dyDescent="0.25">
      <c r="A15">
        <v>49</v>
      </c>
      <c r="B15">
        <v>9.1825390000000007E-2</v>
      </c>
      <c r="C15">
        <v>6.4466200000000001E-2</v>
      </c>
      <c r="H15">
        <v>0.11393691</v>
      </c>
      <c r="I15">
        <v>-2.897692E-2</v>
      </c>
    </row>
    <row r="16" spans="1:15" x14ac:dyDescent="0.25">
      <c r="A16">
        <v>48</v>
      </c>
      <c r="B16">
        <v>0.10891713</v>
      </c>
      <c r="C16">
        <v>6.8189109999999997E-2</v>
      </c>
      <c r="H16">
        <v>0.12975278000000001</v>
      </c>
      <c r="I16">
        <v>-3.0718849999999999E-2</v>
      </c>
    </row>
    <row r="17" spans="1:12" x14ac:dyDescent="0.25">
      <c r="A17">
        <v>47</v>
      </c>
      <c r="B17">
        <v>0.12710239000000001</v>
      </c>
      <c r="C17">
        <v>7.1238309999999999E-2</v>
      </c>
      <c r="H17">
        <v>0.14664705</v>
      </c>
      <c r="I17">
        <v>-3.2562599999999997E-2</v>
      </c>
    </row>
    <row r="18" spans="1:12" x14ac:dyDescent="0.25">
      <c r="A18">
        <v>46</v>
      </c>
      <c r="B18">
        <v>0.14624617000000001</v>
      </c>
      <c r="C18">
        <v>7.3603100000000005E-2</v>
      </c>
      <c r="H18">
        <v>0.16466138999999999</v>
      </c>
      <c r="I18">
        <v>-3.4483439999999997E-2</v>
      </c>
    </row>
    <row r="19" spans="1:12" x14ac:dyDescent="0.25">
      <c r="A19">
        <v>45</v>
      </c>
      <c r="B19">
        <v>0.16620799999999999</v>
      </c>
      <c r="C19">
        <v>7.5310139999999998E-2</v>
      </c>
      <c r="H19">
        <v>0.18383345000000001</v>
      </c>
      <c r="I19">
        <v>-3.6429870000000003E-2</v>
      </c>
    </row>
    <row r="20" spans="1:12" x14ac:dyDescent="0.25">
      <c r="A20">
        <v>44</v>
      </c>
      <c r="B20">
        <v>0.18684616000000001</v>
      </c>
      <c r="C20">
        <v>7.6424030000000004E-2</v>
      </c>
      <c r="H20">
        <v>0.20419359000000001</v>
      </c>
      <c r="I20">
        <v>-3.8318820000000003E-2</v>
      </c>
    </row>
    <row r="21" spans="1:12" x14ac:dyDescent="0.25">
      <c r="A21">
        <v>43</v>
      </c>
      <c r="B21">
        <v>0.20802116000000001</v>
      </c>
      <c r="C21">
        <v>7.7045959999999997E-2</v>
      </c>
      <c r="H21">
        <v>0.22569368000000001</v>
      </c>
      <c r="I21">
        <v>-4.0033539999999999E-2</v>
      </c>
    </row>
    <row r="22" spans="1:12" x14ac:dyDescent="0.25">
      <c r="A22">
        <v>42</v>
      </c>
      <c r="B22">
        <v>0.22966728</v>
      </c>
      <c r="C22">
        <v>7.7303640000000007E-2</v>
      </c>
      <c r="H22">
        <v>0.24799204999999999</v>
      </c>
      <c r="I22">
        <v>-4.1498819999999999E-2</v>
      </c>
    </row>
    <row r="23" spans="1:12" x14ac:dyDescent="0.25">
      <c r="A23">
        <v>41</v>
      </c>
      <c r="B23">
        <v>0.25200794999999998</v>
      </c>
      <c r="C23">
        <v>7.7258140000000003E-2</v>
      </c>
      <c r="E23">
        <v>0.25</v>
      </c>
      <c r="F23" s="5">
        <f>(E23-B22)/(B23-B22)*(C23-C22)+C22</f>
        <v>7.7262229480082739E-2</v>
      </c>
      <c r="H23">
        <v>0.27098799000000001</v>
      </c>
      <c r="I23">
        <v>-4.2711369999999999E-2</v>
      </c>
      <c r="K23">
        <v>0.25</v>
      </c>
      <c r="L23" s="5">
        <f>(K23-H22)/(H23-H22)*(I23-I22)+I22</f>
        <v>-4.1604696940559939E-2</v>
      </c>
    </row>
    <row r="24" spans="1:12" x14ac:dyDescent="0.25">
      <c r="A24">
        <v>40</v>
      </c>
      <c r="B24">
        <v>0.27502151000000002</v>
      </c>
      <c r="C24">
        <v>7.6916910000000005E-2</v>
      </c>
      <c r="H24">
        <v>0.29461848000000002</v>
      </c>
      <c r="I24">
        <v>-4.3673330000000003E-2</v>
      </c>
    </row>
    <row r="25" spans="1:12" x14ac:dyDescent="0.25">
      <c r="A25">
        <v>39</v>
      </c>
      <c r="B25">
        <v>0.29864488</v>
      </c>
      <c r="C25">
        <v>7.6289019999999999E-2</v>
      </c>
      <c r="H25">
        <v>0.31881860000000001</v>
      </c>
      <c r="I25">
        <v>-4.4388740000000003E-2</v>
      </c>
    </row>
    <row r="26" spans="1:12" x14ac:dyDescent="0.25">
      <c r="A26">
        <v>38</v>
      </c>
      <c r="B26">
        <v>0.32281345</v>
      </c>
      <c r="C26">
        <v>7.5385880000000002E-2</v>
      </c>
      <c r="H26">
        <v>0.34352176000000001</v>
      </c>
      <c r="I26">
        <v>-4.4863350000000003E-2</v>
      </c>
    </row>
    <row r="27" spans="1:12" x14ac:dyDescent="0.25">
      <c r="A27">
        <v>37</v>
      </c>
      <c r="B27">
        <v>0.34746125</v>
      </c>
      <c r="C27">
        <v>7.4220939999999999E-2</v>
      </c>
      <c r="H27">
        <v>0.36865982000000003</v>
      </c>
      <c r="I27">
        <v>-4.5104430000000001E-2</v>
      </c>
    </row>
    <row r="28" spans="1:12" x14ac:dyDescent="0.25">
      <c r="A28">
        <v>36</v>
      </c>
      <c r="B28">
        <v>0.37252113999999997</v>
      </c>
      <c r="C28">
        <v>7.2809559999999995E-2</v>
      </c>
      <c r="H28">
        <v>0.39416331999999998</v>
      </c>
      <c r="I28">
        <v>-4.512066E-2</v>
      </c>
    </row>
    <row r="29" spans="1:12" x14ac:dyDescent="0.25">
      <c r="A29">
        <v>35</v>
      </c>
      <c r="B29">
        <v>0.39792498999999998</v>
      </c>
      <c r="C29">
        <v>7.1168629999999997E-2</v>
      </c>
      <c r="H29">
        <v>0.41996169999999999</v>
      </c>
      <c r="I29">
        <v>-4.4921820000000001E-2</v>
      </c>
    </row>
    <row r="30" spans="1:12" x14ac:dyDescent="0.25">
      <c r="A30">
        <v>34</v>
      </c>
      <c r="B30">
        <v>0.42360383000000001</v>
      </c>
      <c r="C30">
        <v>6.9316349999999999E-2</v>
      </c>
      <c r="H30">
        <v>0.44598346</v>
      </c>
      <c r="I30">
        <v>-4.4518700000000001E-2</v>
      </c>
    </row>
    <row r="31" spans="1:12" x14ac:dyDescent="0.25">
      <c r="A31">
        <v>33</v>
      </c>
      <c r="B31">
        <v>0.44948808000000001</v>
      </c>
      <c r="C31">
        <v>6.7271910000000004E-2</v>
      </c>
      <c r="H31">
        <v>0.47215642000000002</v>
      </c>
      <c r="I31">
        <v>-4.3922820000000001E-2</v>
      </c>
    </row>
    <row r="32" spans="1:12" x14ac:dyDescent="0.25">
      <c r="A32">
        <v>32</v>
      </c>
      <c r="B32">
        <v>0.47550763000000001</v>
      </c>
      <c r="C32">
        <v>6.5055150000000006E-2</v>
      </c>
      <c r="H32">
        <v>0.49840790000000001</v>
      </c>
      <c r="I32">
        <v>-4.3146289999999997E-2</v>
      </c>
    </row>
    <row r="33" spans="1:9" x14ac:dyDescent="0.25">
      <c r="A33">
        <v>31</v>
      </c>
      <c r="B33">
        <v>0.50159209999999999</v>
      </c>
      <c r="C33">
        <v>6.2686320000000004E-2</v>
      </c>
      <c r="H33">
        <v>0.52466499</v>
      </c>
      <c r="I33">
        <v>-4.2201629999999997E-2</v>
      </c>
    </row>
    <row r="34" spans="1:9" x14ac:dyDescent="0.25">
      <c r="A34">
        <v>30</v>
      </c>
      <c r="B34">
        <v>0.52767096999999996</v>
      </c>
      <c r="C34">
        <v>6.0185799999999998E-2</v>
      </c>
      <c r="H34">
        <v>0.55085470999999997</v>
      </c>
      <c r="I34">
        <v>-4.1101640000000002E-2</v>
      </c>
    </row>
    <row r="35" spans="1:9" x14ac:dyDescent="0.25">
      <c r="A35">
        <v>29</v>
      </c>
      <c r="B35">
        <v>0.55367376000000001</v>
      </c>
      <c r="C35">
        <v>5.7573829999999999E-2</v>
      </c>
      <c r="H35">
        <v>0.57690427</v>
      </c>
      <c r="I35">
        <v>-3.9859270000000002E-2</v>
      </c>
    </row>
    <row r="36" spans="1:9" x14ac:dyDescent="0.25">
      <c r="A36">
        <v>28</v>
      </c>
      <c r="B36">
        <v>0.57953018999999995</v>
      </c>
      <c r="C36">
        <v>5.487032E-2</v>
      </c>
      <c r="H36">
        <v>0.60274130999999997</v>
      </c>
      <c r="I36">
        <v>-3.8487569999999999E-2</v>
      </c>
    </row>
    <row r="37" spans="1:9" x14ac:dyDescent="0.25">
      <c r="A37">
        <v>27</v>
      </c>
      <c r="B37">
        <v>0.60517038000000001</v>
      </c>
      <c r="C37">
        <v>5.2094670000000003E-2</v>
      </c>
      <c r="H37">
        <v>0.62829405999999999</v>
      </c>
      <c r="I37">
        <v>-3.6999600000000001E-2</v>
      </c>
    </row>
    <row r="38" spans="1:9" x14ac:dyDescent="0.25">
      <c r="A38">
        <v>26</v>
      </c>
      <c r="B38">
        <v>0.63052498999999995</v>
      </c>
      <c r="C38">
        <v>4.92656E-2</v>
      </c>
      <c r="H38">
        <v>0.65349159000000001</v>
      </c>
      <c r="I38">
        <v>-3.5408420000000003E-2</v>
      </c>
    </row>
    <row r="39" spans="1:9" x14ac:dyDescent="0.25">
      <c r="A39">
        <v>25</v>
      </c>
      <c r="B39">
        <v>0.65552540999999998</v>
      </c>
      <c r="C39">
        <v>4.6401119999999997E-2</v>
      </c>
      <c r="H39">
        <v>0.67826401999999997</v>
      </c>
      <c r="I39">
        <v>-3.3727100000000003E-2</v>
      </c>
    </row>
    <row r="40" spans="1:9" x14ac:dyDescent="0.25">
      <c r="A40">
        <v>24</v>
      </c>
      <c r="B40">
        <v>0.68010393000000002</v>
      </c>
      <c r="C40">
        <v>4.3518370000000001E-2</v>
      </c>
      <c r="H40">
        <v>0.70254271999999995</v>
      </c>
      <c r="I40">
        <v>-3.1968700000000003E-2</v>
      </c>
    </row>
    <row r="41" spans="1:9" x14ac:dyDescent="0.25">
      <c r="A41">
        <v>23</v>
      </c>
      <c r="B41">
        <v>0.70419392000000003</v>
      </c>
      <c r="C41">
        <v>4.0633679999999998E-2</v>
      </c>
      <c r="H41">
        <v>0.72626051000000003</v>
      </c>
      <c r="I41">
        <v>-3.0146360000000001E-2</v>
      </c>
    </row>
    <row r="42" spans="1:9" x14ac:dyDescent="0.25">
      <c r="A42">
        <v>22</v>
      </c>
      <c r="B42">
        <v>0.72772999000000005</v>
      </c>
      <c r="C42">
        <v>3.7762520000000001E-2</v>
      </c>
      <c r="H42">
        <v>0.74935183000000005</v>
      </c>
      <c r="I42">
        <v>-2.827329E-2</v>
      </c>
    </row>
    <row r="43" spans="1:9" x14ac:dyDescent="0.25">
      <c r="A43">
        <v>21</v>
      </c>
      <c r="B43">
        <v>0.75064816999999995</v>
      </c>
      <c r="C43">
        <v>3.4919539999999999E-2</v>
      </c>
      <c r="H43">
        <v>0.77175296999999998</v>
      </c>
      <c r="I43">
        <v>-2.636283E-2</v>
      </c>
    </row>
    <row r="44" spans="1:9" x14ac:dyDescent="0.25">
      <c r="A44">
        <v>20</v>
      </c>
      <c r="B44">
        <v>0.77288606000000004</v>
      </c>
      <c r="C44">
        <v>3.2118599999999997E-2</v>
      </c>
      <c r="H44">
        <v>0.79340222000000005</v>
      </c>
      <c r="I44">
        <v>-2.4428519999999999E-2</v>
      </c>
    </row>
    <row r="45" spans="1:9" x14ac:dyDescent="0.25">
      <c r="A45">
        <v>19</v>
      </c>
      <c r="B45">
        <v>0.79438302999999999</v>
      </c>
      <c r="C45">
        <v>2.9372869999999999E-2</v>
      </c>
      <c r="H45">
        <v>0.81424004000000005</v>
      </c>
      <c r="I45">
        <v>-2.2484090000000002E-2</v>
      </c>
    </row>
    <row r="46" spans="1:9" x14ac:dyDescent="0.25">
      <c r="A46">
        <v>18</v>
      </c>
      <c r="B46">
        <v>0.81508035000000001</v>
      </c>
      <c r="C46">
        <v>2.6694849999999999E-2</v>
      </c>
      <c r="H46">
        <v>0.83420923000000002</v>
      </c>
      <c r="I46">
        <v>-2.0543510000000001E-2</v>
      </c>
    </row>
    <row r="47" spans="1:9" x14ac:dyDescent="0.25">
      <c r="A47">
        <v>17</v>
      </c>
      <c r="B47">
        <v>0.83492138000000005</v>
      </c>
      <c r="C47">
        <v>2.409648E-2</v>
      </c>
      <c r="H47">
        <v>0.85325508999999999</v>
      </c>
      <c r="I47">
        <v>-1.8620950000000001E-2</v>
      </c>
    </row>
    <row r="48" spans="1:9" x14ac:dyDescent="0.25">
      <c r="A48">
        <v>16</v>
      </c>
      <c r="B48">
        <v>0.85385169000000005</v>
      </c>
      <c r="C48">
        <v>2.1589170000000001E-2</v>
      </c>
      <c r="H48">
        <v>0.87132556000000005</v>
      </c>
      <c r="I48">
        <v>-1.6730789999999999E-2</v>
      </c>
    </row>
    <row r="49" spans="1:12" x14ac:dyDescent="0.25">
      <c r="A49">
        <v>15</v>
      </c>
      <c r="B49">
        <v>0.87181927000000004</v>
      </c>
      <c r="C49">
        <v>1.918386E-2</v>
      </c>
      <c r="H49">
        <v>0.88837133999999995</v>
      </c>
      <c r="I49">
        <v>-1.4887539999999999E-2</v>
      </c>
    </row>
    <row r="50" spans="1:12" x14ac:dyDescent="0.25">
      <c r="A50">
        <v>14</v>
      </c>
      <c r="B50">
        <v>0.88877461999999996</v>
      </c>
      <c r="C50">
        <v>1.6891090000000001E-2</v>
      </c>
      <c r="H50">
        <v>0.90434605000000001</v>
      </c>
      <c r="I50">
        <v>-1.3105769999999999E-2</v>
      </c>
      <c r="K50">
        <v>0.9</v>
      </c>
      <c r="L50" s="5">
        <f>(K50-H49)/(H50-H49)*(I50-I49)+I49</f>
        <v>-1.3590515044417079E-2</v>
      </c>
    </row>
    <row r="51" spans="1:12" x14ac:dyDescent="0.25">
      <c r="A51">
        <v>13</v>
      </c>
      <c r="B51">
        <v>0.90467094000000003</v>
      </c>
      <c r="C51">
        <v>1.472097E-2</v>
      </c>
      <c r="E51">
        <v>0.9</v>
      </c>
      <c r="F51" s="5">
        <f>(E51-B50)/(B51-B50)*(C51-C50)+C50</f>
        <v>1.5358633327914888E-2</v>
      </c>
      <c r="H51">
        <v>0.91920632000000002</v>
      </c>
      <c r="I51">
        <v>-1.139999E-2</v>
      </c>
    </row>
    <row r="52" spans="1:12" x14ac:dyDescent="0.25">
      <c r="A52">
        <v>12</v>
      </c>
      <c r="B52">
        <v>0.91946424999999998</v>
      </c>
      <c r="C52">
        <v>1.268323E-2</v>
      </c>
      <c r="H52">
        <v>0.93291188999999997</v>
      </c>
      <c r="I52">
        <v>-9.7844999999999998E-3</v>
      </c>
    </row>
    <row r="53" spans="1:12" x14ac:dyDescent="0.25">
      <c r="A53">
        <v>11</v>
      </c>
      <c r="B53">
        <v>0.93311350999999998</v>
      </c>
      <c r="C53">
        <v>1.078717E-2</v>
      </c>
      <c r="H53">
        <v>0.94542572999999996</v>
      </c>
      <c r="I53">
        <v>-8.2732799999999992E-3</v>
      </c>
    </row>
    <row r="54" spans="1:12" x14ac:dyDescent="0.25">
      <c r="A54">
        <v>10</v>
      </c>
      <c r="B54">
        <v>0.9455808</v>
      </c>
      <c r="C54">
        <v>9.0416300000000002E-3</v>
      </c>
      <c r="H54">
        <v>0.95671410000000001</v>
      </c>
      <c r="I54">
        <v>-6.8797800000000003E-3</v>
      </c>
      <c r="K54">
        <v>0.95</v>
      </c>
      <c r="L54" s="5">
        <f>(K54-H53)/(H54-H53)*(I54-I53)+I53</f>
        <v>-7.7086063363089648E-3</v>
      </c>
    </row>
    <row r="55" spans="1:12" x14ac:dyDescent="0.25">
      <c r="A55">
        <v>9</v>
      </c>
      <c r="B55">
        <v>0.95683136000000002</v>
      </c>
      <c r="C55">
        <v>7.4549899999999999E-3</v>
      </c>
      <c r="E55">
        <v>0.95</v>
      </c>
      <c r="F55" s="5">
        <f>(E55-B54)/(B55-B54)*(C55-C54)+C54</f>
        <v>8.4184006240400552E-3</v>
      </c>
      <c r="H55">
        <v>0.96674663000000005</v>
      </c>
      <c r="I55">
        <v>-5.6167099999999996E-3</v>
      </c>
    </row>
    <row r="56" spans="1:12" x14ac:dyDescent="0.25">
      <c r="A56">
        <v>8</v>
      </c>
      <c r="B56">
        <v>0.96683379999999997</v>
      </c>
      <c r="C56">
        <v>6.0350100000000004E-3</v>
      </c>
      <c r="H56">
        <v>0.97549638999999999</v>
      </c>
      <c r="I56">
        <v>-4.4958999999999997E-3</v>
      </c>
    </row>
    <row r="57" spans="1:12" x14ac:dyDescent="0.25">
      <c r="A57">
        <v>7</v>
      </c>
      <c r="B57">
        <v>0.97556012000000003</v>
      </c>
      <c r="C57">
        <v>4.7888399999999999E-3</v>
      </c>
      <c r="H57">
        <v>0.98293995000000001</v>
      </c>
      <c r="I57">
        <v>-3.5280699999999999E-3</v>
      </c>
    </row>
    <row r="58" spans="1:12" x14ac:dyDescent="0.25">
      <c r="A58">
        <v>6</v>
      </c>
      <c r="B58">
        <v>0.98298587000000004</v>
      </c>
      <c r="C58">
        <v>3.72289E-3</v>
      </c>
      <c r="H58">
        <v>0.98905739999999998</v>
      </c>
      <c r="I58">
        <v>-2.72266E-3</v>
      </c>
    </row>
    <row r="59" spans="1:12" x14ac:dyDescent="0.25">
      <c r="A59">
        <v>5</v>
      </c>
      <c r="B59">
        <v>0.98909020000000003</v>
      </c>
      <c r="C59">
        <v>2.8427600000000002E-3</v>
      </c>
      <c r="H59">
        <v>0.99383241</v>
      </c>
      <c r="I59">
        <v>-2.0876499999999999E-3</v>
      </c>
      <c r="K59">
        <v>0.99</v>
      </c>
      <c r="L59" s="5">
        <f>(K59-H58)/(H59-H58)*(I59-I58)+I58</f>
        <v>-2.5973072937229436E-3</v>
      </c>
    </row>
    <row r="60" spans="1:12" x14ac:dyDescent="0.25">
      <c r="A60">
        <v>4</v>
      </c>
      <c r="B60">
        <v>0.99385593000000005</v>
      </c>
      <c r="C60">
        <v>2.1531800000000002E-3</v>
      </c>
      <c r="E60">
        <v>0.99</v>
      </c>
      <c r="F60" s="5">
        <f>(E60-B59)/(B60-B59)*(C60-C59)+C59</f>
        <v>2.7111159740060876E-3</v>
      </c>
      <c r="H60">
        <v>0.99725224000000001</v>
      </c>
      <c r="I60">
        <v>-1.62941E-3</v>
      </c>
    </row>
    <row r="61" spans="1:12" x14ac:dyDescent="0.25">
      <c r="A61">
        <v>3</v>
      </c>
      <c r="B61">
        <v>0.99726965000000001</v>
      </c>
      <c r="C61">
        <v>1.65788E-3</v>
      </c>
      <c r="H61">
        <v>0.99930779000000003</v>
      </c>
      <c r="I61">
        <v>-1.3525799999999999E-3</v>
      </c>
    </row>
    <row r="62" spans="1:12" x14ac:dyDescent="0.25">
      <c r="A62">
        <v>2</v>
      </c>
      <c r="B62">
        <v>0.99932175000000001</v>
      </c>
      <c r="C62">
        <v>1.3596000000000001E-3</v>
      </c>
      <c r="H62">
        <v>0.99999358000000005</v>
      </c>
      <c r="I62">
        <v>-1.25998E-3</v>
      </c>
    </row>
    <row r="63" spans="1:12" x14ac:dyDescent="0.25">
      <c r="A63">
        <v>1</v>
      </c>
      <c r="B63">
        <v>1.0000064200000001</v>
      </c>
      <c r="C63">
        <v>1.25998E-3</v>
      </c>
    </row>
  </sheetData>
  <sortState xmlns:xlrd2="http://schemas.microsoft.com/office/spreadsheetml/2017/richdata2" ref="A3:C63">
    <sortCondition descending="1" ref="A3:A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D04B-2FC4-4DE1-AA6B-4D4F4E729BE6}">
  <dimension ref="A1:O48"/>
  <sheetViews>
    <sheetView workbookViewId="0">
      <selection activeCell="H37" sqref="H37"/>
    </sheetView>
  </sheetViews>
  <sheetFormatPr defaultRowHeight="15" x14ac:dyDescent="0.25"/>
  <sheetData>
    <row r="1" spans="1:15" x14ac:dyDescent="0.25">
      <c r="A1" t="s">
        <v>22</v>
      </c>
    </row>
    <row r="2" spans="1:15" x14ac:dyDescent="0.25">
      <c r="B2" t="s">
        <v>23</v>
      </c>
      <c r="C2" t="s">
        <v>24</v>
      </c>
      <c r="D2" t="s">
        <v>25</v>
      </c>
    </row>
    <row r="3" spans="1:15" x14ac:dyDescent="0.25">
      <c r="A3">
        <v>1</v>
      </c>
      <c r="B3">
        <v>0</v>
      </c>
      <c r="C3">
        <v>0</v>
      </c>
      <c r="N3" t="s">
        <v>26</v>
      </c>
      <c r="O3">
        <f>G18</f>
        <v>0.118814</v>
      </c>
    </row>
    <row r="4" spans="1:15" x14ac:dyDescent="0.25">
      <c r="A4">
        <v>2</v>
      </c>
      <c r="B4">
        <v>1.2179999999999999E-3</v>
      </c>
      <c r="C4">
        <v>6.1250000000000002E-3</v>
      </c>
      <c r="D4">
        <v>-6.1250000000000002E-3</v>
      </c>
      <c r="N4" t="s">
        <v>13</v>
      </c>
      <c r="O4">
        <f>G39</f>
        <v>2.7288827143256061E-2</v>
      </c>
    </row>
    <row r="5" spans="1:15" x14ac:dyDescent="0.25">
      <c r="A5">
        <v>3</v>
      </c>
      <c r="B5">
        <v>4.8659999999999997E-3</v>
      </c>
      <c r="C5">
        <v>1.2054E-2</v>
      </c>
      <c r="D5">
        <v>-1.2054E-2</v>
      </c>
      <c r="N5" t="s">
        <v>14</v>
      </c>
      <c r="O5">
        <f>G42</f>
        <v>1.4069209752271404E-2</v>
      </c>
    </row>
    <row r="6" spans="1:15" x14ac:dyDescent="0.25">
      <c r="A6">
        <v>4</v>
      </c>
      <c r="B6">
        <v>1.0926E-2</v>
      </c>
      <c r="C6">
        <v>1.7770000000000001E-2</v>
      </c>
      <c r="D6">
        <v>-1.7770000000000001E-2</v>
      </c>
      <c r="N6" t="s">
        <v>15</v>
      </c>
      <c r="O6">
        <f>G45</f>
        <v>2.8901179675470848E-3</v>
      </c>
    </row>
    <row r="7" spans="1:15" x14ac:dyDescent="0.25">
      <c r="A7">
        <v>5</v>
      </c>
      <c r="B7">
        <v>1.9369000000000001E-2</v>
      </c>
      <c r="C7">
        <v>2.325E-2</v>
      </c>
      <c r="D7">
        <v>-2.325E-2</v>
      </c>
    </row>
    <row r="8" spans="1:15" x14ac:dyDescent="0.25">
      <c r="A8">
        <v>6</v>
      </c>
      <c r="B8">
        <v>3.0154E-2</v>
      </c>
      <c r="C8">
        <v>2.8466999999999999E-2</v>
      </c>
      <c r="D8">
        <v>-2.8466999999999999E-2</v>
      </c>
    </row>
    <row r="9" spans="1:15" x14ac:dyDescent="0.25">
      <c r="A9">
        <v>7</v>
      </c>
      <c r="B9">
        <v>4.3227000000000002E-2</v>
      </c>
      <c r="C9">
        <v>3.3389000000000002E-2</v>
      </c>
      <c r="D9">
        <v>-3.3389000000000002E-2</v>
      </c>
    </row>
    <row r="10" spans="1:15" x14ac:dyDescent="0.25">
      <c r="A10">
        <v>8</v>
      </c>
      <c r="B10">
        <v>5.8526000000000002E-2</v>
      </c>
      <c r="C10">
        <v>3.7982000000000002E-2</v>
      </c>
      <c r="D10">
        <v>-3.7982000000000002E-2</v>
      </c>
    </row>
    <row r="11" spans="1:15" x14ac:dyDescent="0.25">
      <c r="A11">
        <v>9</v>
      </c>
      <c r="B11">
        <v>7.5976000000000002E-2</v>
      </c>
      <c r="C11">
        <v>4.2213000000000001E-2</v>
      </c>
      <c r="D11">
        <v>-4.2213000000000001E-2</v>
      </c>
    </row>
    <row r="12" spans="1:15" x14ac:dyDescent="0.25">
      <c r="A12">
        <v>10</v>
      </c>
      <c r="B12">
        <v>9.5491999999999994E-2</v>
      </c>
      <c r="C12">
        <v>4.6049E-2</v>
      </c>
      <c r="D12">
        <v>-4.6049E-2</v>
      </c>
    </row>
    <row r="13" spans="1:15" x14ac:dyDescent="0.25">
      <c r="A13">
        <v>11</v>
      </c>
      <c r="B13">
        <v>0.116978</v>
      </c>
      <c r="C13">
        <v>4.9459000000000003E-2</v>
      </c>
      <c r="D13">
        <v>-4.9459000000000003E-2</v>
      </c>
    </row>
    <row r="14" spans="1:15" x14ac:dyDescent="0.25">
      <c r="A14">
        <v>12</v>
      </c>
      <c r="B14">
        <v>0.14033000000000001</v>
      </c>
      <c r="C14">
        <v>5.2415999999999997E-2</v>
      </c>
      <c r="D14">
        <v>-5.2415999999999997E-2</v>
      </c>
    </row>
    <row r="15" spans="1:15" x14ac:dyDescent="0.25">
      <c r="A15">
        <v>13</v>
      </c>
      <c r="B15">
        <v>0.165435</v>
      </c>
      <c r="C15">
        <v>5.4900999999999998E-2</v>
      </c>
      <c r="D15">
        <v>-5.4900999999999998E-2</v>
      </c>
    </row>
    <row r="16" spans="1:15" x14ac:dyDescent="0.25">
      <c r="A16">
        <v>14</v>
      </c>
      <c r="B16">
        <v>0.19216900000000001</v>
      </c>
      <c r="C16">
        <v>5.6898999999999998E-2</v>
      </c>
      <c r="D16">
        <v>-5.6898999999999998E-2</v>
      </c>
    </row>
    <row r="17" spans="1:7" x14ac:dyDescent="0.25">
      <c r="A17">
        <v>15</v>
      </c>
      <c r="B17">
        <v>0.22040399999999999</v>
      </c>
      <c r="C17">
        <v>5.8401000000000002E-2</v>
      </c>
      <c r="D17">
        <v>-5.8401000000000002E-2</v>
      </c>
    </row>
    <row r="18" spans="1:7" x14ac:dyDescent="0.25">
      <c r="A18">
        <v>16</v>
      </c>
      <c r="B18">
        <v>0.25</v>
      </c>
      <c r="C18">
        <v>5.9407000000000001E-2</v>
      </c>
      <c r="D18">
        <v>-5.9407000000000001E-2</v>
      </c>
      <c r="F18">
        <v>0.25</v>
      </c>
      <c r="G18" s="5">
        <f>IF(F18=B18,C18-D18,((F42-B41)/(B42-B41)*(C42-C41)+C41)-(((F42-B41)/(B42-B41)*(D42-D41)+D41)))</f>
        <v>0.118814</v>
      </c>
    </row>
    <row r="19" spans="1:7" x14ac:dyDescent="0.25">
      <c r="A19">
        <v>17</v>
      </c>
      <c r="B19">
        <v>0.28081400000000001</v>
      </c>
      <c r="C19">
        <v>5.9924999999999999E-2</v>
      </c>
      <c r="D19">
        <v>-5.9924999999999999E-2</v>
      </c>
    </row>
    <row r="20" spans="1:7" x14ac:dyDescent="0.25">
      <c r="A20">
        <v>18</v>
      </c>
      <c r="B20">
        <v>0.312697</v>
      </c>
      <c r="C20">
        <v>5.9968E-2</v>
      </c>
      <c r="D20">
        <v>-5.9968E-2</v>
      </c>
    </row>
    <row r="21" spans="1:7" x14ac:dyDescent="0.25">
      <c r="A21">
        <v>19</v>
      </c>
      <c r="B21">
        <v>0.34549200000000002</v>
      </c>
      <c r="C21">
        <v>5.9556999999999999E-2</v>
      </c>
      <c r="D21">
        <v>-5.9556999999999999E-2</v>
      </c>
    </row>
    <row r="22" spans="1:7" x14ac:dyDescent="0.25">
      <c r="A22">
        <v>20</v>
      </c>
      <c r="B22">
        <v>0.37903900000000001</v>
      </c>
      <c r="C22">
        <v>5.8715999999999997E-2</v>
      </c>
      <c r="D22">
        <v>-5.8715999999999997E-2</v>
      </c>
    </row>
    <row r="23" spans="1:7" x14ac:dyDescent="0.25">
      <c r="A23">
        <v>21</v>
      </c>
      <c r="B23">
        <v>0.41317599999999999</v>
      </c>
      <c r="C23">
        <v>5.7477E-2</v>
      </c>
      <c r="D23">
        <v>-5.7477E-2</v>
      </c>
    </row>
    <row r="24" spans="1:7" x14ac:dyDescent="0.25">
      <c r="A24">
        <v>22</v>
      </c>
      <c r="B24">
        <v>0.44773600000000002</v>
      </c>
      <c r="C24">
        <v>5.5871999999999998E-2</v>
      </c>
      <c r="D24">
        <v>-5.5871999999999998E-2</v>
      </c>
    </row>
    <row r="25" spans="1:7" x14ac:dyDescent="0.25">
      <c r="A25">
        <v>23</v>
      </c>
      <c r="B25">
        <v>0.48254999999999998</v>
      </c>
      <c r="C25">
        <v>5.3939000000000001E-2</v>
      </c>
      <c r="D25">
        <v>-5.3939000000000001E-2</v>
      </c>
    </row>
    <row r="26" spans="1:7" x14ac:dyDescent="0.25">
      <c r="A26">
        <v>24</v>
      </c>
      <c r="B26">
        <v>0.51744999999999997</v>
      </c>
      <c r="C26">
        <v>5.1715999999999998E-2</v>
      </c>
      <c r="D26">
        <v>-5.1715999999999998E-2</v>
      </c>
    </row>
    <row r="27" spans="1:7" x14ac:dyDescent="0.25">
      <c r="A27">
        <v>25</v>
      </c>
      <c r="B27">
        <v>0.55226399999999998</v>
      </c>
      <c r="C27">
        <v>4.9241E-2</v>
      </c>
      <c r="D27">
        <v>-4.9241E-2</v>
      </c>
    </row>
    <row r="28" spans="1:7" x14ac:dyDescent="0.25">
      <c r="A28">
        <v>26</v>
      </c>
      <c r="B28">
        <v>0.58682400000000001</v>
      </c>
      <c r="C28">
        <v>4.6552000000000003E-2</v>
      </c>
      <c r="D28">
        <v>-4.6552000000000003E-2</v>
      </c>
    </row>
    <row r="29" spans="1:7" x14ac:dyDescent="0.25">
      <c r="A29">
        <v>27</v>
      </c>
      <c r="B29">
        <v>0.62096099999999999</v>
      </c>
      <c r="C29">
        <v>4.3687999999999998E-2</v>
      </c>
      <c r="D29">
        <v>-4.3687999999999998E-2</v>
      </c>
    </row>
    <row r="30" spans="1:7" x14ac:dyDescent="0.25">
      <c r="A30">
        <v>28</v>
      </c>
      <c r="B30">
        <v>0.65450799999999998</v>
      </c>
      <c r="C30">
        <v>4.0686E-2</v>
      </c>
      <c r="D30">
        <v>-4.0686E-2</v>
      </c>
    </row>
    <row r="31" spans="1:7" x14ac:dyDescent="0.25">
      <c r="A31">
        <v>29</v>
      </c>
      <c r="B31">
        <v>0.687303</v>
      </c>
      <c r="C31">
        <v>3.7581999999999997E-2</v>
      </c>
      <c r="D31">
        <v>-3.7581999999999997E-2</v>
      </c>
    </row>
    <row r="32" spans="1:7" x14ac:dyDescent="0.25">
      <c r="A32">
        <v>30</v>
      </c>
      <c r="B32">
        <v>0.71918599999999999</v>
      </c>
      <c r="C32">
        <v>3.4410000000000003E-2</v>
      </c>
      <c r="D32">
        <v>-3.4410000000000003E-2</v>
      </c>
    </row>
    <row r="33" spans="1:7" x14ac:dyDescent="0.25">
      <c r="A33">
        <v>31</v>
      </c>
      <c r="B33">
        <v>0.75</v>
      </c>
      <c r="C33">
        <v>3.1203999999999999E-2</v>
      </c>
      <c r="D33">
        <v>-3.1203999999999999E-2</v>
      </c>
    </row>
    <row r="34" spans="1:7" x14ac:dyDescent="0.25">
      <c r="A34">
        <v>32</v>
      </c>
      <c r="B34">
        <v>0.77959599999999996</v>
      </c>
      <c r="C34">
        <v>2.7997999999999999E-2</v>
      </c>
      <c r="D34">
        <v>-2.7997999999999999E-2</v>
      </c>
    </row>
    <row r="35" spans="1:7" x14ac:dyDescent="0.25">
      <c r="A35">
        <v>33</v>
      </c>
      <c r="B35">
        <v>0.80783099999999997</v>
      </c>
      <c r="C35">
        <v>2.4823000000000001E-2</v>
      </c>
      <c r="D35">
        <v>-2.4823000000000001E-2</v>
      </c>
    </row>
    <row r="36" spans="1:7" x14ac:dyDescent="0.25">
      <c r="A36">
        <v>34</v>
      </c>
      <c r="B36">
        <v>0.834565</v>
      </c>
      <c r="C36">
        <v>2.1711999999999999E-2</v>
      </c>
      <c r="D36">
        <v>-2.1711999999999999E-2</v>
      </c>
    </row>
    <row r="37" spans="1:7" x14ac:dyDescent="0.25">
      <c r="A37">
        <v>35</v>
      </c>
      <c r="B37">
        <v>0.85967000000000005</v>
      </c>
      <c r="C37">
        <v>1.8695E-2</v>
      </c>
      <c r="D37">
        <v>-1.8695E-2</v>
      </c>
    </row>
    <row r="38" spans="1:7" x14ac:dyDescent="0.25">
      <c r="A38">
        <v>36</v>
      </c>
      <c r="B38">
        <v>0.88302199999999997</v>
      </c>
      <c r="C38">
        <v>1.5803999999999999E-2</v>
      </c>
      <c r="D38">
        <v>-1.5803999999999999E-2</v>
      </c>
    </row>
    <row r="39" spans="1:7" x14ac:dyDescent="0.25">
      <c r="A39">
        <v>37</v>
      </c>
      <c r="B39">
        <v>0.90450799999999998</v>
      </c>
      <c r="C39">
        <v>1.3070999999999999E-2</v>
      </c>
      <c r="D39">
        <v>-1.3070999999999999E-2</v>
      </c>
      <c r="F39">
        <v>0.9</v>
      </c>
      <c r="G39" s="5">
        <f>((F39-B38)/(B39-B38)*(C39-C38)+C38)-(((F39-B38)/(B39-B38)*(D39-D38)+D38))</f>
        <v>2.7288827143256061E-2</v>
      </c>
    </row>
    <row r="40" spans="1:7" x14ac:dyDescent="0.25">
      <c r="A40">
        <v>38</v>
      </c>
      <c r="B40">
        <v>0.92402399999999996</v>
      </c>
      <c r="C40">
        <v>1.0525E-2</v>
      </c>
      <c r="D40">
        <v>-1.0525E-2</v>
      </c>
    </row>
    <row r="41" spans="1:7" x14ac:dyDescent="0.25">
      <c r="A41">
        <v>39</v>
      </c>
      <c r="B41">
        <v>0.94147400000000003</v>
      </c>
      <c r="C41">
        <v>8.1960000000000002E-3</v>
      </c>
      <c r="D41">
        <v>-8.1960000000000002E-3</v>
      </c>
    </row>
    <row r="42" spans="1:7" x14ac:dyDescent="0.25">
      <c r="A42">
        <v>40</v>
      </c>
      <c r="B42">
        <v>0.95677299999999998</v>
      </c>
      <c r="C42">
        <v>6.1120000000000002E-3</v>
      </c>
      <c r="D42">
        <v>-6.1120000000000002E-3</v>
      </c>
      <c r="F42">
        <v>0.95</v>
      </c>
      <c r="G42" s="5">
        <f>((F42-B41)/(B42-B41)*(C42-C41)+C41)-(((F42-B41)/(B42-B41)*(D42-D41)+D41))</f>
        <v>1.4069209752271404E-2</v>
      </c>
    </row>
    <row r="43" spans="1:7" x14ac:dyDescent="0.25">
      <c r="A43">
        <v>41</v>
      </c>
      <c r="B43">
        <v>0.96984599999999999</v>
      </c>
      <c r="C43">
        <v>4.2989999999999999E-3</v>
      </c>
      <c r="D43">
        <v>-4.2989999999999999E-3</v>
      </c>
    </row>
    <row r="44" spans="1:7" x14ac:dyDescent="0.25">
      <c r="A44">
        <v>42</v>
      </c>
      <c r="B44">
        <v>0.98063100000000003</v>
      </c>
      <c r="C44">
        <v>2.7799999999999999E-3</v>
      </c>
      <c r="D44">
        <v>-2.7799999999999999E-3</v>
      </c>
    </row>
    <row r="45" spans="1:7" x14ac:dyDescent="0.25">
      <c r="A45">
        <v>43</v>
      </c>
      <c r="B45">
        <v>0.98907400000000001</v>
      </c>
      <c r="C45">
        <v>1.5770000000000001E-3</v>
      </c>
      <c r="D45">
        <v>-1.5770000000000001E-3</v>
      </c>
      <c r="F45">
        <v>0.99</v>
      </c>
      <c r="G45" s="5">
        <f>((F45-B44)/(B45-B44)*(C45-C44)+C44)-(((F45-B44)/(B45-B44)*(D45-D44)+D44))</f>
        <v>2.8901179675470848E-3</v>
      </c>
    </row>
    <row r="46" spans="1:7" x14ac:dyDescent="0.25">
      <c r="A46">
        <v>44</v>
      </c>
      <c r="B46">
        <v>0.99513399999999996</v>
      </c>
      <c r="C46">
        <v>7.0500000000000001E-4</v>
      </c>
      <c r="D46">
        <v>-7.0500000000000001E-4</v>
      </c>
    </row>
    <row r="47" spans="1:7" x14ac:dyDescent="0.25">
      <c r="A47">
        <v>45</v>
      </c>
      <c r="B47">
        <v>0.99878199999999995</v>
      </c>
      <c r="C47">
        <v>1.7699999999999999E-4</v>
      </c>
      <c r="D47">
        <v>-1.7699999999999999E-4</v>
      </c>
    </row>
    <row r="48" spans="1:7" x14ac:dyDescent="0.25">
      <c r="B48">
        <v>1</v>
      </c>
      <c r="C48">
        <v>0</v>
      </c>
      <c r="D48">
        <v>0</v>
      </c>
    </row>
  </sheetData>
  <sortState xmlns:xlrd2="http://schemas.microsoft.com/office/spreadsheetml/2017/richdata2" ref="A4:A48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488C-D106-43CC-9076-E54E7C62BE2D}">
  <dimension ref="B2:N47"/>
  <sheetViews>
    <sheetView topLeftCell="A10" workbookViewId="0">
      <selection activeCell="C35" sqref="C35:L47"/>
    </sheetView>
  </sheetViews>
  <sheetFormatPr defaultRowHeight="15" x14ac:dyDescent="0.25"/>
  <cols>
    <col min="3" max="3" width="20.28515625" customWidth="1"/>
    <col min="7" max="7" width="18" customWidth="1"/>
    <col min="9" max="9" width="9.140625" customWidth="1"/>
  </cols>
  <sheetData>
    <row r="2" spans="2:14" x14ac:dyDescent="0.25">
      <c r="C2" t="s">
        <v>27</v>
      </c>
      <c r="D2" t="s">
        <v>28</v>
      </c>
      <c r="E2" t="s">
        <v>29</v>
      </c>
      <c r="F2" t="s">
        <v>30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</row>
    <row r="3" spans="2:14" x14ac:dyDescent="0.25">
      <c r="B3">
        <v>0</v>
      </c>
    </row>
    <row r="4" spans="2:14" x14ac:dyDescent="0.25">
      <c r="C4">
        <v>-4</v>
      </c>
      <c r="D4">
        <v>0.02</v>
      </c>
      <c r="E4">
        <v>-0.31</v>
      </c>
      <c r="F4">
        <v>0.2225</v>
      </c>
      <c r="G4">
        <v>-0.31</v>
      </c>
      <c r="H4">
        <v>-2E-3</v>
      </c>
      <c r="I4">
        <v>-0.71699999999999997</v>
      </c>
      <c r="J4" s="16">
        <v>9.6320000000000003E-2</v>
      </c>
      <c r="K4" s="16">
        <v>-6.454E-2</v>
      </c>
      <c r="L4" s="16">
        <v>-9.2200000000000008E-3</v>
      </c>
      <c r="M4" s="16">
        <v>1.291E-3</v>
      </c>
      <c r="N4" s="16">
        <v>-1.426E-3</v>
      </c>
    </row>
    <row r="5" spans="2:14" x14ac:dyDescent="0.25">
      <c r="C5">
        <v>-2</v>
      </c>
      <c r="D5">
        <v>1.6E-2</v>
      </c>
      <c r="E5">
        <v>-0.11799999999999999</v>
      </c>
      <c r="F5">
        <v>0.10100000000000001</v>
      </c>
      <c r="G5">
        <v>-0.11899999999999999</v>
      </c>
      <c r="H5">
        <v>1.2E-2</v>
      </c>
      <c r="I5">
        <v>-0.85099999999999998</v>
      </c>
      <c r="J5" s="16">
        <v>9.5280000000000004E-2</v>
      </c>
      <c r="K5" s="16">
        <v>-5.953E-2</v>
      </c>
      <c r="L5" s="16">
        <v>-1.7780000000000001E-3</v>
      </c>
    </row>
    <row r="6" spans="2:14" x14ac:dyDescent="0.25">
      <c r="C6">
        <v>0</v>
      </c>
      <c r="D6">
        <v>1.4999999999999999E-2</v>
      </c>
      <c r="E6">
        <v>7.0999999999999994E-2</v>
      </c>
      <c r="F6">
        <v>-1.5699999999999999E-2</v>
      </c>
      <c r="G6">
        <v>7.0999999999999994E-2</v>
      </c>
      <c r="H6">
        <v>1.4999999999999999E-2</v>
      </c>
      <c r="I6">
        <v>-0.219</v>
      </c>
      <c r="J6" s="16">
        <v>9.4769999999999993E-2</v>
      </c>
      <c r="K6" s="16">
        <v>-5.7630000000000001E-2</v>
      </c>
      <c r="L6" s="16">
        <v>-2.1250000000000002E-3</v>
      </c>
    </row>
    <row r="7" spans="2:14" x14ac:dyDescent="0.25">
      <c r="C7">
        <v>2</v>
      </c>
      <c r="D7">
        <v>1.7999999999999999E-2</v>
      </c>
      <c r="E7">
        <v>0.26100000000000001</v>
      </c>
      <c r="F7">
        <v>-0.12959999999999999</v>
      </c>
      <c r="G7">
        <v>0.26100000000000001</v>
      </c>
      <c r="H7">
        <v>8.9999999999999993E-3</v>
      </c>
      <c r="I7">
        <v>-0.496</v>
      </c>
      <c r="J7" s="16">
        <v>9.4829999999999998E-2</v>
      </c>
      <c r="K7" s="16">
        <v>-5.6480000000000002E-2</v>
      </c>
      <c r="L7" s="16">
        <v>-2.4710000000000001E-3</v>
      </c>
    </row>
    <row r="8" spans="2:14" x14ac:dyDescent="0.25">
      <c r="C8">
        <v>4</v>
      </c>
      <c r="D8">
        <v>2.4E-2</v>
      </c>
      <c r="E8">
        <v>0.45100000000000001</v>
      </c>
      <c r="F8">
        <v>-0.24160000000000001</v>
      </c>
      <c r="G8">
        <v>0.45100000000000001</v>
      </c>
      <c r="H8">
        <v>-7.0000000000000001E-3</v>
      </c>
      <c r="I8">
        <v>-0.53500000000000003</v>
      </c>
      <c r="J8" s="16">
        <v>9.4990000000000005E-2</v>
      </c>
      <c r="K8" s="16">
        <v>-5.6869999999999997E-2</v>
      </c>
      <c r="L8" s="16">
        <v>-2.8189999999999999E-3</v>
      </c>
    </row>
    <row r="9" spans="2:14" x14ac:dyDescent="0.25">
      <c r="C9">
        <v>6</v>
      </c>
      <c r="D9">
        <v>3.4000000000000002E-2</v>
      </c>
      <c r="E9">
        <v>0.64100000000000001</v>
      </c>
      <c r="F9">
        <v>-0.35709999999999997</v>
      </c>
      <c r="G9">
        <v>0.64100000000000001</v>
      </c>
      <c r="H9">
        <v>-3.4000000000000002E-2</v>
      </c>
      <c r="I9">
        <v>-0.55700000000000005</v>
      </c>
      <c r="J9" s="16">
        <v>9.4539999999999999E-2</v>
      </c>
      <c r="K9" s="16">
        <v>-5.8169999999999999E-2</v>
      </c>
      <c r="L9" s="16">
        <v>-3.1649999999999998E-3</v>
      </c>
    </row>
    <row r="10" spans="2:14" x14ac:dyDescent="0.25">
      <c r="C10">
        <v>8</v>
      </c>
      <c r="D10">
        <v>4.5999999999999999E-2</v>
      </c>
      <c r="E10">
        <v>0.82899999999999996</v>
      </c>
      <c r="F10">
        <v>-0.4743</v>
      </c>
      <c r="G10">
        <v>0.82699999999999996</v>
      </c>
      <c r="H10">
        <v>-7.0000000000000007E-2</v>
      </c>
      <c r="I10">
        <v>-0.57299999999999995</v>
      </c>
      <c r="J10" s="16">
        <v>8.7059999999999998E-2</v>
      </c>
      <c r="K10" s="16">
        <v>-5.6419999999999998E-2</v>
      </c>
      <c r="L10" s="16">
        <v>-3.503E-3</v>
      </c>
    </row>
    <row r="11" spans="2:14" x14ac:dyDescent="0.25">
      <c r="C11">
        <v>10</v>
      </c>
      <c r="D11">
        <v>5.8999999999999997E-2</v>
      </c>
      <c r="E11">
        <v>0.98899999999999999</v>
      </c>
      <c r="F11">
        <v>-0.5827</v>
      </c>
      <c r="G11">
        <v>0.98399999999999999</v>
      </c>
      <c r="H11">
        <v>-0.113</v>
      </c>
      <c r="I11">
        <v>-0.59199999999999997</v>
      </c>
      <c r="J11" s="16">
        <v>7.0720000000000005E-2</v>
      </c>
      <c r="K11" s="16">
        <v>-4.7600000000000003E-2</v>
      </c>
      <c r="L11" s="16">
        <v>-3.7699999999999999E-3</v>
      </c>
    </row>
    <row r="12" spans="2:14" x14ac:dyDescent="0.25">
      <c r="C12">
        <v>12</v>
      </c>
      <c r="D12">
        <v>7.1999999999999995E-2</v>
      </c>
      <c r="E12">
        <v>1.1120000000000001</v>
      </c>
      <c r="F12">
        <v>-0.66469999999999996</v>
      </c>
      <c r="G12">
        <v>1.1020000000000001</v>
      </c>
      <c r="H12">
        <v>-0.161</v>
      </c>
      <c r="I12">
        <v>-0.60299999999999998</v>
      </c>
      <c r="J12" s="16">
        <v>5.4710000000000002E-2</v>
      </c>
      <c r="K12" s="16">
        <v>-4.7730000000000002E-2</v>
      </c>
      <c r="L12" s="16">
        <v>-3.9519999999999998E-3</v>
      </c>
    </row>
    <row r="13" spans="2:14" x14ac:dyDescent="0.25">
      <c r="C13">
        <v>14</v>
      </c>
      <c r="D13">
        <v>8.4000000000000005E-2</v>
      </c>
      <c r="E13">
        <v>1.208</v>
      </c>
      <c r="F13">
        <v>-0.77359999999999995</v>
      </c>
      <c r="G13">
        <v>1.1919999999999999</v>
      </c>
      <c r="H13">
        <v>-0.21099999999999999</v>
      </c>
      <c r="I13">
        <v>-0.64900000000000002</v>
      </c>
      <c r="J13" s="16">
        <v>5.1540000000000002E-2</v>
      </c>
      <c r="K13" s="16">
        <v>-5.3350000000000002E-2</v>
      </c>
      <c r="L13" s="16">
        <v>-4.0350000000000004E-3</v>
      </c>
    </row>
    <row r="14" spans="2:14" x14ac:dyDescent="0.25">
      <c r="C14">
        <v>16</v>
      </c>
      <c r="D14">
        <v>9.8000000000000004E-2</v>
      </c>
      <c r="E14">
        <v>1.3180000000000001</v>
      </c>
      <c r="F14">
        <v>-0.87809999999999999</v>
      </c>
      <c r="G14">
        <v>1.294</v>
      </c>
      <c r="H14">
        <v>-0.26900000000000002</v>
      </c>
      <c r="I14">
        <v>-0.67900000000000005</v>
      </c>
      <c r="J14" s="16">
        <v>4.4110000000000003E-2</v>
      </c>
      <c r="K14" s="16">
        <v>-4.7140000000000001E-2</v>
      </c>
      <c r="L14" s="16">
        <v>-4.1460000000000004E-3</v>
      </c>
    </row>
    <row r="15" spans="2:14" x14ac:dyDescent="0.25">
      <c r="C15">
        <v>18</v>
      </c>
      <c r="D15">
        <v>0.109</v>
      </c>
      <c r="E15">
        <v>1.3839999999999999</v>
      </c>
      <c r="F15">
        <v>-0.96220000000000006</v>
      </c>
      <c r="G15">
        <v>1.35</v>
      </c>
      <c r="H15">
        <v>-0.32400000000000001</v>
      </c>
      <c r="I15">
        <v>-0.71299999999999997</v>
      </c>
      <c r="J15" s="16">
        <v>3.2750000000000001E-2</v>
      </c>
      <c r="K15" s="16">
        <v>-3.8679999999999999E-2</v>
      </c>
      <c r="L15" s="16">
        <v>-4.1419999999999998E-3</v>
      </c>
    </row>
    <row r="16" spans="2:14" x14ac:dyDescent="0.25">
      <c r="C16">
        <v>20</v>
      </c>
      <c r="D16">
        <v>0.12</v>
      </c>
      <c r="E16">
        <v>1.4490000000000001</v>
      </c>
      <c r="F16">
        <v>-1.0327999999999999</v>
      </c>
      <c r="G16">
        <v>1.403</v>
      </c>
      <c r="H16">
        <v>-0.38200000000000001</v>
      </c>
      <c r="I16">
        <v>-0.73599999999999999</v>
      </c>
      <c r="J16" s="16">
        <v>3.1780000000000003E-2</v>
      </c>
      <c r="K16" s="16">
        <v>-3.193E-2</v>
      </c>
      <c r="L16" s="16">
        <v>-4.1310000000000001E-3</v>
      </c>
    </row>
    <row r="18" spans="2:12" x14ac:dyDescent="0.25">
      <c r="B18">
        <v>0</v>
      </c>
      <c r="C18" t="s">
        <v>63</v>
      </c>
      <c r="D18" t="s">
        <v>54</v>
      </c>
      <c r="E18" t="s">
        <v>55</v>
      </c>
      <c r="F18" t="s">
        <v>56</v>
      </c>
      <c r="G18" t="s">
        <v>64</v>
      </c>
      <c r="H18" t="s">
        <v>57</v>
      </c>
      <c r="I18" t="s">
        <v>58</v>
      </c>
    </row>
    <row r="19" spans="2:12" x14ac:dyDescent="0.25">
      <c r="B19">
        <v>0</v>
      </c>
      <c r="C19" t="s">
        <v>36</v>
      </c>
      <c r="D19" t="s">
        <v>37</v>
      </c>
      <c r="E19" t="s">
        <v>38</v>
      </c>
      <c r="F19" t="s">
        <v>39</v>
      </c>
      <c r="G19" t="s">
        <v>40</v>
      </c>
      <c r="H19" t="s">
        <v>59</v>
      </c>
      <c r="I19" t="s">
        <v>60</v>
      </c>
      <c r="J19" t="s">
        <v>61</v>
      </c>
    </row>
    <row r="22" spans="2:12" x14ac:dyDescent="0.25">
      <c r="C22">
        <v>-20</v>
      </c>
      <c r="D22">
        <v>-0.10100000000000001</v>
      </c>
      <c r="E22">
        <v>0.37869999999999998</v>
      </c>
      <c r="F22">
        <v>9.2999999999999999E-2</v>
      </c>
      <c r="G22">
        <v>7.1199999999999996E-3</v>
      </c>
      <c r="H22" t="s">
        <v>62</v>
      </c>
      <c r="I22" s="16">
        <v>-1.688E-3</v>
      </c>
      <c r="J22" s="16">
        <v>-5.0419999999999996E-3</v>
      </c>
    </row>
    <row r="23" spans="2:12" x14ac:dyDescent="0.25">
      <c r="C23">
        <v>-15</v>
      </c>
      <c r="D23">
        <v>-0.09</v>
      </c>
      <c r="E23">
        <v>0.33429999999999999</v>
      </c>
      <c r="F23">
        <v>7.4999999999999997E-2</v>
      </c>
      <c r="G23">
        <v>4.3299999999999996E-3</v>
      </c>
      <c r="H23" t="s">
        <v>62</v>
      </c>
      <c r="I23" s="16"/>
      <c r="J23" s="16">
        <v>-4.8869999999999999E-3</v>
      </c>
    </row>
    <row r="24" spans="2:12" x14ac:dyDescent="0.25">
      <c r="C24">
        <v>-10</v>
      </c>
      <c r="D24">
        <v>-6.0999999999999999E-2</v>
      </c>
      <c r="E24">
        <v>0.22869999999999999</v>
      </c>
      <c r="F24">
        <v>5.3999999999999999E-2</v>
      </c>
      <c r="G24">
        <v>1.8500000000000001E-3</v>
      </c>
      <c r="H24" t="s">
        <v>62</v>
      </c>
      <c r="I24" s="16"/>
      <c r="J24" s="16">
        <v>-4.8630000000000001E-3</v>
      </c>
    </row>
    <row r="25" spans="2:12" x14ac:dyDescent="0.25">
      <c r="C25">
        <v>-5</v>
      </c>
      <c r="D25">
        <v>-3.1E-2</v>
      </c>
      <c r="E25">
        <v>0.1145</v>
      </c>
      <c r="F25">
        <v>2.8000000000000001E-2</v>
      </c>
      <c r="G25">
        <v>8.8000000000000003E-4</v>
      </c>
      <c r="H25" t="s">
        <v>62</v>
      </c>
      <c r="I25" s="16"/>
      <c r="J25" s="16">
        <v>-4.8630000000000001E-3</v>
      </c>
    </row>
    <row r="26" spans="2:12" x14ac:dyDescent="0.25">
      <c r="C26">
        <v>0</v>
      </c>
      <c r="D26">
        <v>0</v>
      </c>
      <c r="E26">
        <v>-2.0000000000000001E-4</v>
      </c>
      <c r="F26">
        <v>0</v>
      </c>
      <c r="G26">
        <v>0</v>
      </c>
      <c r="H26" t="s">
        <v>62</v>
      </c>
      <c r="I26" s="16"/>
      <c r="J26" s="16">
        <v>-4.8630000000000001E-3</v>
      </c>
    </row>
    <row r="27" spans="2:12" x14ac:dyDescent="0.25">
      <c r="C27">
        <v>5</v>
      </c>
      <c r="D27">
        <v>3.1E-2</v>
      </c>
      <c r="E27">
        <v>-0.1145</v>
      </c>
      <c r="F27">
        <v>2.8000000000000001E-2</v>
      </c>
      <c r="G27">
        <v>8.8000000000000003E-4</v>
      </c>
      <c r="H27" t="s">
        <v>62</v>
      </c>
      <c r="I27" s="16"/>
      <c r="J27" s="16">
        <v>-4.8630000000000001E-3</v>
      </c>
    </row>
    <row r="28" spans="2:12" x14ac:dyDescent="0.25">
      <c r="C28">
        <v>10</v>
      </c>
      <c r="D28">
        <v>6.0999999999999999E-2</v>
      </c>
      <c r="E28">
        <v>-0.22869999999999999</v>
      </c>
      <c r="F28">
        <v>5.3999999999999999E-2</v>
      </c>
      <c r="G28">
        <v>1.8500000000000001E-3</v>
      </c>
      <c r="H28" t="s">
        <v>62</v>
      </c>
      <c r="I28" s="16"/>
      <c r="J28" s="16">
        <v>-4.8630000000000001E-3</v>
      </c>
    </row>
    <row r="29" spans="2:12" x14ac:dyDescent="0.25">
      <c r="C29">
        <v>15</v>
      </c>
      <c r="D29">
        <v>0.09</v>
      </c>
      <c r="E29">
        <v>-0.33429999999999999</v>
      </c>
      <c r="F29">
        <v>7.4999999999999997E-2</v>
      </c>
      <c r="G29">
        <v>4.3299999999999996E-3</v>
      </c>
      <c r="H29" t="s">
        <v>62</v>
      </c>
      <c r="I29" s="16"/>
      <c r="J29" s="16">
        <v>-4.8869999999999999E-3</v>
      </c>
    </row>
    <row r="30" spans="2:12" x14ac:dyDescent="0.25">
      <c r="C30">
        <v>20</v>
      </c>
      <c r="D30">
        <v>0.10100000000000001</v>
      </c>
      <c r="E30">
        <v>-0.379</v>
      </c>
      <c r="F30">
        <v>9.2999999999999999E-2</v>
      </c>
      <c r="G30">
        <v>7.1199999999999996E-3</v>
      </c>
      <c r="H30" t="s">
        <v>62</v>
      </c>
      <c r="I30" s="16"/>
      <c r="J30" s="16">
        <v>-5.0419999999999996E-3</v>
      </c>
    </row>
    <row r="32" spans="2:12" x14ac:dyDescent="0.25">
      <c r="B32">
        <v>0</v>
      </c>
      <c r="C32" t="s">
        <v>36</v>
      </c>
      <c r="D32">
        <f xml:space="preserve"> -20</f>
        <v>-20</v>
      </c>
      <c r="E32">
        <v>-15</v>
      </c>
      <c r="F32">
        <v>-10</v>
      </c>
      <c r="G32">
        <v>-5</v>
      </c>
      <c r="H32">
        <v>0</v>
      </c>
      <c r="I32">
        <v>5</v>
      </c>
      <c r="J32">
        <v>10</v>
      </c>
      <c r="K32">
        <v>15</v>
      </c>
      <c r="L32">
        <v>20</v>
      </c>
    </row>
    <row r="33" spans="2:12" x14ac:dyDescent="0.25">
      <c r="C33" t="s">
        <v>27</v>
      </c>
    </row>
    <row r="34" spans="2:12" x14ac:dyDescent="0.25">
      <c r="B34">
        <v>0</v>
      </c>
    </row>
    <row r="35" spans="2:12" x14ac:dyDescent="0.25">
      <c r="C35">
        <v>-4</v>
      </c>
      <c r="D35" s="16">
        <v>5.8199999999999997E-3</v>
      </c>
      <c r="E35" s="16">
        <v>4.79E-3</v>
      </c>
      <c r="F35" s="16">
        <v>2.64E-3</v>
      </c>
      <c r="G35" s="16">
        <v>9.7499999999999996E-4</v>
      </c>
      <c r="H35" s="16">
        <v>-1.26E-6</v>
      </c>
      <c r="I35" s="16">
        <v>-2.8899999999999998E-4</v>
      </c>
      <c r="J35" s="16">
        <v>1.07E-4</v>
      </c>
      <c r="K35" s="16">
        <v>1.09E-3</v>
      </c>
      <c r="L35" s="16">
        <v>1.65E-3</v>
      </c>
    </row>
    <row r="36" spans="2:12" x14ac:dyDescent="0.25">
      <c r="C36">
        <v>-2</v>
      </c>
      <c r="D36" s="16">
        <v>4.47E-3</v>
      </c>
      <c r="E36" s="16">
        <v>3.5899999999999999E-3</v>
      </c>
      <c r="F36" s="16">
        <v>1.81E-3</v>
      </c>
      <c r="G36" s="16">
        <v>5.6300000000000002E-4</v>
      </c>
      <c r="H36" s="16">
        <v>-4.4000000000000002E-7</v>
      </c>
      <c r="I36" s="16">
        <v>1.22E-4</v>
      </c>
      <c r="J36" s="16">
        <v>9.3000000000000005E-4</v>
      </c>
      <c r="K36" s="16">
        <v>2.3E-3</v>
      </c>
      <c r="L36" s="16">
        <v>3.0100000000000001E-3</v>
      </c>
    </row>
    <row r="37" spans="2:12" x14ac:dyDescent="0.25">
      <c r="C37">
        <v>0</v>
      </c>
      <c r="D37" s="16">
        <v>3.1199999999999999E-3</v>
      </c>
      <c r="E37" s="16">
        <v>2.3999999999999998E-3</v>
      </c>
      <c r="F37" s="16">
        <v>9.990000000000001E-4</v>
      </c>
      <c r="G37" s="16">
        <v>1.5699999999999999E-4</v>
      </c>
      <c r="H37" s="16">
        <v>3.7399999999999999E-7</v>
      </c>
      <c r="I37" s="16">
        <v>5.2899999999999996E-4</v>
      </c>
      <c r="J37" s="16">
        <v>1.74E-3</v>
      </c>
      <c r="K37" s="16">
        <v>3.49E-3</v>
      </c>
      <c r="L37" s="16">
        <v>4.3499999999999997E-3</v>
      </c>
    </row>
    <row r="38" spans="2:12" x14ac:dyDescent="0.25">
      <c r="C38">
        <v>2</v>
      </c>
      <c r="D38" s="16">
        <v>1.8E-3</v>
      </c>
      <c r="E38" s="16">
        <v>1.2199999999999999E-3</v>
      </c>
      <c r="F38" s="16">
        <v>1.95E-4</v>
      </c>
      <c r="G38" s="16">
        <v>-2.4499999999999999E-4</v>
      </c>
      <c r="H38" s="16">
        <v>1.1799999999999999E-6</v>
      </c>
      <c r="I38" s="16">
        <v>9.3099999999999997E-4</v>
      </c>
      <c r="J38" s="16">
        <v>2.5500000000000002E-3</v>
      </c>
      <c r="K38" s="16">
        <v>4.6600000000000001E-3</v>
      </c>
      <c r="L38" s="16">
        <v>5.6800000000000002E-3</v>
      </c>
    </row>
    <row r="39" spans="2:12" x14ac:dyDescent="0.25">
      <c r="C39">
        <v>4</v>
      </c>
      <c r="D39" s="16">
        <v>4.8000000000000001E-4</v>
      </c>
      <c r="E39" s="16">
        <v>5.24E-5</v>
      </c>
      <c r="F39" s="16">
        <v>-6.02E-4</v>
      </c>
      <c r="G39" s="16">
        <v>-6.4400000000000004E-4</v>
      </c>
      <c r="H39" s="16">
        <v>1.9700000000000002E-6</v>
      </c>
      <c r="I39" s="16">
        <v>1.33E-3</v>
      </c>
      <c r="J39" s="16">
        <v>3.3400000000000001E-3</v>
      </c>
      <c r="K39" s="16">
        <v>5.8300000000000001E-3</v>
      </c>
      <c r="L39" s="16">
        <v>6.9899999999999997E-3</v>
      </c>
    </row>
    <row r="40" spans="2:12" x14ac:dyDescent="0.25">
      <c r="C40">
        <v>6</v>
      </c>
      <c r="D40" s="16">
        <v>-8.83E-4</v>
      </c>
      <c r="E40" s="16">
        <v>-1.16E-3</v>
      </c>
      <c r="F40" s="16">
        <v>-1.4300000000000001E-3</v>
      </c>
      <c r="G40" s="16">
        <v>-1.06E-3</v>
      </c>
      <c r="H40" s="16">
        <v>2.7999999999999999E-6</v>
      </c>
      <c r="I40" s="16">
        <v>1.74E-3</v>
      </c>
      <c r="J40" s="16">
        <v>4.1700000000000001E-3</v>
      </c>
      <c r="K40" s="16">
        <v>7.0400000000000003E-3</v>
      </c>
      <c r="L40" s="16">
        <v>8.3599999999999994E-3</v>
      </c>
    </row>
    <row r="41" spans="2:12" x14ac:dyDescent="0.25">
      <c r="C41">
        <v>8</v>
      </c>
      <c r="D41" s="16">
        <v>-2.3E-3</v>
      </c>
      <c r="E41" s="16">
        <v>-2.4099999999999998E-3</v>
      </c>
      <c r="F41" s="16">
        <v>-2.2799999999999999E-3</v>
      </c>
      <c r="G41" s="16">
        <v>-1.48E-3</v>
      </c>
      <c r="H41" s="16">
        <v>3.6500000000000002E-6</v>
      </c>
      <c r="I41" s="16">
        <v>2.1700000000000001E-3</v>
      </c>
      <c r="J41" s="16">
        <v>5.0299999999999997E-3</v>
      </c>
      <c r="K41" s="16">
        <v>8.3000000000000001E-3</v>
      </c>
      <c r="L41" s="16">
        <v>9.7699999999999992E-3</v>
      </c>
    </row>
    <row r="42" spans="2:12" x14ac:dyDescent="0.25">
      <c r="C42">
        <v>10</v>
      </c>
      <c r="D42" s="16">
        <v>-3.82E-3</v>
      </c>
      <c r="E42" s="16">
        <v>-3.7599999999999999E-3</v>
      </c>
      <c r="F42" s="16">
        <v>-3.2100000000000002E-3</v>
      </c>
      <c r="G42" s="16">
        <v>-1.9499999999999999E-3</v>
      </c>
      <c r="H42" s="16">
        <v>4.5800000000000002E-6</v>
      </c>
      <c r="I42" s="16">
        <v>2.63E-3</v>
      </c>
      <c r="J42" s="16">
        <v>5.9500000000000004E-3</v>
      </c>
      <c r="K42" s="16">
        <v>9.6500000000000006E-3</v>
      </c>
      <c r="L42" s="16">
        <v>1.1299999999999999E-2</v>
      </c>
    </row>
    <row r="43" spans="2:12" x14ac:dyDescent="0.25">
      <c r="C43">
        <v>12</v>
      </c>
      <c r="D43" s="16">
        <v>-5.5199999999999997E-3</v>
      </c>
      <c r="E43" s="16">
        <v>-5.2700000000000004E-3</v>
      </c>
      <c r="F43" s="16">
        <v>-4.2399999999999998E-3</v>
      </c>
      <c r="G43" s="16">
        <v>-2.4599999999999999E-3</v>
      </c>
      <c r="H43" s="16">
        <v>5.6099999999999997E-6</v>
      </c>
      <c r="I43" s="16">
        <v>3.15E-3</v>
      </c>
      <c r="J43" s="16">
        <v>6.9800000000000001E-3</v>
      </c>
      <c r="K43" s="16">
        <v>1.12E-2</v>
      </c>
      <c r="L43" s="16">
        <v>1.2999999999999999E-2</v>
      </c>
    </row>
    <row r="44" spans="2:12" x14ac:dyDescent="0.25">
      <c r="C44">
        <v>14</v>
      </c>
      <c r="D44" s="16">
        <v>-7.3600000000000002E-3</v>
      </c>
      <c r="E44" s="16">
        <v>-6.8999999999999999E-3</v>
      </c>
      <c r="F44" s="16">
        <v>-5.3499999999999997E-3</v>
      </c>
      <c r="G44" s="16">
        <v>-3.0200000000000001E-3</v>
      </c>
      <c r="H44" s="16">
        <v>6.72E-6</v>
      </c>
      <c r="I44" s="16">
        <v>3.7000000000000002E-3</v>
      </c>
      <c r="J44" s="16">
        <v>8.09E-3</v>
      </c>
      <c r="K44" s="16">
        <v>1.2800000000000001E-2</v>
      </c>
      <c r="L44" s="16">
        <v>1.4800000000000001E-2</v>
      </c>
    </row>
    <row r="45" spans="2:12" x14ac:dyDescent="0.25">
      <c r="C45">
        <v>16</v>
      </c>
      <c r="D45" s="16">
        <v>-9.2399999999999999E-3</v>
      </c>
      <c r="E45" s="16">
        <v>-8.5699999999999995E-3</v>
      </c>
      <c r="F45" s="16">
        <v>-6.4900000000000001E-3</v>
      </c>
      <c r="G45" s="16">
        <v>-3.5899999999999999E-3</v>
      </c>
      <c r="H45" s="16">
        <v>7.8599999999999993E-6</v>
      </c>
      <c r="I45" s="16">
        <v>4.2700000000000004E-3</v>
      </c>
      <c r="J45" s="16">
        <v>9.2300000000000004E-3</v>
      </c>
      <c r="K45" s="16">
        <v>1.4500000000000001E-2</v>
      </c>
      <c r="L45" s="16">
        <v>1.67E-2</v>
      </c>
    </row>
    <row r="46" spans="2:12" x14ac:dyDescent="0.25">
      <c r="C46">
        <v>18</v>
      </c>
      <c r="D46" s="16">
        <v>-1.11E-2</v>
      </c>
      <c r="E46" s="16">
        <v>-1.03E-2</v>
      </c>
      <c r="F46" s="16">
        <v>-7.6499999999999997E-3</v>
      </c>
      <c r="G46" s="16">
        <v>-4.1700000000000001E-3</v>
      </c>
      <c r="H46" s="16">
        <v>9.02E-6</v>
      </c>
      <c r="I46" s="16">
        <v>4.8500000000000001E-3</v>
      </c>
      <c r="J46" s="16">
        <v>1.04E-2</v>
      </c>
      <c r="K46" s="16">
        <v>1.6199999999999999E-2</v>
      </c>
      <c r="L46" s="16">
        <v>1.8599999999999998E-2</v>
      </c>
    </row>
    <row r="47" spans="2:12" x14ac:dyDescent="0.25">
      <c r="C47">
        <v>20</v>
      </c>
      <c r="D47" s="16">
        <v>-1.32E-2</v>
      </c>
      <c r="E47" s="16">
        <v>-1.21E-2</v>
      </c>
      <c r="F47" s="16">
        <v>-8.8999999999999999E-3</v>
      </c>
      <c r="G47" s="16">
        <v>-4.79E-3</v>
      </c>
      <c r="H47" s="16">
        <v>1.03E-5</v>
      </c>
      <c r="I47" s="16">
        <v>5.4799999999999996E-3</v>
      </c>
      <c r="J47" s="16">
        <v>1.1599999999999999E-2</v>
      </c>
      <c r="K47" s="16">
        <v>1.7999999999999999E-2</v>
      </c>
      <c r="L47" s="16">
        <v>2.07E-2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5822-5780-4885-9E93-CCC88FAE5009}">
  <dimension ref="B5:R36"/>
  <sheetViews>
    <sheetView topLeftCell="C79" workbookViewId="0">
      <selection activeCell="G11" sqref="G11"/>
    </sheetView>
  </sheetViews>
  <sheetFormatPr defaultRowHeight="15" x14ac:dyDescent="0.25"/>
  <sheetData>
    <row r="5" spans="2:18" x14ac:dyDescent="0.25">
      <c r="B5" s="7" t="s">
        <v>27</v>
      </c>
      <c r="C5" s="51" t="s">
        <v>28</v>
      </c>
      <c r="D5" s="51"/>
      <c r="E5" s="51"/>
      <c r="F5" s="51"/>
      <c r="G5" s="52" t="s">
        <v>29</v>
      </c>
      <c r="H5" s="52"/>
      <c r="I5" s="52"/>
      <c r="J5" s="53" t="s">
        <v>30</v>
      </c>
      <c r="K5" s="53"/>
      <c r="L5" s="53"/>
      <c r="N5" s="54" t="s">
        <v>31</v>
      </c>
      <c r="O5" s="54"/>
      <c r="P5" s="54"/>
      <c r="Q5" s="54"/>
      <c r="R5" s="54"/>
    </row>
    <row r="6" spans="2:18" x14ac:dyDescent="0.25">
      <c r="B6" s="8"/>
      <c r="C6" s="9" t="s">
        <v>32</v>
      </c>
      <c r="D6" s="9" t="s">
        <v>33</v>
      </c>
      <c r="E6" s="9" t="s">
        <v>34</v>
      </c>
      <c r="F6" s="9" t="s">
        <v>35</v>
      </c>
      <c r="G6" s="9" t="s">
        <v>33</v>
      </c>
      <c r="H6" s="9" t="s">
        <v>34</v>
      </c>
      <c r="I6" s="9" t="s">
        <v>35</v>
      </c>
      <c r="J6" s="9" t="s">
        <v>33</v>
      </c>
      <c r="K6" s="9" t="s">
        <v>34</v>
      </c>
      <c r="L6" s="9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0" t="s">
        <v>40</v>
      </c>
    </row>
    <row r="7" spans="2:18" x14ac:dyDescent="0.25">
      <c r="B7" s="8">
        <v>-4</v>
      </c>
      <c r="C7" s="11">
        <v>0.02</v>
      </c>
      <c r="D7" s="12">
        <f>C7+G24</f>
        <v>1.9998740000000001E-2</v>
      </c>
      <c r="E7" s="12">
        <f>C7+K24+$R$15</f>
        <v>2.8769999999999997E-2</v>
      </c>
      <c r="F7" s="12">
        <f t="shared" ref="F7:F19" si="0">C7+C24+$R$7</f>
        <v>3.2939999999999997E-2</v>
      </c>
      <c r="G7" s="13">
        <v>-0.31</v>
      </c>
      <c r="H7" s="13">
        <f t="shared" ref="H7:H19" si="1">G7+$O$15</f>
        <v>-0.20899999999999999</v>
      </c>
      <c r="I7" s="13">
        <f t="shared" ref="I7:I19" si="2">G7+$O$7</f>
        <v>-0.41100000000000003</v>
      </c>
      <c r="J7" s="14">
        <v>0.2225</v>
      </c>
      <c r="K7" s="14">
        <f>J7+$P$15</f>
        <v>-0.1565</v>
      </c>
      <c r="L7" s="15">
        <f t="shared" ref="L7:L19" si="3">J7+$P$7</f>
        <v>0.60119999999999996</v>
      </c>
      <c r="M7" s="16"/>
      <c r="N7" s="17">
        <v>-20</v>
      </c>
      <c r="O7" s="17">
        <v>-0.10100000000000001</v>
      </c>
      <c r="P7" s="17">
        <v>0.37869999999999998</v>
      </c>
      <c r="Q7" s="17">
        <v>9.2999999999999999E-2</v>
      </c>
      <c r="R7" s="17">
        <v>7.1199999999999996E-3</v>
      </c>
    </row>
    <row r="8" spans="2:18" x14ac:dyDescent="0.25">
      <c r="B8" s="8">
        <v>-2</v>
      </c>
      <c r="C8" s="11">
        <v>1.6E-2</v>
      </c>
      <c r="D8" s="12">
        <f t="shared" ref="D8:D19" si="4">C8+G25</f>
        <v>1.5999559999999999E-2</v>
      </c>
      <c r="E8" s="12">
        <f>C8+K25+$R$15</f>
        <v>2.613E-2</v>
      </c>
      <c r="F8" s="12">
        <f t="shared" si="0"/>
        <v>2.7590000000000003E-2</v>
      </c>
      <c r="G8" s="13">
        <v>-0.11799999999999999</v>
      </c>
      <c r="H8" s="13">
        <f t="shared" si="1"/>
        <v>-1.6999999999999987E-2</v>
      </c>
      <c r="I8" s="13">
        <f t="shared" si="2"/>
        <v>-0.219</v>
      </c>
      <c r="J8" s="14">
        <v>0.10100000000000001</v>
      </c>
      <c r="K8" s="14">
        <f t="shared" ref="K8:K19" si="5">J8+$P$15</f>
        <v>-0.27800000000000002</v>
      </c>
      <c r="L8" s="15">
        <f t="shared" si="3"/>
        <v>0.47970000000000002</v>
      </c>
      <c r="N8" s="17">
        <v>-15</v>
      </c>
      <c r="O8" s="17">
        <v>-0.09</v>
      </c>
      <c r="P8" s="17">
        <v>0.33429999999999999</v>
      </c>
      <c r="Q8" s="17">
        <v>7.4999999999999997E-2</v>
      </c>
      <c r="R8" s="17">
        <v>4.3299999999999996E-3</v>
      </c>
    </row>
    <row r="9" spans="2:18" x14ac:dyDescent="0.25">
      <c r="B9" s="8">
        <v>0</v>
      </c>
      <c r="C9" s="11">
        <v>1.4999999999999999E-2</v>
      </c>
      <c r="D9" s="12">
        <f t="shared" si="4"/>
        <v>1.5000373999999999E-2</v>
      </c>
      <c r="E9" s="12">
        <f t="shared" ref="E9:E19" si="6">C9+K26+$R$15</f>
        <v>2.647E-2</v>
      </c>
      <c r="F9" s="12">
        <f t="shared" si="0"/>
        <v>2.5239999999999999E-2</v>
      </c>
      <c r="G9" s="13">
        <v>7.0999999999999994E-2</v>
      </c>
      <c r="H9" s="13">
        <f t="shared" si="1"/>
        <v>0.17199999999999999</v>
      </c>
      <c r="I9" s="13">
        <f t="shared" si="2"/>
        <v>-3.0000000000000013E-2</v>
      </c>
      <c r="J9" s="14">
        <v>-1.5699999999999999E-2</v>
      </c>
      <c r="K9" s="14">
        <f t="shared" si="5"/>
        <v>-0.3947</v>
      </c>
      <c r="L9" s="15">
        <f t="shared" si="3"/>
        <v>0.36299999999999999</v>
      </c>
      <c r="N9" s="17">
        <v>-10</v>
      </c>
      <c r="O9" s="17">
        <v>-6.0999999999999999E-2</v>
      </c>
      <c r="P9" s="17">
        <v>0.22869999999999999</v>
      </c>
      <c r="Q9" s="17">
        <v>5.3999999999999999E-2</v>
      </c>
      <c r="R9" s="17">
        <v>1.8500000000000001E-3</v>
      </c>
    </row>
    <row r="10" spans="2:18" x14ac:dyDescent="0.25">
      <c r="B10" s="8">
        <v>2</v>
      </c>
      <c r="C10" s="11">
        <v>1.7999999999999999E-2</v>
      </c>
      <c r="D10" s="12">
        <f t="shared" si="4"/>
        <v>1.8001179999999999E-2</v>
      </c>
      <c r="E10" s="12">
        <f t="shared" si="6"/>
        <v>3.0800000000000001E-2</v>
      </c>
      <c r="F10" s="12">
        <f t="shared" si="0"/>
        <v>2.6919999999999999E-2</v>
      </c>
      <c r="G10" s="13">
        <v>0.26100000000000001</v>
      </c>
      <c r="H10" s="13">
        <f t="shared" si="1"/>
        <v>0.36199999999999999</v>
      </c>
      <c r="I10" s="13">
        <f t="shared" si="2"/>
        <v>0.16</v>
      </c>
      <c r="J10" s="14">
        <v>-0.12959999999999999</v>
      </c>
      <c r="K10" s="14">
        <f t="shared" si="5"/>
        <v>-0.50859999999999994</v>
      </c>
      <c r="L10" s="15">
        <f t="shared" si="3"/>
        <v>0.24909999999999999</v>
      </c>
      <c r="N10" s="17">
        <v>-5</v>
      </c>
      <c r="O10" s="17">
        <v>-3.1E-2</v>
      </c>
      <c r="P10" s="17">
        <v>0.1145</v>
      </c>
      <c r="Q10" s="17">
        <v>2.8000000000000001E-2</v>
      </c>
      <c r="R10" s="17">
        <v>8.8000000000000003E-4</v>
      </c>
    </row>
    <row r="11" spans="2:18" x14ac:dyDescent="0.25">
      <c r="B11" s="8">
        <v>4</v>
      </c>
      <c r="C11" s="11">
        <v>2.4E-2</v>
      </c>
      <c r="D11" s="12">
        <f t="shared" si="4"/>
        <v>2.4001970000000001E-2</v>
      </c>
      <c r="E11" s="12">
        <f t="shared" si="6"/>
        <v>3.8109999999999998E-2</v>
      </c>
      <c r="F11" s="12">
        <f t="shared" si="0"/>
        <v>3.1600000000000003E-2</v>
      </c>
      <c r="G11" s="13">
        <v>0.45100000000000001</v>
      </c>
      <c r="H11" s="13">
        <f t="shared" si="1"/>
        <v>0.55200000000000005</v>
      </c>
      <c r="I11" s="13">
        <f t="shared" si="2"/>
        <v>0.35</v>
      </c>
      <c r="J11" s="14">
        <v>-0.24160000000000001</v>
      </c>
      <c r="K11" s="14">
        <f t="shared" si="5"/>
        <v>-0.62060000000000004</v>
      </c>
      <c r="L11" s="15">
        <f t="shared" si="3"/>
        <v>0.13709999999999997</v>
      </c>
      <c r="N11" s="17">
        <v>0</v>
      </c>
      <c r="O11" s="17">
        <v>0</v>
      </c>
      <c r="P11" s="17">
        <v>-2.0000000000000001E-4</v>
      </c>
      <c r="Q11" s="17">
        <v>0</v>
      </c>
      <c r="R11" s="17">
        <v>0</v>
      </c>
    </row>
    <row r="12" spans="2:18" x14ac:dyDescent="0.25">
      <c r="B12" s="8">
        <v>6</v>
      </c>
      <c r="C12" s="11">
        <v>3.4000000000000002E-2</v>
      </c>
      <c r="D12" s="12">
        <f t="shared" si="4"/>
        <v>3.40028E-2</v>
      </c>
      <c r="E12" s="12">
        <f t="shared" si="6"/>
        <v>4.9480000000000003E-2</v>
      </c>
      <c r="F12" s="12">
        <f t="shared" si="0"/>
        <v>4.0237000000000002E-2</v>
      </c>
      <c r="G12" s="13">
        <v>0.64100000000000001</v>
      </c>
      <c r="H12" s="13">
        <f t="shared" si="1"/>
        <v>0.74199999999999999</v>
      </c>
      <c r="I12" s="13">
        <f t="shared" si="2"/>
        <v>0.54</v>
      </c>
      <c r="J12" s="14">
        <v>-0.35709999999999997</v>
      </c>
      <c r="K12" s="14">
        <f t="shared" si="5"/>
        <v>-0.73609999999999998</v>
      </c>
      <c r="L12" s="15">
        <f t="shared" si="3"/>
        <v>2.1600000000000008E-2</v>
      </c>
      <c r="N12" s="17">
        <v>5</v>
      </c>
      <c r="O12" s="17">
        <v>3.1E-2</v>
      </c>
      <c r="P12" s="17">
        <v>-0.1145</v>
      </c>
      <c r="Q12" s="17">
        <v>2.8000000000000001E-2</v>
      </c>
      <c r="R12" s="17">
        <v>8.8000000000000003E-4</v>
      </c>
    </row>
    <row r="13" spans="2:18" x14ac:dyDescent="0.25">
      <c r="B13" s="8">
        <v>8</v>
      </c>
      <c r="C13" s="11">
        <v>4.5999999999999999E-2</v>
      </c>
      <c r="D13" s="12">
        <f t="shared" si="4"/>
        <v>4.600365E-2</v>
      </c>
      <c r="E13" s="12">
        <f t="shared" si="6"/>
        <v>6.2890000000000001E-2</v>
      </c>
      <c r="F13" s="12">
        <f t="shared" si="0"/>
        <v>5.0820000000000004E-2</v>
      </c>
      <c r="G13" s="13">
        <v>0.82899999999999996</v>
      </c>
      <c r="H13" s="13">
        <f t="shared" si="1"/>
        <v>0.92999999999999994</v>
      </c>
      <c r="I13" s="13">
        <f t="shared" si="2"/>
        <v>0.72799999999999998</v>
      </c>
      <c r="J13" s="14">
        <v>-0.4743</v>
      </c>
      <c r="K13" s="14">
        <f t="shared" si="5"/>
        <v>-0.85329999999999995</v>
      </c>
      <c r="L13" s="15">
        <f t="shared" si="3"/>
        <v>-9.5600000000000018E-2</v>
      </c>
      <c r="N13" s="17">
        <v>10</v>
      </c>
      <c r="O13" s="17">
        <v>6.0999999999999999E-2</v>
      </c>
      <c r="P13" s="17">
        <v>-0.22869999999999999</v>
      </c>
      <c r="Q13" s="17">
        <v>5.3999999999999999E-2</v>
      </c>
      <c r="R13" s="17">
        <v>1.8500000000000001E-3</v>
      </c>
    </row>
    <row r="14" spans="2:18" x14ac:dyDescent="0.25">
      <c r="B14" s="8">
        <v>10</v>
      </c>
      <c r="C14" s="11">
        <v>5.8999999999999997E-2</v>
      </c>
      <c r="D14" s="12">
        <f t="shared" si="4"/>
        <v>5.9004579999999994E-2</v>
      </c>
      <c r="E14" s="12">
        <f t="shared" si="6"/>
        <v>7.7420000000000003E-2</v>
      </c>
      <c r="F14" s="12">
        <f t="shared" si="0"/>
        <v>6.2300000000000001E-2</v>
      </c>
      <c r="G14" s="13">
        <v>0.98899999999999999</v>
      </c>
      <c r="H14" s="13">
        <f t="shared" si="1"/>
        <v>1.0900000000000001</v>
      </c>
      <c r="I14" s="13">
        <f t="shared" si="2"/>
        <v>0.88800000000000001</v>
      </c>
      <c r="J14" s="14">
        <v>-0.5827</v>
      </c>
      <c r="K14" s="14">
        <f t="shared" si="5"/>
        <v>-0.9617</v>
      </c>
      <c r="L14" s="15">
        <f t="shared" si="3"/>
        <v>-0.20400000000000001</v>
      </c>
      <c r="N14" s="17">
        <v>15</v>
      </c>
      <c r="O14" s="17">
        <v>0.09</v>
      </c>
      <c r="P14" s="17">
        <v>-0.33429999999999999</v>
      </c>
      <c r="Q14" s="17">
        <v>7.4999999999999997E-2</v>
      </c>
      <c r="R14" s="17">
        <v>4.3299999999999996E-3</v>
      </c>
    </row>
    <row r="15" spans="2:18" x14ac:dyDescent="0.25">
      <c r="B15" s="8">
        <v>12</v>
      </c>
      <c r="C15" s="11">
        <v>7.1999999999999995E-2</v>
      </c>
      <c r="D15" s="12">
        <f t="shared" si="4"/>
        <v>7.2005609999999998E-2</v>
      </c>
      <c r="E15" s="12">
        <f t="shared" si="6"/>
        <v>9.2119999999999994E-2</v>
      </c>
      <c r="F15" s="12">
        <f t="shared" si="0"/>
        <v>7.3599999999999999E-2</v>
      </c>
      <c r="G15" s="13">
        <v>1.1120000000000001</v>
      </c>
      <c r="H15" s="13">
        <f t="shared" si="1"/>
        <v>1.2130000000000001</v>
      </c>
      <c r="I15" s="13">
        <f t="shared" si="2"/>
        <v>1.0110000000000001</v>
      </c>
      <c r="J15" s="14">
        <v>-0.66469999999999996</v>
      </c>
      <c r="K15" s="14">
        <f t="shared" si="5"/>
        <v>-1.0436999999999999</v>
      </c>
      <c r="L15" s="15">
        <f t="shared" si="3"/>
        <v>-0.28599999999999998</v>
      </c>
      <c r="N15" s="17">
        <v>20</v>
      </c>
      <c r="O15" s="17">
        <v>0.10100000000000001</v>
      </c>
      <c r="P15" s="17">
        <v>-0.379</v>
      </c>
      <c r="Q15" s="17">
        <v>9.2999999999999999E-2</v>
      </c>
      <c r="R15" s="17">
        <v>7.1199999999999996E-3</v>
      </c>
    </row>
    <row r="16" spans="2:18" x14ac:dyDescent="0.25">
      <c r="B16" s="8">
        <v>14</v>
      </c>
      <c r="C16" s="11">
        <v>8.4000000000000005E-2</v>
      </c>
      <c r="D16" s="12">
        <f t="shared" si="4"/>
        <v>8.4006720000000007E-2</v>
      </c>
      <c r="E16" s="12">
        <f t="shared" si="6"/>
        <v>0.10592</v>
      </c>
      <c r="F16" s="12">
        <f t="shared" si="0"/>
        <v>8.3760000000000001E-2</v>
      </c>
      <c r="G16" s="13">
        <v>1.208</v>
      </c>
      <c r="H16" s="13">
        <f t="shared" si="1"/>
        <v>1.3089999999999999</v>
      </c>
      <c r="I16" s="13">
        <f t="shared" si="2"/>
        <v>1.107</v>
      </c>
      <c r="J16" s="14">
        <v>-0.77359999999999995</v>
      </c>
      <c r="K16" s="14">
        <f t="shared" si="5"/>
        <v>-1.1526000000000001</v>
      </c>
      <c r="L16" s="15">
        <f t="shared" si="3"/>
        <v>-0.39489999999999997</v>
      </c>
    </row>
    <row r="17" spans="2:12" x14ac:dyDescent="0.25">
      <c r="B17" s="8">
        <v>16</v>
      </c>
      <c r="C17" s="11">
        <v>9.8000000000000004E-2</v>
      </c>
      <c r="D17" s="12">
        <f t="shared" si="4"/>
        <v>9.8007860000000002E-2</v>
      </c>
      <c r="E17" s="12">
        <f t="shared" si="6"/>
        <v>0.12182</v>
      </c>
      <c r="F17" s="12">
        <f t="shared" si="0"/>
        <v>9.5880000000000007E-2</v>
      </c>
      <c r="G17" s="13">
        <v>1.3180000000000001</v>
      </c>
      <c r="H17" s="13">
        <f t="shared" si="1"/>
        <v>1.419</v>
      </c>
      <c r="I17" s="13">
        <f t="shared" si="2"/>
        <v>1.2170000000000001</v>
      </c>
      <c r="J17" s="14">
        <v>-0.87809999999999999</v>
      </c>
      <c r="K17" s="14">
        <f t="shared" si="5"/>
        <v>-1.2570999999999999</v>
      </c>
      <c r="L17" s="15">
        <f t="shared" si="3"/>
        <v>-0.49940000000000001</v>
      </c>
    </row>
    <row r="18" spans="2:12" x14ac:dyDescent="0.25">
      <c r="B18" s="8">
        <v>18</v>
      </c>
      <c r="C18" s="11">
        <v>0.109</v>
      </c>
      <c r="D18" s="12">
        <f t="shared" si="4"/>
        <v>0.10900902</v>
      </c>
      <c r="E18" s="12">
        <f t="shared" si="6"/>
        <v>0.13471999999999998</v>
      </c>
      <c r="F18" s="12">
        <f t="shared" si="0"/>
        <v>0.10502</v>
      </c>
      <c r="G18" s="13">
        <v>1.3839999999999999</v>
      </c>
      <c r="H18" s="13">
        <f t="shared" si="1"/>
        <v>1.4849999999999999</v>
      </c>
      <c r="I18" s="13">
        <f t="shared" si="2"/>
        <v>1.2829999999999999</v>
      </c>
      <c r="J18" s="14">
        <v>-0.96220000000000006</v>
      </c>
      <c r="K18" s="14">
        <f t="shared" si="5"/>
        <v>-1.3412000000000002</v>
      </c>
      <c r="L18" s="15">
        <f t="shared" si="3"/>
        <v>-0.58350000000000013</v>
      </c>
    </row>
    <row r="19" spans="2:12" x14ac:dyDescent="0.25">
      <c r="B19" s="8">
        <v>20</v>
      </c>
      <c r="C19" s="11">
        <v>0.12</v>
      </c>
      <c r="D19" s="12">
        <f t="shared" si="4"/>
        <v>0.1200103</v>
      </c>
      <c r="E19" s="12">
        <f t="shared" si="6"/>
        <v>0.14781999999999998</v>
      </c>
      <c r="F19" s="12">
        <f t="shared" si="0"/>
        <v>0.11391999999999999</v>
      </c>
      <c r="G19" s="13">
        <v>1.4490000000000001</v>
      </c>
      <c r="H19" s="13">
        <f t="shared" si="1"/>
        <v>1.55</v>
      </c>
      <c r="I19" s="13">
        <f t="shared" si="2"/>
        <v>1.3480000000000001</v>
      </c>
      <c r="J19" s="14">
        <v>-1.0327999999999999</v>
      </c>
      <c r="K19" s="14">
        <f t="shared" si="5"/>
        <v>-1.4117999999999999</v>
      </c>
      <c r="L19" s="15">
        <f t="shared" si="3"/>
        <v>-0.6540999999999999</v>
      </c>
    </row>
    <row r="20" spans="2:12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2:12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2:12" x14ac:dyDescent="0.25">
      <c r="B22" s="55" t="s">
        <v>41</v>
      </c>
      <c r="C22" s="55"/>
      <c r="D22" s="55"/>
      <c r="E22" s="55"/>
      <c r="F22" s="55"/>
      <c r="G22" s="55"/>
      <c r="H22" s="55"/>
      <c r="I22" s="55"/>
      <c r="J22" s="55"/>
      <c r="K22" s="55"/>
      <c r="L22" s="18"/>
    </row>
    <row r="23" spans="2:12" x14ac:dyDescent="0.25">
      <c r="B23" s="7" t="s">
        <v>27</v>
      </c>
      <c r="C23" s="19">
        <v>-20</v>
      </c>
      <c r="D23" s="19">
        <v>-15</v>
      </c>
      <c r="E23" s="19">
        <v>-10</v>
      </c>
      <c r="F23" s="19">
        <v>-5</v>
      </c>
      <c r="G23" s="19">
        <v>0</v>
      </c>
      <c r="H23" s="19">
        <v>5</v>
      </c>
      <c r="I23" s="19">
        <v>10</v>
      </c>
      <c r="J23" s="19">
        <v>15</v>
      </c>
      <c r="K23" s="19">
        <v>20</v>
      </c>
      <c r="L23" s="18"/>
    </row>
    <row r="24" spans="2:12" x14ac:dyDescent="0.25">
      <c r="B24" s="8">
        <v>-4</v>
      </c>
      <c r="C24" s="20">
        <v>5.8199999999999997E-3</v>
      </c>
      <c r="D24" s="20">
        <v>4.79E-3</v>
      </c>
      <c r="E24" s="20">
        <v>2.64E-3</v>
      </c>
      <c r="F24" s="20">
        <v>9.7499999999999996E-4</v>
      </c>
      <c r="G24" s="20">
        <v>-1.26E-6</v>
      </c>
      <c r="H24" s="20">
        <v>-2.8899999999999998E-4</v>
      </c>
      <c r="I24" s="20">
        <v>1.07E-4</v>
      </c>
      <c r="J24" s="20">
        <v>1.09E-3</v>
      </c>
      <c r="K24" s="20">
        <v>1.65E-3</v>
      </c>
      <c r="L24" s="18"/>
    </row>
    <row r="25" spans="2:12" x14ac:dyDescent="0.25">
      <c r="B25" s="8">
        <v>-2</v>
      </c>
      <c r="C25" s="20">
        <v>4.47E-3</v>
      </c>
      <c r="D25" s="20">
        <v>3.5899999999999999E-3</v>
      </c>
      <c r="E25" s="20">
        <v>1.81E-3</v>
      </c>
      <c r="F25" s="20">
        <v>5.6300000000000002E-4</v>
      </c>
      <c r="G25" s="20">
        <v>-4.4000000000000002E-7</v>
      </c>
      <c r="H25" s="20">
        <v>1.22E-4</v>
      </c>
      <c r="I25" s="20">
        <v>9.3000000000000005E-4</v>
      </c>
      <c r="J25" s="20">
        <v>2.3E-3</v>
      </c>
      <c r="K25" s="20">
        <v>3.0100000000000001E-3</v>
      </c>
      <c r="L25" s="18"/>
    </row>
    <row r="26" spans="2:12" x14ac:dyDescent="0.25">
      <c r="B26" s="8">
        <v>0</v>
      </c>
      <c r="C26" s="20">
        <v>3.1199999999999999E-3</v>
      </c>
      <c r="D26" s="20">
        <v>2.3999999999999998E-3</v>
      </c>
      <c r="E26" s="20">
        <v>9.990000000000001E-4</v>
      </c>
      <c r="F26" s="20">
        <v>1.5699999999999999E-4</v>
      </c>
      <c r="G26" s="20">
        <v>3.7399999999999999E-7</v>
      </c>
      <c r="H26" s="20">
        <v>5.2899999999999996E-4</v>
      </c>
      <c r="I26" s="20">
        <v>1.74E-3</v>
      </c>
      <c r="J26" s="20">
        <v>3.49E-3</v>
      </c>
      <c r="K26" s="20">
        <v>4.3499999999999997E-3</v>
      </c>
      <c r="L26" s="18"/>
    </row>
    <row r="27" spans="2:12" x14ac:dyDescent="0.25">
      <c r="B27" s="8">
        <v>2</v>
      </c>
      <c r="C27" s="20">
        <v>1.8E-3</v>
      </c>
      <c r="D27" s="20">
        <v>1.2199999999999999E-3</v>
      </c>
      <c r="E27" s="20">
        <v>1.95E-4</v>
      </c>
      <c r="F27" s="20">
        <v>-2.4499999999999999E-4</v>
      </c>
      <c r="G27" s="20">
        <v>1.1799999999999999E-6</v>
      </c>
      <c r="H27" s="20">
        <v>9.3099999999999997E-4</v>
      </c>
      <c r="I27" s="20">
        <v>2.5500000000000002E-3</v>
      </c>
      <c r="J27" s="20">
        <v>4.6600000000000001E-3</v>
      </c>
      <c r="K27" s="20">
        <v>5.6800000000000002E-3</v>
      </c>
      <c r="L27" s="18"/>
    </row>
    <row r="28" spans="2:12" x14ac:dyDescent="0.25">
      <c r="B28" s="8">
        <v>4</v>
      </c>
      <c r="C28" s="20">
        <v>4.8000000000000001E-4</v>
      </c>
      <c r="D28" s="20">
        <v>5.24E-5</v>
      </c>
      <c r="E28" s="20">
        <v>-6.02E-4</v>
      </c>
      <c r="F28" s="20">
        <v>-6.4400000000000004E-4</v>
      </c>
      <c r="G28" s="20">
        <v>1.9700000000000002E-6</v>
      </c>
      <c r="H28" s="20">
        <v>1.33E-3</v>
      </c>
      <c r="I28" s="20">
        <v>3.3400000000000001E-3</v>
      </c>
      <c r="J28" s="20">
        <v>5.8300000000000001E-3</v>
      </c>
      <c r="K28" s="20">
        <v>6.9899999999999997E-3</v>
      </c>
      <c r="L28" s="18"/>
    </row>
    <row r="29" spans="2:12" x14ac:dyDescent="0.25">
      <c r="B29" s="8">
        <v>6</v>
      </c>
      <c r="C29" s="20">
        <v>-8.83E-4</v>
      </c>
      <c r="D29" s="20">
        <v>-1.16E-3</v>
      </c>
      <c r="E29" s="20">
        <v>-1.4300000000000001E-3</v>
      </c>
      <c r="F29" s="20">
        <v>-1.06E-3</v>
      </c>
      <c r="G29" s="20">
        <v>2.7999999999999999E-6</v>
      </c>
      <c r="H29" s="20">
        <v>1.74E-3</v>
      </c>
      <c r="I29" s="20">
        <v>4.1700000000000001E-3</v>
      </c>
      <c r="J29" s="20">
        <v>7.0400000000000003E-3</v>
      </c>
      <c r="K29" s="20">
        <v>8.3599999999999994E-3</v>
      </c>
      <c r="L29" s="18"/>
    </row>
    <row r="30" spans="2:12" x14ac:dyDescent="0.25">
      <c r="B30" s="8">
        <v>8</v>
      </c>
      <c r="C30" s="20">
        <v>-2.3E-3</v>
      </c>
      <c r="D30" s="20">
        <v>-2.4099999999999998E-3</v>
      </c>
      <c r="E30" s="20">
        <v>-2.2799999999999999E-3</v>
      </c>
      <c r="F30" s="20">
        <v>-1.48E-3</v>
      </c>
      <c r="G30" s="20">
        <v>3.6500000000000002E-6</v>
      </c>
      <c r="H30" s="20">
        <v>2.1700000000000001E-3</v>
      </c>
      <c r="I30" s="20">
        <v>5.0299999999999997E-3</v>
      </c>
      <c r="J30" s="20">
        <v>8.3000000000000001E-3</v>
      </c>
      <c r="K30" s="20">
        <v>9.7699999999999992E-3</v>
      </c>
      <c r="L30" s="18"/>
    </row>
    <row r="31" spans="2:12" x14ac:dyDescent="0.25">
      <c r="B31" s="8">
        <v>10</v>
      </c>
      <c r="C31" s="20">
        <v>-3.82E-3</v>
      </c>
      <c r="D31" s="20">
        <v>-3.7599999999999999E-3</v>
      </c>
      <c r="E31" s="20">
        <v>-3.2100000000000002E-3</v>
      </c>
      <c r="F31" s="20">
        <v>-1.9499999999999999E-3</v>
      </c>
      <c r="G31" s="20">
        <v>4.5800000000000002E-6</v>
      </c>
      <c r="H31" s="20">
        <v>2.63E-3</v>
      </c>
      <c r="I31" s="20">
        <v>5.9500000000000004E-3</v>
      </c>
      <c r="J31" s="20">
        <v>9.6500000000000006E-3</v>
      </c>
      <c r="K31" s="20">
        <v>1.1299999999999999E-2</v>
      </c>
      <c r="L31" s="18"/>
    </row>
    <row r="32" spans="2:12" x14ac:dyDescent="0.25">
      <c r="B32" s="8">
        <v>12</v>
      </c>
      <c r="C32" s="20">
        <v>-5.5199999999999997E-3</v>
      </c>
      <c r="D32" s="20">
        <v>-5.2700000000000004E-3</v>
      </c>
      <c r="E32" s="20">
        <v>-4.2399999999999998E-3</v>
      </c>
      <c r="F32" s="20">
        <v>-2.4599999999999999E-3</v>
      </c>
      <c r="G32" s="20">
        <v>5.6099999999999997E-6</v>
      </c>
      <c r="H32" s="20">
        <v>3.15E-3</v>
      </c>
      <c r="I32" s="20">
        <v>6.9800000000000001E-3</v>
      </c>
      <c r="J32" s="20">
        <v>1.12E-2</v>
      </c>
      <c r="K32" s="20">
        <v>1.2999999999999999E-2</v>
      </c>
      <c r="L32" s="18"/>
    </row>
    <row r="33" spans="2:12" x14ac:dyDescent="0.25">
      <c r="B33" s="8">
        <v>14</v>
      </c>
      <c r="C33" s="20">
        <v>-7.3600000000000002E-3</v>
      </c>
      <c r="D33" s="20">
        <v>-6.8999999999999999E-3</v>
      </c>
      <c r="E33" s="20">
        <v>-5.3499999999999997E-3</v>
      </c>
      <c r="F33" s="20">
        <v>-3.0200000000000001E-3</v>
      </c>
      <c r="G33" s="20">
        <v>6.72E-6</v>
      </c>
      <c r="H33" s="20">
        <v>3.7000000000000002E-3</v>
      </c>
      <c r="I33" s="20">
        <v>8.09E-3</v>
      </c>
      <c r="J33" s="20">
        <v>1.2800000000000001E-2</v>
      </c>
      <c r="K33" s="20">
        <v>1.4800000000000001E-2</v>
      </c>
      <c r="L33" s="18"/>
    </row>
    <row r="34" spans="2:12" x14ac:dyDescent="0.25">
      <c r="B34" s="8">
        <v>16</v>
      </c>
      <c r="C34" s="20">
        <v>-9.2399999999999999E-3</v>
      </c>
      <c r="D34" s="20">
        <v>-8.5699999999999995E-3</v>
      </c>
      <c r="E34" s="20">
        <v>-6.4900000000000001E-3</v>
      </c>
      <c r="F34" s="20">
        <v>-3.5899999999999999E-3</v>
      </c>
      <c r="G34" s="20">
        <v>7.8599999999999993E-6</v>
      </c>
      <c r="H34" s="20">
        <v>4.2700000000000004E-3</v>
      </c>
      <c r="I34" s="20">
        <v>9.2300000000000004E-3</v>
      </c>
      <c r="J34" s="20">
        <v>1.4500000000000001E-2</v>
      </c>
      <c r="K34" s="20">
        <v>1.67E-2</v>
      </c>
      <c r="L34" s="18"/>
    </row>
    <row r="35" spans="2:12" x14ac:dyDescent="0.25">
      <c r="B35" s="8">
        <v>18</v>
      </c>
      <c r="C35" s="20">
        <v>-1.11E-2</v>
      </c>
      <c r="D35" s="20">
        <v>-1.03E-2</v>
      </c>
      <c r="E35" s="20">
        <v>-7.6499999999999997E-3</v>
      </c>
      <c r="F35" s="20">
        <v>-4.1700000000000001E-3</v>
      </c>
      <c r="G35" s="20">
        <v>9.02E-6</v>
      </c>
      <c r="H35" s="20">
        <v>4.8500000000000001E-3</v>
      </c>
      <c r="I35" s="20">
        <v>1.04E-2</v>
      </c>
      <c r="J35" s="20">
        <v>1.6199999999999999E-2</v>
      </c>
      <c r="K35" s="20">
        <v>1.8599999999999998E-2</v>
      </c>
      <c r="L35" s="18"/>
    </row>
    <row r="36" spans="2:12" x14ac:dyDescent="0.25">
      <c r="B36" s="8">
        <v>20</v>
      </c>
      <c r="C36" s="20">
        <v>-1.32E-2</v>
      </c>
      <c r="D36" s="20">
        <v>-1.21E-2</v>
      </c>
      <c r="E36" s="20">
        <v>-8.8999999999999999E-3</v>
      </c>
      <c r="F36" s="20">
        <v>-4.79E-3</v>
      </c>
      <c r="G36" s="20">
        <v>1.03E-5</v>
      </c>
      <c r="H36" s="20">
        <v>5.4799999999999996E-3</v>
      </c>
      <c r="I36" s="20">
        <v>1.1599999999999999E-2</v>
      </c>
      <c r="J36" s="20">
        <v>1.7999999999999999E-2</v>
      </c>
      <c r="K36" s="20">
        <v>2.07E-2</v>
      </c>
      <c r="L36" s="18"/>
    </row>
  </sheetData>
  <mergeCells count="5">
    <mergeCell ref="C5:F5"/>
    <mergeCell ref="G5:I5"/>
    <mergeCell ref="J5:L5"/>
    <mergeCell ref="N5:R5"/>
    <mergeCell ref="B22:K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849A-5A70-44D9-A660-1EB2486AD8C1}">
  <dimension ref="B2:N55"/>
  <sheetViews>
    <sheetView topLeftCell="A28" workbookViewId="0">
      <selection activeCell="B44" sqref="B44"/>
    </sheetView>
  </sheetViews>
  <sheetFormatPr defaultRowHeight="15" x14ac:dyDescent="0.25"/>
  <cols>
    <col min="3" max="3" width="20.28515625" customWidth="1"/>
    <col min="7" max="7" width="18" customWidth="1"/>
    <col min="9" max="9" width="9.140625" customWidth="1"/>
  </cols>
  <sheetData>
    <row r="2" spans="2:14" x14ac:dyDescent="0.25">
      <c r="C2" t="s">
        <v>27</v>
      </c>
      <c r="D2" t="s">
        <v>28</v>
      </c>
      <c r="E2" t="s">
        <v>29</v>
      </c>
      <c r="F2" t="s">
        <v>30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</row>
    <row r="3" spans="2:14" x14ac:dyDescent="0.25">
      <c r="B3">
        <v>0</v>
      </c>
    </row>
    <row r="4" spans="2:14" x14ac:dyDescent="0.25">
      <c r="C4">
        <v>-12</v>
      </c>
      <c r="D4">
        <v>6.5000000000000002E-2</v>
      </c>
      <c r="E4">
        <v>-1.0349999999999999</v>
      </c>
      <c r="F4">
        <v>0.73119999999999996</v>
      </c>
      <c r="G4">
        <v>-1.026</v>
      </c>
      <c r="H4">
        <v>-0.151</v>
      </c>
      <c r="I4">
        <v>-0.71299999999999997</v>
      </c>
      <c r="J4" s="16">
        <v>7.1730000000000002E-2</v>
      </c>
      <c r="K4" s="16">
        <v>-6.9370000000000001E-2</v>
      </c>
      <c r="L4" s="16">
        <v>-9.2230000000000003E-3</v>
      </c>
      <c r="M4" s="16">
        <v>1.3209999999999999E-3</v>
      </c>
      <c r="N4" s="16">
        <v>-1.07E-4</v>
      </c>
    </row>
    <row r="5" spans="2:14" x14ac:dyDescent="0.25">
      <c r="C5">
        <v>-10</v>
      </c>
      <c r="D5">
        <v>5.0999999999999997E-2</v>
      </c>
      <c r="E5">
        <v>-0.879</v>
      </c>
      <c r="F5">
        <v>0.60980000000000001</v>
      </c>
      <c r="G5">
        <v>-0.875</v>
      </c>
      <c r="H5">
        <v>-0.10199999999999999</v>
      </c>
      <c r="I5">
        <v>-0.69699999999999995</v>
      </c>
      <c r="J5" s="16">
        <v>8.5510000000000003E-2</v>
      </c>
      <c r="K5" s="16">
        <v>-6.275E-2</v>
      </c>
      <c r="L5" s="16">
        <v>-3.7500000000000001E-4</v>
      </c>
    </row>
    <row r="6" spans="2:14" x14ac:dyDescent="0.25">
      <c r="C6">
        <v>-8</v>
      </c>
      <c r="D6">
        <v>3.7999999999999999E-2</v>
      </c>
      <c r="E6">
        <v>-0.69299999999999995</v>
      </c>
      <c r="F6">
        <v>0.48020000000000002</v>
      </c>
      <c r="G6">
        <v>-0.69199999999999995</v>
      </c>
      <c r="H6">
        <v>-5.8999999999999997E-2</v>
      </c>
      <c r="I6">
        <v>-0.69399999999999995</v>
      </c>
      <c r="J6" s="16">
        <v>9.443E-2</v>
      </c>
      <c r="K6" s="16">
        <v>-6.5329999999999999E-2</v>
      </c>
      <c r="L6" s="16">
        <v>-7.1920000000000003E-4</v>
      </c>
    </row>
    <row r="7" spans="2:14" x14ac:dyDescent="0.25">
      <c r="C7">
        <v>-6</v>
      </c>
      <c r="D7">
        <v>2.7E-2</v>
      </c>
      <c r="E7">
        <v>-0.502</v>
      </c>
      <c r="F7">
        <v>0.34849999999999998</v>
      </c>
      <c r="G7">
        <v>-0.502</v>
      </c>
      <c r="H7">
        <v>-2.5999999999999999E-2</v>
      </c>
      <c r="I7">
        <v>-0.69499999999999995</v>
      </c>
      <c r="J7" s="16">
        <v>9.5839999999999995E-2</v>
      </c>
      <c r="K7" s="16">
        <v>-6.4439999999999997E-2</v>
      </c>
      <c r="L7" s="16">
        <v>-1.072E-3</v>
      </c>
    </row>
    <row r="8" spans="2:14" x14ac:dyDescent="0.25">
      <c r="C8">
        <v>-4</v>
      </c>
      <c r="D8">
        <v>0.02</v>
      </c>
      <c r="E8">
        <v>-0.31</v>
      </c>
      <c r="F8">
        <v>0.2225</v>
      </c>
      <c r="G8">
        <v>-0.31</v>
      </c>
      <c r="H8">
        <v>-2E-3</v>
      </c>
      <c r="I8">
        <v>-0.71699999999999997</v>
      </c>
      <c r="J8" s="16">
        <v>9.5880000000000007E-2</v>
      </c>
      <c r="K8" s="16">
        <v>-6.1890000000000001E-2</v>
      </c>
      <c r="L8" s="16">
        <v>-1.426E-3</v>
      </c>
    </row>
    <row r="9" spans="2:14" x14ac:dyDescent="0.25">
      <c r="C9">
        <v>-2</v>
      </c>
      <c r="D9">
        <v>1.6E-2</v>
      </c>
      <c r="E9">
        <v>-0.11799999999999999</v>
      </c>
      <c r="F9">
        <v>0.10100000000000001</v>
      </c>
      <c r="G9">
        <v>-0.11899999999999999</v>
      </c>
      <c r="H9">
        <v>1.2E-2</v>
      </c>
      <c r="I9">
        <v>-0.85099999999999998</v>
      </c>
      <c r="J9" s="16">
        <v>9.5280000000000004E-2</v>
      </c>
      <c r="K9" s="16">
        <v>-5.9540000000000003E-2</v>
      </c>
      <c r="L9" s="16">
        <v>-1.7780000000000001E-3</v>
      </c>
    </row>
    <row r="10" spans="2:14" x14ac:dyDescent="0.25">
      <c r="C10">
        <v>0</v>
      </c>
      <c r="D10">
        <v>1.4999999999999999E-2</v>
      </c>
      <c r="E10">
        <v>7.0999999999999994E-2</v>
      </c>
      <c r="F10">
        <v>-1.5699999999999999E-2</v>
      </c>
      <c r="G10">
        <v>7.0999999999999994E-2</v>
      </c>
      <c r="H10">
        <v>1.4999999999999999E-2</v>
      </c>
      <c r="I10">
        <v>-0.219</v>
      </c>
      <c r="J10" s="16">
        <v>9.4769999999999993E-2</v>
      </c>
      <c r="K10" s="16">
        <v>-5.7630000000000001E-2</v>
      </c>
      <c r="L10" s="16">
        <v>-2.1250000000000002E-3</v>
      </c>
    </row>
    <row r="11" spans="2:14" x14ac:dyDescent="0.25">
      <c r="C11">
        <v>2</v>
      </c>
      <c r="D11">
        <v>1.7999999999999999E-2</v>
      </c>
      <c r="E11">
        <v>0.26100000000000001</v>
      </c>
      <c r="F11">
        <v>-0.12959999999999999</v>
      </c>
      <c r="G11">
        <v>0.26100000000000001</v>
      </c>
      <c r="H11">
        <v>8.9999999999999993E-3</v>
      </c>
      <c r="I11">
        <v>-0.496</v>
      </c>
      <c r="J11" s="16">
        <v>9.4829999999999998E-2</v>
      </c>
      <c r="K11" s="16">
        <v>-5.6480000000000002E-2</v>
      </c>
      <c r="L11" s="16">
        <v>-2.4710000000000001E-3</v>
      </c>
    </row>
    <row r="12" spans="2:14" x14ac:dyDescent="0.25">
      <c r="C12">
        <v>4</v>
      </c>
      <c r="D12">
        <v>2.4E-2</v>
      </c>
      <c r="E12">
        <v>0.45100000000000001</v>
      </c>
      <c r="F12">
        <v>-0.24160000000000001</v>
      </c>
      <c r="G12">
        <v>0.45100000000000001</v>
      </c>
      <c r="H12">
        <v>-7.0000000000000001E-3</v>
      </c>
      <c r="I12">
        <v>-0.53500000000000003</v>
      </c>
      <c r="J12" s="16">
        <v>9.4990000000000005E-2</v>
      </c>
      <c r="K12" s="16">
        <v>-5.6869999999999997E-2</v>
      </c>
      <c r="L12" s="16">
        <v>-2.8189999999999999E-3</v>
      </c>
    </row>
    <row r="13" spans="2:14" x14ac:dyDescent="0.25">
      <c r="C13">
        <v>6</v>
      </c>
      <c r="D13">
        <v>3.4000000000000002E-2</v>
      </c>
      <c r="E13">
        <v>0.64100000000000001</v>
      </c>
      <c r="F13">
        <v>-0.35709999999999997</v>
      </c>
      <c r="G13">
        <v>0.64100000000000001</v>
      </c>
      <c r="H13">
        <v>-3.4000000000000002E-2</v>
      </c>
      <c r="I13">
        <v>-0.55700000000000005</v>
      </c>
      <c r="J13" s="16">
        <v>9.4539999999999999E-2</v>
      </c>
      <c r="K13" s="16">
        <v>-5.8169999999999999E-2</v>
      </c>
      <c r="L13" s="16">
        <v>-3.1649999999999998E-3</v>
      </c>
    </row>
    <row r="14" spans="2:14" x14ac:dyDescent="0.25">
      <c r="C14">
        <v>8</v>
      </c>
      <c r="D14">
        <v>4.5999999999999999E-2</v>
      </c>
      <c r="E14">
        <v>0.82899999999999996</v>
      </c>
      <c r="F14">
        <v>-0.4743</v>
      </c>
      <c r="G14">
        <v>0.82699999999999996</v>
      </c>
      <c r="H14">
        <v>-7.0000000000000007E-2</v>
      </c>
      <c r="I14">
        <v>-0.57299999999999995</v>
      </c>
      <c r="J14" s="16">
        <v>8.7059999999999998E-2</v>
      </c>
      <c r="K14" s="16">
        <v>-5.6399999999999999E-2</v>
      </c>
      <c r="L14" s="16">
        <v>-3.503E-3</v>
      </c>
    </row>
    <row r="15" spans="2:14" x14ac:dyDescent="0.25">
      <c r="C15">
        <v>10</v>
      </c>
      <c r="D15">
        <v>5.8999999999999997E-2</v>
      </c>
      <c r="E15">
        <v>0.98899999999999999</v>
      </c>
      <c r="F15">
        <v>-0.5827</v>
      </c>
      <c r="G15">
        <v>0.98399999999999999</v>
      </c>
      <c r="H15">
        <v>-0.113</v>
      </c>
      <c r="I15">
        <v>-0.59199999999999997</v>
      </c>
      <c r="J15" s="16">
        <v>7.0709999999999995E-2</v>
      </c>
      <c r="K15" s="16">
        <v>-4.7550000000000002E-2</v>
      </c>
      <c r="L15" s="16">
        <v>-3.7699999999999999E-3</v>
      </c>
    </row>
    <row r="16" spans="2:14" x14ac:dyDescent="0.25">
      <c r="C16">
        <v>12</v>
      </c>
      <c r="D16">
        <v>7.1999999999999995E-2</v>
      </c>
      <c r="E16">
        <v>1.1120000000000001</v>
      </c>
      <c r="F16">
        <v>-0.66449999999999998</v>
      </c>
      <c r="G16">
        <v>1.1020000000000001</v>
      </c>
      <c r="H16">
        <v>-0.161</v>
      </c>
      <c r="I16">
        <v>-0.60299999999999998</v>
      </c>
      <c r="J16" s="16">
        <v>5.4690000000000003E-2</v>
      </c>
      <c r="K16" s="16">
        <v>-4.7660000000000001E-2</v>
      </c>
      <c r="L16" s="16">
        <v>-3.9519999999999998E-3</v>
      </c>
    </row>
    <row r="17" spans="2:12" x14ac:dyDescent="0.25">
      <c r="C17">
        <v>14</v>
      </c>
      <c r="D17">
        <v>8.4000000000000005E-2</v>
      </c>
      <c r="E17">
        <v>1.208</v>
      </c>
      <c r="F17">
        <v>-0.77329999999999999</v>
      </c>
      <c r="G17">
        <v>1.1919999999999999</v>
      </c>
      <c r="H17">
        <v>-0.21099999999999999</v>
      </c>
      <c r="I17">
        <v>-0.64900000000000002</v>
      </c>
      <c r="J17" s="16">
        <v>5.1520000000000003E-2</v>
      </c>
      <c r="K17" s="16">
        <v>-5.3260000000000002E-2</v>
      </c>
      <c r="L17" s="16">
        <v>-4.0350000000000004E-3</v>
      </c>
    </row>
    <row r="18" spans="2:12" x14ac:dyDescent="0.25">
      <c r="C18">
        <v>16</v>
      </c>
      <c r="D18">
        <v>9.8000000000000004E-2</v>
      </c>
      <c r="E18">
        <v>1.3180000000000001</v>
      </c>
      <c r="F18">
        <v>-0.87749999999999995</v>
      </c>
      <c r="G18">
        <v>1.294</v>
      </c>
      <c r="H18">
        <v>-0.26900000000000002</v>
      </c>
      <c r="I18">
        <v>-0.67800000000000005</v>
      </c>
      <c r="J18" s="16">
        <v>4.4089999999999997E-2</v>
      </c>
      <c r="K18" s="16">
        <v>-4.7039999999999998E-2</v>
      </c>
      <c r="L18" s="16">
        <v>-4.1460000000000004E-3</v>
      </c>
    </row>
    <row r="19" spans="2:12" x14ac:dyDescent="0.25">
      <c r="C19">
        <v>18</v>
      </c>
      <c r="D19">
        <v>0.109</v>
      </c>
      <c r="E19">
        <v>1.3839999999999999</v>
      </c>
      <c r="F19">
        <v>-0.96140000000000003</v>
      </c>
      <c r="G19">
        <v>1.35</v>
      </c>
      <c r="H19">
        <v>-0.32400000000000001</v>
      </c>
      <c r="I19">
        <v>-0.71199999999999997</v>
      </c>
      <c r="J19" s="16">
        <v>3.2730000000000002E-2</v>
      </c>
      <c r="K19" s="16">
        <v>-3.857E-2</v>
      </c>
      <c r="L19" s="16">
        <v>-4.1419999999999998E-3</v>
      </c>
    </row>
    <row r="20" spans="2:12" x14ac:dyDescent="0.25">
      <c r="C20">
        <v>20</v>
      </c>
      <c r="D20">
        <v>0.12</v>
      </c>
      <c r="E20">
        <v>1.4490000000000001</v>
      </c>
      <c r="F20">
        <v>-1.0318000000000001</v>
      </c>
      <c r="G20">
        <v>1.4019999999999999</v>
      </c>
      <c r="H20">
        <v>-0.38200000000000001</v>
      </c>
      <c r="I20">
        <v>-0.73599999999999999</v>
      </c>
      <c r="J20" s="16">
        <v>3.175E-2</v>
      </c>
      <c r="K20" s="16">
        <v>-3.1809999999999998E-2</v>
      </c>
      <c r="L20" s="16">
        <v>-4.1310000000000001E-3</v>
      </c>
    </row>
    <row r="22" spans="2:12" x14ac:dyDescent="0.25">
      <c r="B22">
        <v>0</v>
      </c>
      <c r="C22" t="s">
        <v>63</v>
      </c>
      <c r="D22" t="s">
        <v>54</v>
      </c>
      <c r="E22" t="s">
        <v>55</v>
      </c>
      <c r="F22" t="s">
        <v>56</v>
      </c>
      <c r="G22" t="s">
        <v>64</v>
      </c>
      <c r="H22" t="s">
        <v>57</v>
      </c>
      <c r="I22" t="s">
        <v>58</v>
      </c>
    </row>
    <row r="23" spans="2:12" x14ac:dyDescent="0.25">
      <c r="B23">
        <v>0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 t="s">
        <v>59</v>
      </c>
      <c r="I23" t="s">
        <v>60</v>
      </c>
      <c r="J23" t="s">
        <v>61</v>
      </c>
    </row>
    <row r="26" spans="2:12" x14ac:dyDescent="0.25">
      <c r="C26">
        <v>-20</v>
      </c>
      <c r="D26">
        <v>-0.10100000000000001</v>
      </c>
      <c r="E26">
        <v>0.37869999999999998</v>
      </c>
      <c r="F26">
        <v>9.2999999999999999E-2</v>
      </c>
      <c r="G26">
        <v>7.1199999999999996E-3</v>
      </c>
      <c r="H26" t="s">
        <v>62</v>
      </c>
      <c r="I26" s="16">
        <v>-1.688E-3</v>
      </c>
      <c r="J26" s="16">
        <v>-5.0419999999999996E-3</v>
      </c>
    </row>
    <row r="27" spans="2:12" x14ac:dyDescent="0.25">
      <c r="C27">
        <v>-15</v>
      </c>
      <c r="D27">
        <v>-0.09</v>
      </c>
      <c r="E27">
        <v>0.33429999999999999</v>
      </c>
      <c r="F27">
        <v>7.4999999999999997E-2</v>
      </c>
      <c r="G27">
        <v>4.3299999999999996E-3</v>
      </c>
      <c r="H27" t="s">
        <v>62</v>
      </c>
      <c r="I27" s="16"/>
      <c r="J27" s="16">
        <v>-4.8869999999999999E-3</v>
      </c>
    </row>
    <row r="28" spans="2:12" x14ac:dyDescent="0.25">
      <c r="C28">
        <v>-10</v>
      </c>
      <c r="D28">
        <v>-6.0999999999999999E-2</v>
      </c>
      <c r="E28">
        <v>0.22869999999999999</v>
      </c>
      <c r="F28">
        <v>5.3999999999999999E-2</v>
      </c>
      <c r="G28">
        <v>1.8500000000000001E-3</v>
      </c>
      <c r="H28" t="s">
        <v>62</v>
      </c>
      <c r="I28" s="16"/>
      <c r="J28" s="16">
        <v>-4.8630000000000001E-3</v>
      </c>
    </row>
    <row r="29" spans="2:12" x14ac:dyDescent="0.25">
      <c r="C29">
        <v>-5</v>
      </c>
      <c r="D29">
        <v>-3.1E-2</v>
      </c>
      <c r="E29">
        <v>0.1145</v>
      </c>
      <c r="F29">
        <v>2.8000000000000001E-2</v>
      </c>
      <c r="G29">
        <v>8.8000000000000003E-4</v>
      </c>
      <c r="H29" t="s">
        <v>62</v>
      </c>
      <c r="I29" s="16"/>
      <c r="J29" s="16">
        <v>-4.8630000000000001E-3</v>
      </c>
    </row>
    <row r="30" spans="2:12" x14ac:dyDescent="0.25">
      <c r="C30">
        <v>0</v>
      </c>
      <c r="D30">
        <v>0</v>
      </c>
      <c r="E30">
        <v>-2.0000000000000001E-4</v>
      </c>
      <c r="F30">
        <v>0</v>
      </c>
      <c r="G30">
        <v>0</v>
      </c>
      <c r="H30" t="s">
        <v>62</v>
      </c>
      <c r="I30" s="16"/>
      <c r="J30" s="16">
        <v>-4.8630000000000001E-3</v>
      </c>
    </row>
    <row r="31" spans="2:12" x14ac:dyDescent="0.25">
      <c r="C31">
        <v>5</v>
      </c>
      <c r="D31">
        <v>3.1E-2</v>
      </c>
      <c r="E31">
        <v>-0.1145</v>
      </c>
      <c r="F31">
        <v>2.8000000000000001E-2</v>
      </c>
      <c r="G31">
        <v>8.8000000000000003E-4</v>
      </c>
      <c r="H31" t="s">
        <v>62</v>
      </c>
      <c r="I31" s="16"/>
      <c r="J31" s="16">
        <v>-4.8630000000000001E-3</v>
      </c>
    </row>
    <row r="32" spans="2:12" x14ac:dyDescent="0.25">
      <c r="C32">
        <v>10</v>
      </c>
      <c r="D32">
        <v>6.0999999999999999E-2</v>
      </c>
      <c r="E32">
        <v>-0.22869999999999999</v>
      </c>
      <c r="F32">
        <v>5.3999999999999999E-2</v>
      </c>
      <c r="G32">
        <v>1.8500000000000001E-3</v>
      </c>
      <c r="H32" t="s">
        <v>62</v>
      </c>
      <c r="I32" s="16"/>
      <c r="J32" s="16">
        <v>-4.8630000000000001E-3</v>
      </c>
    </row>
    <row r="33" spans="2:12" x14ac:dyDescent="0.25">
      <c r="C33">
        <v>15</v>
      </c>
      <c r="D33">
        <v>0.09</v>
      </c>
      <c r="E33">
        <v>-0.33429999999999999</v>
      </c>
      <c r="F33">
        <v>7.4999999999999997E-2</v>
      </c>
      <c r="G33">
        <v>4.3299999999999996E-3</v>
      </c>
      <c r="H33" t="s">
        <v>62</v>
      </c>
      <c r="I33" s="16"/>
      <c r="J33" s="16">
        <v>-4.8869999999999999E-3</v>
      </c>
    </row>
    <row r="34" spans="2:12" x14ac:dyDescent="0.25">
      <c r="C34">
        <v>20</v>
      </c>
      <c r="D34">
        <v>0.10100000000000001</v>
      </c>
      <c r="E34">
        <v>-0.379</v>
      </c>
      <c r="F34">
        <v>9.2999999999999999E-2</v>
      </c>
      <c r="G34">
        <v>7.1199999999999996E-3</v>
      </c>
      <c r="H34" t="s">
        <v>62</v>
      </c>
      <c r="I34" s="16"/>
      <c r="J34" s="16">
        <v>-5.0419999999999996E-3</v>
      </c>
    </row>
    <row r="36" spans="2:12" x14ac:dyDescent="0.25">
      <c r="B36">
        <v>0</v>
      </c>
      <c r="C36" t="s">
        <v>36</v>
      </c>
      <c r="D36">
        <f xml:space="preserve"> -20</f>
        <v>-20</v>
      </c>
      <c r="E36">
        <v>-15</v>
      </c>
      <c r="F36">
        <v>-10</v>
      </c>
      <c r="G36">
        <v>-5</v>
      </c>
      <c r="H36">
        <v>0</v>
      </c>
      <c r="I36">
        <v>5</v>
      </c>
      <c r="J36">
        <v>10</v>
      </c>
      <c r="K36">
        <v>15</v>
      </c>
      <c r="L36">
        <v>20</v>
      </c>
    </row>
    <row r="37" spans="2:12" x14ac:dyDescent="0.25">
      <c r="C37" t="s">
        <v>27</v>
      </c>
    </row>
    <row r="38" spans="2:12" x14ac:dyDescent="0.25">
      <c r="B38">
        <v>0</v>
      </c>
    </row>
    <row r="39" spans="2:12" x14ac:dyDescent="0.25">
      <c r="C39">
        <v>-12</v>
      </c>
      <c r="D39" s="16">
        <v>1.1599999999999999E-2</v>
      </c>
      <c r="E39" s="16">
        <v>9.9600000000000001E-3</v>
      </c>
      <c r="F39" s="16">
        <v>6.1599999999999997E-3</v>
      </c>
      <c r="G39" s="16">
        <v>2.7399999999999998E-3</v>
      </c>
      <c r="H39" s="16">
        <v>-4.7899999999999999E-6</v>
      </c>
      <c r="I39" s="16">
        <v>-2.0500000000000002E-3</v>
      </c>
      <c r="J39" s="16">
        <v>-3.4199999999999999E-3</v>
      </c>
      <c r="K39" s="16">
        <v>-4.0800000000000003E-3</v>
      </c>
      <c r="L39" s="16">
        <v>-4.1799999999999997E-3</v>
      </c>
    </row>
    <row r="40" spans="2:12" x14ac:dyDescent="0.25">
      <c r="C40">
        <v>-10</v>
      </c>
      <c r="D40" s="16">
        <v>1.01E-2</v>
      </c>
      <c r="E40" s="16">
        <v>8.5500000000000003E-3</v>
      </c>
      <c r="F40" s="16">
        <v>5.1999999999999998E-3</v>
      </c>
      <c r="G40" s="16">
        <v>2.2599999999999999E-3</v>
      </c>
      <c r="H40" s="16">
        <v>-3.8299999999999998E-6</v>
      </c>
      <c r="I40" s="16">
        <v>-1.57E-3</v>
      </c>
      <c r="J40" s="16">
        <v>-2.4599999999999999E-3</v>
      </c>
      <c r="K40" s="16">
        <v>-2.6700000000000001E-3</v>
      </c>
      <c r="L40" s="16">
        <v>-2.5899999999999999E-3</v>
      </c>
    </row>
    <row r="41" spans="2:12" x14ac:dyDescent="0.25">
      <c r="C41">
        <v>-8</v>
      </c>
      <c r="D41" s="16">
        <v>8.6199999999999992E-3</v>
      </c>
      <c r="E41" s="16">
        <v>7.2700000000000004E-3</v>
      </c>
      <c r="F41" s="16">
        <v>4.3299999999999996E-3</v>
      </c>
      <c r="G41" s="16">
        <v>1.82E-3</v>
      </c>
      <c r="H41" s="16">
        <v>-2.9500000000000001E-6</v>
      </c>
      <c r="I41" s="16">
        <v>-1.14E-3</v>
      </c>
      <c r="J41" s="16">
        <v>-1.58E-3</v>
      </c>
      <c r="K41" s="16">
        <v>-1.39E-3</v>
      </c>
      <c r="L41" s="16">
        <v>-1.14E-3</v>
      </c>
    </row>
    <row r="42" spans="2:12" x14ac:dyDescent="0.25">
      <c r="C42">
        <v>-6</v>
      </c>
      <c r="D42" s="16">
        <v>7.2100000000000003E-3</v>
      </c>
      <c r="E42" s="16">
        <v>6.0200000000000002E-3</v>
      </c>
      <c r="F42" s="16">
        <v>3.47E-3</v>
      </c>
      <c r="G42" s="16">
        <v>1.39E-3</v>
      </c>
      <c r="H42" s="16">
        <v>-2.0999999999999998E-6</v>
      </c>
      <c r="I42" s="16">
        <v>-7.0799999999999997E-4</v>
      </c>
      <c r="J42" s="16">
        <v>-7.2999999999999996E-4</v>
      </c>
      <c r="K42" s="16">
        <v>-1.36E-4</v>
      </c>
      <c r="L42" s="16">
        <v>2.6800000000000001E-4</v>
      </c>
    </row>
    <row r="43" spans="2:12" x14ac:dyDescent="0.25">
      <c r="C43">
        <v>-4</v>
      </c>
      <c r="D43" s="16">
        <v>5.8300000000000001E-3</v>
      </c>
      <c r="E43" s="16">
        <v>4.79E-3</v>
      </c>
      <c r="F43" s="16">
        <v>2.64E-3</v>
      </c>
      <c r="G43" s="16">
        <v>9.7499999999999996E-4</v>
      </c>
      <c r="H43" s="16">
        <v>-1.26E-6</v>
      </c>
      <c r="I43" s="16">
        <v>-2.9E-4</v>
      </c>
      <c r="J43" s="16">
        <v>1.07E-4</v>
      </c>
      <c r="K43" s="16">
        <v>1.09E-3</v>
      </c>
      <c r="L43" s="16">
        <v>1.65E-3</v>
      </c>
    </row>
    <row r="44" spans="2:12" x14ac:dyDescent="0.25">
      <c r="C44">
        <v>-2</v>
      </c>
      <c r="D44" s="16">
        <v>4.47E-3</v>
      </c>
      <c r="E44" s="16">
        <v>3.5899999999999999E-3</v>
      </c>
      <c r="F44" s="16">
        <v>1.81E-3</v>
      </c>
      <c r="G44" s="16">
        <v>5.6300000000000002E-4</v>
      </c>
      <c r="H44" s="16">
        <v>-4.4000000000000002E-7</v>
      </c>
      <c r="I44" s="16">
        <v>1.22E-4</v>
      </c>
      <c r="J44" s="16">
        <v>9.3000000000000005E-4</v>
      </c>
      <c r="K44" s="16">
        <v>2.3E-3</v>
      </c>
      <c r="L44" s="16">
        <v>3.0100000000000001E-3</v>
      </c>
    </row>
    <row r="45" spans="2:12" x14ac:dyDescent="0.25">
      <c r="C45">
        <v>0</v>
      </c>
      <c r="D45" s="16">
        <v>3.1199999999999999E-3</v>
      </c>
      <c r="E45" s="16">
        <v>2.3999999999999998E-3</v>
      </c>
      <c r="F45" s="16">
        <v>9.990000000000001E-4</v>
      </c>
      <c r="G45" s="16">
        <v>1.5699999999999999E-4</v>
      </c>
      <c r="H45" s="16">
        <v>3.7399999999999999E-7</v>
      </c>
      <c r="I45" s="16">
        <v>5.2899999999999996E-4</v>
      </c>
      <c r="J45" s="16">
        <v>1.74E-3</v>
      </c>
      <c r="K45" s="16">
        <v>3.49E-3</v>
      </c>
      <c r="L45" s="16">
        <v>4.3499999999999997E-3</v>
      </c>
    </row>
    <row r="46" spans="2:12" x14ac:dyDescent="0.25">
      <c r="C46">
        <v>2</v>
      </c>
      <c r="D46" s="16">
        <v>1.8E-3</v>
      </c>
      <c r="E46" s="16">
        <v>1.2199999999999999E-3</v>
      </c>
      <c r="F46" s="16">
        <v>1.95E-4</v>
      </c>
      <c r="G46" s="16">
        <v>-2.4499999999999999E-4</v>
      </c>
      <c r="H46" s="16">
        <v>1.1799999999999999E-6</v>
      </c>
      <c r="I46" s="16">
        <v>9.3099999999999997E-4</v>
      </c>
      <c r="J46" s="16">
        <v>2.5500000000000002E-3</v>
      </c>
      <c r="K46" s="16">
        <v>4.6600000000000001E-3</v>
      </c>
      <c r="L46" s="16">
        <v>5.6800000000000002E-3</v>
      </c>
    </row>
    <row r="47" spans="2:12" x14ac:dyDescent="0.25">
      <c r="C47">
        <v>4</v>
      </c>
      <c r="D47" s="16">
        <v>4.8000000000000001E-4</v>
      </c>
      <c r="E47" s="16">
        <v>5.24E-5</v>
      </c>
      <c r="F47" s="16">
        <v>-6.02E-4</v>
      </c>
      <c r="G47" s="16">
        <v>-6.4400000000000004E-4</v>
      </c>
      <c r="H47" s="16">
        <v>1.9700000000000002E-6</v>
      </c>
      <c r="I47" s="16">
        <v>1.33E-3</v>
      </c>
      <c r="J47" s="16">
        <v>3.3400000000000001E-3</v>
      </c>
      <c r="K47" s="16">
        <v>5.8300000000000001E-3</v>
      </c>
      <c r="L47" s="16">
        <v>6.9899999999999997E-3</v>
      </c>
    </row>
    <row r="48" spans="2:12" x14ac:dyDescent="0.25">
      <c r="C48">
        <v>6</v>
      </c>
      <c r="D48" s="16">
        <v>-8.83E-4</v>
      </c>
      <c r="E48" s="16">
        <v>-1.16E-3</v>
      </c>
      <c r="F48" s="16">
        <v>-1.4300000000000001E-3</v>
      </c>
      <c r="G48" s="16">
        <v>-1.06E-3</v>
      </c>
      <c r="H48" s="16">
        <v>2.7999999999999999E-6</v>
      </c>
      <c r="I48" s="16">
        <v>1.74E-3</v>
      </c>
      <c r="J48" s="16">
        <v>4.1700000000000001E-3</v>
      </c>
      <c r="K48" s="16">
        <v>7.0400000000000003E-3</v>
      </c>
      <c r="L48" s="16">
        <v>8.3599999999999994E-3</v>
      </c>
    </row>
    <row r="49" spans="3:12" x14ac:dyDescent="0.25">
      <c r="C49">
        <v>8</v>
      </c>
      <c r="D49" s="16">
        <v>-2.3E-3</v>
      </c>
      <c r="E49" s="16">
        <v>-2.4099999999999998E-3</v>
      </c>
      <c r="F49" s="16">
        <v>-2.2799999999999999E-3</v>
      </c>
      <c r="G49" s="16">
        <v>-1.48E-3</v>
      </c>
      <c r="H49" s="16">
        <v>3.6500000000000002E-6</v>
      </c>
      <c r="I49" s="16">
        <v>2.1700000000000001E-3</v>
      </c>
      <c r="J49" s="16">
        <v>5.0299999999999997E-3</v>
      </c>
      <c r="K49" s="16">
        <v>8.3000000000000001E-3</v>
      </c>
      <c r="L49" s="16">
        <v>9.7699999999999992E-3</v>
      </c>
    </row>
    <row r="50" spans="3:12" x14ac:dyDescent="0.25">
      <c r="C50">
        <v>10</v>
      </c>
      <c r="D50" s="16">
        <v>-3.82E-3</v>
      </c>
      <c r="E50" s="16">
        <v>-3.7599999999999999E-3</v>
      </c>
      <c r="F50" s="16">
        <v>-3.2100000000000002E-3</v>
      </c>
      <c r="G50" s="16">
        <v>-1.9499999999999999E-3</v>
      </c>
      <c r="H50" s="16">
        <v>4.5800000000000002E-6</v>
      </c>
      <c r="I50" s="16">
        <v>2.63E-3</v>
      </c>
      <c r="J50" s="16">
        <v>5.9500000000000004E-3</v>
      </c>
      <c r="K50" s="16">
        <v>9.6500000000000006E-3</v>
      </c>
      <c r="L50" s="16">
        <v>1.1299999999999999E-2</v>
      </c>
    </row>
    <row r="51" spans="3:12" x14ac:dyDescent="0.25">
      <c r="C51">
        <v>12</v>
      </c>
      <c r="D51" s="16">
        <v>-5.5199999999999997E-3</v>
      </c>
      <c r="E51" s="16">
        <v>-5.2700000000000004E-3</v>
      </c>
      <c r="F51" s="16">
        <v>-4.2399999999999998E-3</v>
      </c>
      <c r="G51" s="16">
        <v>-2.4599999999999999E-3</v>
      </c>
      <c r="H51" s="16">
        <v>5.6099999999999997E-6</v>
      </c>
      <c r="I51" s="16">
        <v>3.15E-3</v>
      </c>
      <c r="J51" s="16">
        <v>6.9800000000000001E-3</v>
      </c>
      <c r="K51" s="16">
        <v>1.12E-2</v>
      </c>
      <c r="L51" s="16">
        <v>1.2999999999999999E-2</v>
      </c>
    </row>
    <row r="52" spans="3:12" x14ac:dyDescent="0.25">
      <c r="C52">
        <v>14</v>
      </c>
      <c r="D52" s="16">
        <v>-7.3600000000000002E-3</v>
      </c>
      <c r="E52" s="16">
        <v>-6.8999999999999999E-3</v>
      </c>
      <c r="F52" s="16">
        <v>-5.3499999999999997E-3</v>
      </c>
      <c r="G52" s="16">
        <v>-3.0200000000000001E-3</v>
      </c>
      <c r="H52" s="16">
        <v>6.72E-6</v>
      </c>
      <c r="I52" s="16">
        <v>3.7000000000000002E-3</v>
      </c>
      <c r="J52" s="16">
        <v>8.09E-3</v>
      </c>
      <c r="K52" s="16">
        <v>1.2800000000000001E-2</v>
      </c>
      <c r="L52" s="16">
        <v>1.4800000000000001E-2</v>
      </c>
    </row>
    <row r="53" spans="3:12" x14ac:dyDescent="0.25">
      <c r="C53">
        <v>16</v>
      </c>
      <c r="D53" s="16">
        <v>-9.2399999999999999E-3</v>
      </c>
      <c r="E53" s="16">
        <v>-8.5699999999999995E-3</v>
      </c>
      <c r="F53" s="16">
        <v>-6.4900000000000001E-3</v>
      </c>
      <c r="G53" s="16">
        <v>-3.5899999999999999E-3</v>
      </c>
      <c r="H53" s="16">
        <v>7.8599999999999993E-6</v>
      </c>
      <c r="I53" s="16">
        <v>4.2700000000000004E-3</v>
      </c>
      <c r="J53" s="16">
        <v>9.2300000000000004E-3</v>
      </c>
      <c r="K53" s="16">
        <v>1.4500000000000001E-2</v>
      </c>
      <c r="L53" s="16">
        <v>1.67E-2</v>
      </c>
    </row>
    <row r="54" spans="3:12" x14ac:dyDescent="0.25">
      <c r="C54">
        <v>18</v>
      </c>
      <c r="D54" s="16">
        <v>-1.11E-2</v>
      </c>
      <c r="E54" s="16">
        <v>-1.03E-2</v>
      </c>
      <c r="F54" s="16">
        <v>-7.6499999999999997E-3</v>
      </c>
      <c r="G54" s="16">
        <v>-4.1700000000000001E-3</v>
      </c>
      <c r="H54" s="16">
        <v>9.02E-6</v>
      </c>
      <c r="I54" s="16">
        <v>4.8500000000000001E-3</v>
      </c>
      <c r="J54" s="16">
        <v>1.04E-2</v>
      </c>
      <c r="K54" s="16">
        <v>1.6199999999999999E-2</v>
      </c>
      <c r="L54" s="16">
        <v>1.8599999999999998E-2</v>
      </c>
    </row>
    <row r="55" spans="3:12" x14ac:dyDescent="0.25">
      <c r="C55">
        <v>20</v>
      </c>
      <c r="D55" s="16">
        <v>-1.32E-2</v>
      </c>
      <c r="E55" s="16">
        <v>-1.21E-2</v>
      </c>
      <c r="F55" s="16">
        <v>-8.8999999999999999E-3</v>
      </c>
      <c r="G55" s="16">
        <v>-4.79E-3</v>
      </c>
      <c r="H55" s="16">
        <v>1.03E-5</v>
      </c>
      <c r="I55" s="16">
        <v>5.4799999999999996E-3</v>
      </c>
      <c r="J55" s="16">
        <v>1.1599999999999999E-2</v>
      </c>
      <c r="K55" s="16">
        <v>1.7999999999999999E-2</v>
      </c>
      <c r="L55" s="16">
        <v>2.07E-2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ADA2-65E5-4F03-BCD8-D6CA134046A6}">
  <dimension ref="B4:AA52"/>
  <sheetViews>
    <sheetView tabSelected="1" topLeftCell="J4" zoomScale="85" zoomScaleNormal="85" workbookViewId="0">
      <selection activeCell="AA14" sqref="AA14"/>
    </sheetView>
  </sheetViews>
  <sheetFormatPr defaultRowHeight="15" x14ac:dyDescent="0.25"/>
  <cols>
    <col min="16" max="16" width="9.28515625" bestFit="1" customWidth="1"/>
    <col min="17" max="17" width="10" bestFit="1" customWidth="1"/>
    <col min="18" max="18" width="9.28515625" bestFit="1" customWidth="1"/>
    <col min="19" max="19" width="10.7109375" customWidth="1"/>
  </cols>
  <sheetData>
    <row r="4" spans="2:27" ht="15.75" thickBot="1" x14ac:dyDescent="0.3"/>
    <row r="5" spans="2:27" ht="15.75" thickBot="1" x14ac:dyDescent="0.3">
      <c r="B5" s="80" t="s">
        <v>27</v>
      </c>
      <c r="C5" s="51" t="s">
        <v>28</v>
      </c>
      <c r="D5" s="51"/>
      <c r="E5" s="51"/>
      <c r="F5" s="51"/>
      <c r="G5" s="52" t="s">
        <v>29</v>
      </c>
      <c r="H5" s="52"/>
      <c r="I5" s="52"/>
      <c r="J5" s="53" t="s">
        <v>30</v>
      </c>
      <c r="K5" s="53"/>
      <c r="L5" s="53"/>
      <c r="X5" s="82" t="s">
        <v>42</v>
      </c>
      <c r="Y5" s="83"/>
      <c r="Z5" s="83"/>
      <c r="AA5" s="84"/>
    </row>
    <row r="6" spans="2:27" x14ac:dyDescent="0.25">
      <c r="B6" s="81"/>
      <c r="C6" s="9" t="s">
        <v>32</v>
      </c>
      <c r="D6" s="9" t="s">
        <v>33</v>
      </c>
      <c r="E6" s="9" t="s">
        <v>34</v>
      </c>
      <c r="F6" s="9" t="s">
        <v>35</v>
      </c>
      <c r="G6" s="9" t="s">
        <v>33</v>
      </c>
      <c r="H6" s="9" t="s">
        <v>34</v>
      </c>
      <c r="I6" s="9" t="s">
        <v>35</v>
      </c>
      <c r="J6" s="9" t="s">
        <v>33</v>
      </c>
      <c r="K6" s="9" t="s">
        <v>34</v>
      </c>
      <c r="L6" s="9" t="s">
        <v>35</v>
      </c>
      <c r="O6" s="54" t="s">
        <v>31</v>
      </c>
      <c r="P6" s="54"/>
      <c r="Q6" s="54"/>
      <c r="R6" s="54"/>
      <c r="S6" s="54"/>
      <c r="T6" s="18"/>
      <c r="U6" s="18"/>
      <c r="V6" s="18"/>
      <c r="W6" s="18"/>
      <c r="X6" s="85" t="s">
        <v>65</v>
      </c>
      <c r="Y6" s="21" t="s">
        <v>43</v>
      </c>
      <c r="Z6" s="21" t="s">
        <v>30</v>
      </c>
      <c r="AA6" s="22" t="s">
        <v>44</v>
      </c>
    </row>
    <row r="7" spans="2:27" x14ac:dyDescent="0.25">
      <c r="B7" s="8">
        <v>-12</v>
      </c>
      <c r="C7" s="23">
        <v>6.5000000000000002E-2</v>
      </c>
      <c r="D7" s="12">
        <f t="shared" ref="D7:D23" si="0">C7+G29</f>
        <v>6.4995209999999998E-2</v>
      </c>
      <c r="E7" s="12">
        <f t="shared" ref="E7:E23" si="1">C7+K29+$S$16</f>
        <v>6.794E-2</v>
      </c>
      <c r="F7" s="12">
        <f t="shared" ref="F7:F23" si="2">C7+C29+$S$8</f>
        <v>8.3720000000000003E-2</v>
      </c>
      <c r="G7" s="24">
        <v>-1.0349999999999999</v>
      </c>
      <c r="H7" s="13">
        <f t="shared" ref="H7:H23" si="3">G7+$P$16</f>
        <v>-0.93399999999999994</v>
      </c>
      <c r="I7" s="13">
        <f t="shared" ref="I7:I23" si="4">G7+$P$8</f>
        <v>-1.1359999999999999</v>
      </c>
      <c r="J7" s="25">
        <v>0.73119999999999996</v>
      </c>
      <c r="K7" s="14">
        <f t="shared" ref="K7:K19" si="5">J7+$Q$16</f>
        <v>0.35219999999999996</v>
      </c>
      <c r="L7" s="15">
        <f t="shared" ref="L7:L19" si="6">J7+$Q$8</f>
        <v>1.1098999999999999</v>
      </c>
      <c r="M7" s="16"/>
      <c r="N7" s="16"/>
      <c r="O7" s="10" t="s">
        <v>36</v>
      </c>
      <c r="P7" s="10" t="s">
        <v>37</v>
      </c>
      <c r="Q7" s="10" t="s">
        <v>38</v>
      </c>
      <c r="R7" s="10" t="s">
        <v>39</v>
      </c>
      <c r="S7" s="10" t="s">
        <v>40</v>
      </c>
      <c r="X7" s="86"/>
      <c r="Y7" s="26">
        <v>-20</v>
      </c>
      <c r="Z7" s="88">
        <f>L11</f>
        <v>0.60119999999999996</v>
      </c>
      <c r="AA7" s="90">
        <f>Y9+(((0-Z9)/(Z8-Z9))*(Y8-Y9))</f>
        <v>11.741424802110817</v>
      </c>
    </row>
    <row r="8" spans="2:27" x14ac:dyDescent="0.25">
      <c r="B8" s="8">
        <v>-10</v>
      </c>
      <c r="C8" s="23">
        <v>5.0999999999999997E-2</v>
      </c>
      <c r="D8" s="12">
        <f t="shared" si="0"/>
        <v>5.0996169999999993E-2</v>
      </c>
      <c r="E8" s="12">
        <f t="shared" si="1"/>
        <v>5.5529999999999996E-2</v>
      </c>
      <c r="F8" s="12">
        <f t="shared" si="2"/>
        <v>6.8219999999999989E-2</v>
      </c>
      <c r="G8" s="24">
        <v>-0.879</v>
      </c>
      <c r="H8" s="13">
        <f t="shared" si="3"/>
        <v>-0.77800000000000002</v>
      </c>
      <c r="I8" s="13">
        <f t="shared" si="4"/>
        <v>-0.98</v>
      </c>
      <c r="J8" s="25">
        <v>0.60980000000000001</v>
      </c>
      <c r="K8" s="14">
        <f t="shared" si="5"/>
        <v>0.23080000000000001</v>
      </c>
      <c r="L8" s="15">
        <f t="shared" si="6"/>
        <v>0.98849999999999993</v>
      </c>
      <c r="O8" s="17">
        <v>-20</v>
      </c>
      <c r="P8" s="27">
        <v>-0.10100000000000001</v>
      </c>
      <c r="Q8" s="27">
        <v>0.37869999999999998</v>
      </c>
      <c r="R8" s="27">
        <v>9.2999999999999999E-2</v>
      </c>
      <c r="S8" s="27">
        <v>7.1199999999999996E-3</v>
      </c>
      <c r="X8" s="86"/>
      <c r="Y8" s="26">
        <v>0</v>
      </c>
      <c r="Z8" s="88">
        <f>J11</f>
        <v>0.2225</v>
      </c>
      <c r="AA8" s="91"/>
    </row>
    <row r="9" spans="2:27" ht="15.75" thickBot="1" x14ac:dyDescent="0.3">
      <c r="B9" s="8">
        <v>-8</v>
      </c>
      <c r="C9" s="23">
        <v>3.7999999999999999E-2</v>
      </c>
      <c r="D9" s="12">
        <f t="shared" si="0"/>
        <v>3.7997049999999997E-2</v>
      </c>
      <c r="E9" s="12">
        <f t="shared" si="1"/>
        <v>4.3979999999999998E-2</v>
      </c>
      <c r="F9" s="12">
        <f t="shared" si="2"/>
        <v>5.3739999999999996E-2</v>
      </c>
      <c r="G9" s="24">
        <v>-0.69299999999999995</v>
      </c>
      <c r="H9" s="13">
        <f t="shared" si="3"/>
        <v>-0.59199999999999997</v>
      </c>
      <c r="I9" s="13">
        <f t="shared" si="4"/>
        <v>-0.79399999999999993</v>
      </c>
      <c r="J9" s="25">
        <v>0.48020000000000002</v>
      </c>
      <c r="K9" s="14">
        <f t="shared" si="5"/>
        <v>0.10120000000000001</v>
      </c>
      <c r="L9" s="15">
        <f t="shared" si="6"/>
        <v>0.8589</v>
      </c>
      <c r="O9" s="17">
        <v>-15</v>
      </c>
      <c r="P9" s="27">
        <v>-0.09</v>
      </c>
      <c r="Q9" s="27">
        <v>0.33429999999999999</v>
      </c>
      <c r="R9" s="27">
        <v>7.4999999999999997E-2</v>
      </c>
      <c r="S9" s="27">
        <v>4.3299999999999996E-3</v>
      </c>
      <c r="X9" s="87"/>
      <c r="Y9" s="28">
        <v>20</v>
      </c>
      <c r="Z9" s="89">
        <f>K11</f>
        <v>-0.1565</v>
      </c>
      <c r="AA9" s="92"/>
    </row>
    <row r="10" spans="2:27" x14ac:dyDescent="0.25">
      <c r="B10" s="8">
        <v>-6</v>
      </c>
      <c r="C10" s="23">
        <v>2.7E-2</v>
      </c>
      <c r="D10" s="12">
        <f t="shared" si="0"/>
        <v>2.6997899999999998E-2</v>
      </c>
      <c r="E10" s="12">
        <f t="shared" si="1"/>
        <v>3.4388000000000002E-2</v>
      </c>
      <c r="F10" s="12">
        <f t="shared" si="2"/>
        <v>4.1329999999999999E-2</v>
      </c>
      <c r="G10" s="24">
        <v>-0.502</v>
      </c>
      <c r="H10" s="13">
        <f t="shared" si="3"/>
        <v>-0.40100000000000002</v>
      </c>
      <c r="I10" s="13">
        <f t="shared" si="4"/>
        <v>-0.60299999999999998</v>
      </c>
      <c r="J10" s="25">
        <v>0.34849999999999998</v>
      </c>
      <c r="K10" s="14">
        <f t="shared" si="5"/>
        <v>-3.0500000000000027E-2</v>
      </c>
      <c r="L10" s="15">
        <f t="shared" si="6"/>
        <v>0.72719999999999996</v>
      </c>
      <c r="O10" s="17">
        <v>-10</v>
      </c>
      <c r="P10" s="27">
        <v>-6.0999999999999999E-2</v>
      </c>
      <c r="Q10" s="27">
        <v>0.22869999999999999</v>
      </c>
      <c r="R10" s="27">
        <v>5.3999999999999999E-2</v>
      </c>
      <c r="S10" s="27">
        <v>1.8500000000000001E-3</v>
      </c>
      <c r="X10" s="62" t="s">
        <v>66</v>
      </c>
      <c r="Y10" s="29" t="s">
        <v>43</v>
      </c>
      <c r="Z10" s="29" t="s">
        <v>30</v>
      </c>
      <c r="AA10" s="30" t="s">
        <v>44</v>
      </c>
    </row>
    <row r="11" spans="2:27" x14ac:dyDescent="0.25">
      <c r="B11" s="8">
        <v>-4</v>
      </c>
      <c r="C11" s="23">
        <v>0.02</v>
      </c>
      <c r="D11" s="12">
        <f t="shared" si="0"/>
        <v>1.9998740000000001E-2</v>
      </c>
      <c r="E11" s="12">
        <f t="shared" si="1"/>
        <v>2.8769999999999997E-2</v>
      </c>
      <c r="F11" s="12">
        <f t="shared" si="2"/>
        <v>3.295E-2</v>
      </c>
      <c r="G11" s="24">
        <v>-0.31</v>
      </c>
      <c r="H11" s="13">
        <f t="shared" si="3"/>
        <v>-0.20899999999999999</v>
      </c>
      <c r="I11" s="13">
        <f t="shared" si="4"/>
        <v>-0.41100000000000003</v>
      </c>
      <c r="J11" s="25">
        <v>0.2225</v>
      </c>
      <c r="K11" s="14">
        <f t="shared" si="5"/>
        <v>-0.1565</v>
      </c>
      <c r="L11" s="15">
        <f t="shared" si="6"/>
        <v>0.60119999999999996</v>
      </c>
      <c r="O11" s="17">
        <v>-5</v>
      </c>
      <c r="P11" s="27">
        <v>-3.1E-2</v>
      </c>
      <c r="Q11" s="27">
        <v>0.1145</v>
      </c>
      <c r="R11" s="27">
        <v>2.8000000000000001E-2</v>
      </c>
      <c r="S11" s="27">
        <v>8.8000000000000003E-4</v>
      </c>
      <c r="X11" s="63"/>
      <c r="Y11" s="31">
        <v>-20</v>
      </c>
      <c r="Z11" s="93">
        <f>L12</f>
        <v>0.47970000000000002</v>
      </c>
      <c r="AA11" s="65">
        <f>Y13+(((0-Z13)/(Z12-Z13))*(Y12-Y13))</f>
        <v>5.3298153034300793</v>
      </c>
    </row>
    <row r="12" spans="2:27" x14ac:dyDescent="0.25">
      <c r="B12" s="8">
        <v>-2</v>
      </c>
      <c r="C12" s="23">
        <v>1.6E-2</v>
      </c>
      <c r="D12" s="12">
        <f t="shared" si="0"/>
        <v>1.5999559999999999E-2</v>
      </c>
      <c r="E12" s="12">
        <f t="shared" si="1"/>
        <v>2.613E-2</v>
      </c>
      <c r="F12" s="12">
        <f t="shared" si="2"/>
        <v>2.7590000000000003E-2</v>
      </c>
      <c r="G12" s="24">
        <v>-0.11799999999999999</v>
      </c>
      <c r="H12" s="13">
        <f t="shared" si="3"/>
        <v>-1.6999999999999987E-2</v>
      </c>
      <c r="I12" s="13">
        <f t="shared" si="4"/>
        <v>-0.219</v>
      </c>
      <c r="J12" s="25">
        <v>0.10100000000000001</v>
      </c>
      <c r="K12" s="14">
        <f t="shared" si="5"/>
        <v>-0.27800000000000002</v>
      </c>
      <c r="L12" s="15">
        <f t="shared" si="6"/>
        <v>0.47970000000000002</v>
      </c>
      <c r="O12" s="17">
        <v>0</v>
      </c>
      <c r="P12" s="32">
        <v>0</v>
      </c>
      <c r="Q12" s="32">
        <v>-2.0000000000000001E-4</v>
      </c>
      <c r="R12" s="32">
        <v>0</v>
      </c>
      <c r="S12" s="32">
        <v>0</v>
      </c>
      <c r="X12" s="63"/>
      <c r="Y12" s="31">
        <v>0</v>
      </c>
      <c r="Z12" s="93">
        <f>J12</f>
        <v>0.10100000000000001</v>
      </c>
      <c r="AA12" s="66"/>
    </row>
    <row r="13" spans="2:27" ht="15.75" thickBot="1" x14ac:dyDescent="0.3">
      <c r="B13" s="8">
        <v>0</v>
      </c>
      <c r="C13" s="33">
        <v>1.4999999999999999E-2</v>
      </c>
      <c r="D13" s="12">
        <f t="shared" si="0"/>
        <v>1.5000373999999999E-2</v>
      </c>
      <c r="E13" s="12">
        <f t="shared" si="1"/>
        <v>2.647E-2</v>
      </c>
      <c r="F13" s="12">
        <f t="shared" si="2"/>
        <v>2.5239999999999999E-2</v>
      </c>
      <c r="G13" s="34">
        <v>7.0999999999999994E-2</v>
      </c>
      <c r="H13" s="13">
        <f t="shared" si="3"/>
        <v>0.17199999999999999</v>
      </c>
      <c r="I13" s="13">
        <f t="shared" si="4"/>
        <v>-3.0000000000000013E-2</v>
      </c>
      <c r="J13" s="35">
        <v>-1.5699999999999999E-2</v>
      </c>
      <c r="K13" s="14">
        <f t="shared" si="5"/>
        <v>-0.3947</v>
      </c>
      <c r="L13" s="15">
        <f t="shared" si="6"/>
        <v>0.36299999999999999</v>
      </c>
      <c r="O13" s="17">
        <v>5</v>
      </c>
      <c r="P13" s="32">
        <v>3.1E-2</v>
      </c>
      <c r="Q13" s="32">
        <v>-0.1145</v>
      </c>
      <c r="R13" s="32">
        <v>2.8000000000000001E-2</v>
      </c>
      <c r="S13" s="32">
        <v>8.8000000000000003E-4</v>
      </c>
      <c r="X13" s="64"/>
      <c r="Y13" s="36">
        <v>20</v>
      </c>
      <c r="Z13" s="94">
        <f>K12</f>
        <v>-0.27800000000000002</v>
      </c>
      <c r="AA13" s="67"/>
    </row>
    <row r="14" spans="2:27" x14ac:dyDescent="0.25">
      <c r="B14" s="8">
        <v>2</v>
      </c>
      <c r="C14" s="33">
        <v>1.7999999999999999E-2</v>
      </c>
      <c r="D14" s="12">
        <f t="shared" si="0"/>
        <v>1.8001179999999999E-2</v>
      </c>
      <c r="E14" s="12">
        <f t="shared" si="1"/>
        <v>3.0800000000000001E-2</v>
      </c>
      <c r="F14" s="12">
        <f t="shared" si="2"/>
        <v>2.6919999999999999E-2</v>
      </c>
      <c r="G14" s="34">
        <v>0.26100000000000001</v>
      </c>
      <c r="H14" s="13">
        <f t="shared" si="3"/>
        <v>0.36199999999999999</v>
      </c>
      <c r="I14" s="13">
        <f t="shared" si="4"/>
        <v>0.16</v>
      </c>
      <c r="J14" s="35">
        <v>-0.12959999999999999</v>
      </c>
      <c r="K14" s="14">
        <f t="shared" si="5"/>
        <v>-0.50859999999999994</v>
      </c>
      <c r="L14" s="15">
        <f t="shared" si="6"/>
        <v>0.24909999999999999</v>
      </c>
      <c r="O14" s="17">
        <v>10</v>
      </c>
      <c r="P14" s="32">
        <v>6.0999999999999999E-2</v>
      </c>
      <c r="Q14" s="32">
        <v>-0.22869999999999999</v>
      </c>
      <c r="R14" s="32">
        <v>5.3999999999999999E-2</v>
      </c>
      <c r="S14" s="32">
        <v>1.8500000000000001E-3</v>
      </c>
      <c r="X14" s="68" t="s">
        <v>45</v>
      </c>
      <c r="Y14" s="37" t="s">
        <v>43</v>
      </c>
      <c r="Z14" s="37" t="s">
        <v>30</v>
      </c>
      <c r="AA14" s="38" t="s">
        <v>44</v>
      </c>
    </row>
    <row r="15" spans="2:27" x14ac:dyDescent="0.25">
      <c r="B15" s="8">
        <v>4</v>
      </c>
      <c r="C15" s="33">
        <v>2.4E-2</v>
      </c>
      <c r="D15" s="12">
        <f t="shared" si="0"/>
        <v>2.4001970000000001E-2</v>
      </c>
      <c r="E15" s="12">
        <f t="shared" si="1"/>
        <v>3.8109999999999998E-2</v>
      </c>
      <c r="F15" s="12">
        <f t="shared" si="2"/>
        <v>3.1600000000000003E-2</v>
      </c>
      <c r="G15" s="34">
        <v>0.45100000000000001</v>
      </c>
      <c r="H15" s="13">
        <f t="shared" si="3"/>
        <v>0.55200000000000005</v>
      </c>
      <c r="I15" s="13">
        <f t="shared" si="4"/>
        <v>0.35</v>
      </c>
      <c r="J15" s="35">
        <v>-0.24160000000000001</v>
      </c>
      <c r="K15" s="14">
        <f t="shared" si="5"/>
        <v>-0.62060000000000004</v>
      </c>
      <c r="L15" s="15">
        <f t="shared" si="6"/>
        <v>0.13709999999999997</v>
      </c>
      <c r="O15" s="17">
        <v>15</v>
      </c>
      <c r="P15" s="32">
        <v>0.09</v>
      </c>
      <c r="Q15" s="32">
        <v>-0.33429999999999999</v>
      </c>
      <c r="R15" s="32">
        <v>7.4999999999999997E-2</v>
      </c>
      <c r="S15" s="32">
        <v>4.3299999999999996E-3</v>
      </c>
      <c r="X15" s="69"/>
      <c r="Y15" s="39">
        <v>-20</v>
      </c>
      <c r="Z15" s="95">
        <f>L13</f>
        <v>0.36299999999999999</v>
      </c>
      <c r="AA15" s="71">
        <f>Y15+(((0-Z15)/(Z16-Z15))*(Y16-Y15))</f>
        <v>-0.82915236334829601</v>
      </c>
    </row>
    <row r="16" spans="2:27" x14ac:dyDescent="0.25">
      <c r="B16" s="8">
        <v>6</v>
      </c>
      <c r="C16" s="33">
        <v>3.4000000000000002E-2</v>
      </c>
      <c r="D16" s="12">
        <f t="shared" si="0"/>
        <v>3.40028E-2</v>
      </c>
      <c r="E16" s="12">
        <f t="shared" si="1"/>
        <v>4.9480000000000003E-2</v>
      </c>
      <c r="F16" s="12">
        <f t="shared" si="2"/>
        <v>4.0237000000000002E-2</v>
      </c>
      <c r="G16" s="34">
        <v>0.64100000000000001</v>
      </c>
      <c r="H16" s="13">
        <f t="shared" si="3"/>
        <v>0.74199999999999999</v>
      </c>
      <c r="I16" s="13">
        <f t="shared" si="4"/>
        <v>0.54</v>
      </c>
      <c r="J16" s="35">
        <v>-0.35709999999999997</v>
      </c>
      <c r="K16" s="14">
        <f t="shared" si="5"/>
        <v>-0.73609999999999998</v>
      </c>
      <c r="L16" s="15">
        <f t="shared" si="6"/>
        <v>2.1600000000000008E-2</v>
      </c>
      <c r="O16" s="17">
        <v>20</v>
      </c>
      <c r="P16" s="32">
        <v>0.10100000000000001</v>
      </c>
      <c r="Q16" s="32">
        <v>-0.379</v>
      </c>
      <c r="R16" s="32">
        <v>9.2999999999999999E-2</v>
      </c>
      <c r="S16" s="32">
        <v>7.1199999999999996E-3</v>
      </c>
      <c r="X16" s="69"/>
      <c r="Y16" s="39">
        <v>0</v>
      </c>
      <c r="Z16" s="95">
        <f>J13</f>
        <v>-1.5699999999999999E-2</v>
      </c>
      <c r="AA16" s="72"/>
    </row>
    <row r="17" spans="2:27" ht="15.75" thickBot="1" x14ac:dyDescent="0.3">
      <c r="B17" s="8">
        <v>8</v>
      </c>
      <c r="C17" s="33">
        <v>4.5999999999999999E-2</v>
      </c>
      <c r="D17" s="12">
        <f t="shared" si="0"/>
        <v>4.600365E-2</v>
      </c>
      <c r="E17" s="12">
        <f t="shared" si="1"/>
        <v>6.2890000000000001E-2</v>
      </c>
      <c r="F17" s="12">
        <f t="shared" si="2"/>
        <v>5.0820000000000004E-2</v>
      </c>
      <c r="G17" s="34">
        <v>0.82899999999999996</v>
      </c>
      <c r="H17" s="13">
        <f t="shared" si="3"/>
        <v>0.92999999999999994</v>
      </c>
      <c r="I17" s="13">
        <f t="shared" si="4"/>
        <v>0.72799999999999998</v>
      </c>
      <c r="J17" s="35">
        <v>-0.4743</v>
      </c>
      <c r="K17" s="14">
        <f t="shared" si="5"/>
        <v>-0.85329999999999995</v>
      </c>
      <c r="L17" s="15">
        <f t="shared" si="6"/>
        <v>-9.5600000000000018E-2</v>
      </c>
      <c r="X17" s="70"/>
      <c r="Y17" s="40">
        <v>20</v>
      </c>
      <c r="Z17" s="96">
        <f>K13</f>
        <v>-0.3947</v>
      </c>
      <c r="AA17" s="73"/>
    </row>
    <row r="18" spans="2:27" x14ac:dyDescent="0.25">
      <c r="B18" s="8">
        <v>10</v>
      </c>
      <c r="C18" s="33">
        <v>5.8999999999999997E-2</v>
      </c>
      <c r="D18" s="12">
        <f t="shared" si="0"/>
        <v>5.9004579999999994E-2</v>
      </c>
      <c r="E18" s="12">
        <f t="shared" si="1"/>
        <v>7.7420000000000003E-2</v>
      </c>
      <c r="F18" s="12">
        <f t="shared" si="2"/>
        <v>6.2300000000000001E-2</v>
      </c>
      <c r="G18" s="34">
        <v>0.98899999999999999</v>
      </c>
      <c r="H18" s="13">
        <f t="shared" si="3"/>
        <v>1.0900000000000001</v>
      </c>
      <c r="I18" s="13">
        <f t="shared" si="4"/>
        <v>0.88800000000000001</v>
      </c>
      <c r="J18" s="35">
        <v>-0.5827</v>
      </c>
      <c r="K18" s="14">
        <f t="shared" si="5"/>
        <v>-0.9617</v>
      </c>
      <c r="L18" s="15">
        <f t="shared" si="6"/>
        <v>-0.20400000000000001</v>
      </c>
      <c r="X18" s="74" t="s">
        <v>67</v>
      </c>
      <c r="Y18" s="41" t="s">
        <v>43</v>
      </c>
      <c r="Z18" s="41" t="s">
        <v>30</v>
      </c>
      <c r="AA18" s="42" t="s">
        <v>44</v>
      </c>
    </row>
    <row r="19" spans="2:27" x14ac:dyDescent="0.25">
      <c r="B19" s="8">
        <v>12</v>
      </c>
      <c r="C19" s="33">
        <v>7.1999999999999995E-2</v>
      </c>
      <c r="D19" s="12">
        <f t="shared" si="0"/>
        <v>7.2005609999999998E-2</v>
      </c>
      <c r="E19" s="12">
        <f t="shared" si="1"/>
        <v>9.2119999999999994E-2</v>
      </c>
      <c r="F19" s="12">
        <f t="shared" si="2"/>
        <v>7.3599999999999999E-2</v>
      </c>
      <c r="G19" s="34">
        <v>1.1120000000000001</v>
      </c>
      <c r="H19" s="13">
        <f t="shared" si="3"/>
        <v>1.2130000000000001</v>
      </c>
      <c r="I19" s="13">
        <f t="shared" si="4"/>
        <v>1.0110000000000001</v>
      </c>
      <c r="J19" s="35">
        <v>-0.66449999999999998</v>
      </c>
      <c r="K19" s="14">
        <f t="shared" si="5"/>
        <v>-1.0434999999999999</v>
      </c>
      <c r="L19" s="15">
        <f t="shared" si="6"/>
        <v>-0.2858</v>
      </c>
      <c r="X19" s="75"/>
      <c r="Y19" s="43">
        <v>-20</v>
      </c>
      <c r="Z19" s="97">
        <f>L14</f>
        <v>0.24909999999999999</v>
      </c>
      <c r="AA19" s="77">
        <f>Y19+(((0-Z19)/(Z20-Z19))*(Y20-Y19))</f>
        <v>-6.8444679165566402</v>
      </c>
    </row>
    <row r="20" spans="2:27" x14ac:dyDescent="0.25">
      <c r="B20" s="8">
        <v>14</v>
      </c>
      <c r="C20" s="33">
        <v>8.4000000000000005E-2</v>
      </c>
      <c r="D20" s="12">
        <f t="shared" si="0"/>
        <v>8.4006720000000007E-2</v>
      </c>
      <c r="E20" s="12">
        <f t="shared" si="1"/>
        <v>0.10592</v>
      </c>
      <c r="F20" s="12">
        <f t="shared" si="2"/>
        <v>8.3760000000000001E-2</v>
      </c>
      <c r="G20" s="34">
        <v>1.208</v>
      </c>
      <c r="H20" s="13">
        <f t="shared" si="3"/>
        <v>1.3089999999999999</v>
      </c>
      <c r="I20" s="13">
        <f t="shared" si="4"/>
        <v>1.107</v>
      </c>
      <c r="J20" s="14">
        <v>-0.77329999999999999</v>
      </c>
      <c r="K20" s="14">
        <f t="shared" ref="K20:K23" si="7">J20+$Q$16</f>
        <v>-1.1522999999999999</v>
      </c>
      <c r="L20" s="15">
        <f t="shared" ref="L20:L23" si="8">J20+$Q$8</f>
        <v>-0.39460000000000001</v>
      </c>
      <c r="X20" s="75"/>
      <c r="Y20" s="43">
        <v>0</v>
      </c>
      <c r="Z20" s="97">
        <f>J14</f>
        <v>-0.12959999999999999</v>
      </c>
      <c r="AA20" s="78"/>
    </row>
    <row r="21" spans="2:27" ht="15.75" thickBot="1" x14ac:dyDescent="0.3">
      <c r="B21" s="8">
        <v>16</v>
      </c>
      <c r="C21" s="33">
        <v>9.8000000000000004E-2</v>
      </c>
      <c r="D21" s="12">
        <f t="shared" si="0"/>
        <v>9.8007860000000002E-2</v>
      </c>
      <c r="E21" s="12">
        <f t="shared" si="1"/>
        <v>0.12182</v>
      </c>
      <c r="F21" s="12">
        <f t="shared" si="2"/>
        <v>9.5880000000000007E-2</v>
      </c>
      <c r="G21" s="34">
        <v>1.3180000000000001</v>
      </c>
      <c r="H21" s="13">
        <f t="shared" si="3"/>
        <v>1.419</v>
      </c>
      <c r="I21" s="13">
        <f t="shared" si="4"/>
        <v>1.2170000000000001</v>
      </c>
      <c r="J21" s="14">
        <v>-0.87749999999999995</v>
      </c>
      <c r="K21" s="14">
        <f t="shared" si="7"/>
        <v>-1.2565</v>
      </c>
      <c r="L21" s="15">
        <f t="shared" si="8"/>
        <v>-0.49879999999999997</v>
      </c>
      <c r="X21" s="76"/>
      <c r="Y21" s="44">
        <v>20</v>
      </c>
      <c r="Z21" s="98">
        <f>K14</f>
        <v>-0.50859999999999994</v>
      </c>
      <c r="AA21" s="79"/>
    </row>
    <row r="22" spans="2:27" x14ac:dyDescent="0.25">
      <c r="B22" s="8">
        <v>18</v>
      </c>
      <c r="C22" s="33">
        <v>0.109</v>
      </c>
      <c r="D22" s="12">
        <f t="shared" si="0"/>
        <v>0.10900902</v>
      </c>
      <c r="E22" s="12">
        <f t="shared" si="1"/>
        <v>0.13471999999999998</v>
      </c>
      <c r="F22" s="12">
        <f t="shared" si="2"/>
        <v>0.10502</v>
      </c>
      <c r="G22" s="34">
        <v>1.3839999999999999</v>
      </c>
      <c r="H22" s="13">
        <f t="shared" si="3"/>
        <v>1.4849999999999999</v>
      </c>
      <c r="I22" s="13">
        <f t="shared" si="4"/>
        <v>1.2829999999999999</v>
      </c>
      <c r="J22" s="14">
        <v>-0.96140000000000003</v>
      </c>
      <c r="K22" s="14">
        <f t="shared" si="7"/>
        <v>-1.3404</v>
      </c>
      <c r="L22" s="15">
        <f t="shared" si="8"/>
        <v>-0.5827</v>
      </c>
      <c r="X22" s="56" t="s">
        <v>68</v>
      </c>
      <c r="Y22" s="45" t="s">
        <v>43</v>
      </c>
      <c r="Z22" s="45" t="s">
        <v>30</v>
      </c>
      <c r="AA22" s="46" t="s">
        <v>44</v>
      </c>
    </row>
    <row r="23" spans="2:27" x14ac:dyDescent="0.25">
      <c r="B23" s="8">
        <v>20</v>
      </c>
      <c r="C23" s="33">
        <v>0.12</v>
      </c>
      <c r="D23" s="12">
        <f t="shared" si="0"/>
        <v>0.1200103</v>
      </c>
      <c r="E23" s="12">
        <f t="shared" si="1"/>
        <v>0.14781999999999998</v>
      </c>
      <c r="F23" s="12">
        <f t="shared" si="2"/>
        <v>0.11391999999999999</v>
      </c>
      <c r="G23" s="34">
        <v>1.4490000000000001</v>
      </c>
      <c r="H23" s="13">
        <f t="shared" si="3"/>
        <v>1.55</v>
      </c>
      <c r="I23" s="13">
        <f t="shared" si="4"/>
        <v>1.3480000000000001</v>
      </c>
      <c r="J23" s="14">
        <v>-1.0318000000000001</v>
      </c>
      <c r="K23" s="14">
        <f t="shared" si="7"/>
        <v>-1.4108000000000001</v>
      </c>
      <c r="L23" s="15">
        <f t="shared" si="8"/>
        <v>-0.65310000000000001</v>
      </c>
      <c r="X23" s="57"/>
      <c r="Y23" s="47">
        <v>-20</v>
      </c>
      <c r="Z23" s="99">
        <f>L15</f>
        <v>0.13709999999999997</v>
      </c>
      <c r="AA23" s="59">
        <f>Y23+(((0-Z23)/(Z24-Z23))*(Y24-Y23))</f>
        <v>-12.75944019012411</v>
      </c>
    </row>
    <row r="24" spans="2:27" x14ac:dyDescent="0.25">
      <c r="L24" s="18"/>
      <c r="X24" s="57"/>
      <c r="Y24" s="47">
        <v>0</v>
      </c>
      <c r="Z24" s="99">
        <f>J15</f>
        <v>-0.24160000000000001</v>
      </c>
      <c r="AA24" s="60"/>
    </row>
    <row r="25" spans="2:27" ht="15.75" thickBot="1" x14ac:dyDescent="0.3">
      <c r="L25" s="18"/>
      <c r="Q25" s="16"/>
      <c r="R25" s="16"/>
      <c r="S25" s="16"/>
      <c r="T25" s="16"/>
      <c r="U25" s="16"/>
      <c r="V25" s="16"/>
      <c r="W25" s="16"/>
      <c r="X25" s="58"/>
      <c r="Y25" s="48">
        <v>20</v>
      </c>
      <c r="Z25" s="100">
        <f>K15</f>
        <v>-0.62060000000000004</v>
      </c>
      <c r="AA25" s="61"/>
    </row>
    <row r="26" spans="2:27" x14ac:dyDescent="0.25">
      <c r="L26" s="18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7" x14ac:dyDescent="0.25">
      <c r="B27" s="55" t="s">
        <v>41</v>
      </c>
      <c r="C27" s="55"/>
      <c r="D27" s="55"/>
      <c r="E27" s="55"/>
      <c r="F27" s="55"/>
      <c r="G27" s="55"/>
      <c r="H27" s="55"/>
      <c r="I27" s="55"/>
      <c r="J27" s="55"/>
      <c r="K27" s="55"/>
      <c r="L27" s="18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7" x14ac:dyDescent="0.25">
      <c r="B28" s="7" t="s">
        <v>27</v>
      </c>
      <c r="C28" s="19">
        <v>-20</v>
      </c>
      <c r="D28" s="19">
        <v>-15</v>
      </c>
      <c r="E28" s="19">
        <v>-10</v>
      </c>
      <c r="F28" s="19">
        <v>-5</v>
      </c>
      <c r="G28" s="19">
        <v>0</v>
      </c>
      <c r="H28" s="19">
        <v>5</v>
      </c>
      <c r="I28" s="19">
        <v>10</v>
      </c>
      <c r="J28" s="19">
        <v>15</v>
      </c>
      <c r="K28" s="19">
        <v>20</v>
      </c>
      <c r="L28" s="18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7" x14ac:dyDescent="0.25">
      <c r="B29" s="49">
        <v>-12</v>
      </c>
      <c r="C29" s="50">
        <v>1.1599999999999999E-2</v>
      </c>
      <c r="D29" s="50">
        <v>9.9600000000000001E-3</v>
      </c>
      <c r="E29" s="50">
        <v>6.1599999999999997E-3</v>
      </c>
      <c r="F29" s="50">
        <v>2.7399999999999998E-3</v>
      </c>
      <c r="G29" s="50">
        <v>-4.7899999999999999E-6</v>
      </c>
      <c r="H29" s="50">
        <v>-2.0500000000000002E-3</v>
      </c>
      <c r="I29" s="50">
        <v>-3.4199999999999999E-3</v>
      </c>
      <c r="J29" s="50">
        <v>-4.0800000000000003E-3</v>
      </c>
      <c r="K29" s="50">
        <v>-4.1799999999999997E-3</v>
      </c>
      <c r="L29" s="18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7" x14ac:dyDescent="0.25">
      <c r="B30" s="49">
        <v>-10</v>
      </c>
      <c r="C30" s="50">
        <v>1.01E-2</v>
      </c>
      <c r="D30" s="50">
        <v>8.5500000000000003E-3</v>
      </c>
      <c r="E30" s="50">
        <v>5.1999999999999998E-3</v>
      </c>
      <c r="F30" s="50">
        <v>2.2599999999999999E-3</v>
      </c>
      <c r="G30" s="50">
        <v>-3.8299999999999998E-6</v>
      </c>
      <c r="H30" s="50">
        <v>-1.57E-3</v>
      </c>
      <c r="I30" s="50">
        <v>-2.4599999999999999E-3</v>
      </c>
      <c r="J30" s="50">
        <v>-2.6700000000000001E-3</v>
      </c>
      <c r="K30" s="50">
        <v>-2.5899999999999999E-3</v>
      </c>
      <c r="L30" s="18"/>
      <c r="Q30" s="16"/>
      <c r="R30" s="16"/>
      <c r="S30" s="16"/>
      <c r="T30" s="16"/>
      <c r="U30" s="16"/>
      <c r="V30" s="16"/>
      <c r="W30" s="16"/>
      <c r="X30" s="16"/>
      <c r="Y30" s="16"/>
    </row>
    <row r="31" spans="2:27" x14ac:dyDescent="0.25">
      <c r="B31" s="49">
        <v>-8</v>
      </c>
      <c r="C31" s="50">
        <v>8.6199999999999992E-3</v>
      </c>
      <c r="D31" s="50">
        <v>7.2700000000000004E-3</v>
      </c>
      <c r="E31" s="50">
        <v>4.3299999999999996E-3</v>
      </c>
      <c r="F31" s="50">
        <v>1.82E-3</v>
      </c>
      <c r="G31" s="50">
        <v>-2.9500000000000001E-6</v>
      </c>
      <c r="H31" s="50">
        <v>-1.14E-3</v>
      </c>
      <c r="I31" s="50">
        <v>-1.58E-3</v>
      </c>
      <c r="J31" s="50">
        <v>-1.39E-3</v>
      </c>
      <c r="K31" s="50">
        <v>-1.14E-3</v>
      </c>
      <c r="L31" s="18"/>
      <c r="Q31" s="16"/>
      <c r="R31" s="16"/>
      <c r="S31" s="16"/>
      <c r="T31" s="16"/>
      <c r="U31" s="16"/>
      <c r="V31" s="16"/>
      <c r="W31" s="16"/>
      <c r="X31" s="16"/>
      <c r="Y31" s="16"/>
    </row>
    <row r="32" spans="2:27" x14ac:dyDescent="0.25">
      <c r="B32" s="49">
        <v>-6</v>
      </c>
      <c r="C32" s="50">
        <v>7.2100000000000003E-3</v>
      </c>
      <c r="D32" s="50">
        <v>6.0200000000000002E-3</v>
      </c>
      <c r="E32" s="50">
        <v>3.47E-3</v>
      </c>
      <c r="F32" s="50">
        <v>1.39E-3</v>
      </c>
      <c r="G32" s="50">
        <v>-2.0999999999999998E-6</v>
      </c>
      <c r="H32" s="50">
        <v>-7.0799999999999997E-4</v>
      </c>
      <c r="I32" s="50">
        <v>-7.2999999999999996E-4</v>
      </c>
      <c r="J32" s="50">
        <v>-1.36E-4</v>
      </c>
      <c r="K32" s="50">
        <v>2.6800000000000001E-4</v>
      </c>
      <c r="L32" s="18"/>
      <c r="Q32" s="16"/>
      <c r="R32" s="16"/>
      <c r="S32" s="16"/>
      <c r="T32" s="16"/>
      <c r="U32" s="16"/>
      <c r="V32" s="16"/>
      <c r="W32" s="16"/>
      <c r="X32" s="16"/>
      <c r="Y32" s="16"/>
    </row>
    <row r="33" spans="2:27" x14ac:dyDescent="0.25">
      <c r="B33" s="8">
        <v>-4</v>
      </c>
      <c r="C33" s="50">
        <v>5.8300000000000001E-3</v>
      </c>
      <c r="D33" s="50">
        <v>4.79E-3</v>
      </c>
      <c r="E33" s="50">
        <v>2.64E-3</v>
      </c>
      <c r="F33" s="50">
        <v>9.7499999999999996E-4</v>
      </c>
      <c r="G33" s="50">
        <v>-1.26E-6</v>
      </c>
      <c r="H33" s="50">
        <v>-2.9E-4</v>
      </c>
      <c r="I33" s="50">
        <v>1.07E-4</v>
      </c>
      <c r="J33" s="50">
        <v>1.09E-3</v>
      </c>
      <c r="K33" s="50">
        <v>1.65E-3</v>
      </c>
      <c r="L33" s="18"/>
      <c r="Q33" s="16"/>
      <c r="R33" s="16"/>
      <c r="S33" s="16"/>
      <c r="T33" s="16"/>
      <c r="U33" s="16"/>
      <c r="V33" s="16"/>
      <c r="W33" s="16"/>
      <c r="X33" s="16"/>
      <c r="Y33" s="16"/>
    </row>
    <row r="34" spans="2:27" x14ac:dyDescent="0.25">
      <c r="B34" s="8">
        <v>-2</v>
      </c>
      <c r="C34" s="50">
        <v>4.47E-3</v>
      </c>
      <c r="D34" s="50">
        <v>3.5899999999999999E-3</v>
      </c>
      <c r="E34" s="50">
        <v>1.81E-3</v>
      </c>
      <c r="F34" s="50">
        <v>5.6300000000000002E-4</v>
      </c>
      <c r="G34" s="50">
        <v>-4.4000000000000002E-7</v>
      </c>
      <c r="H34" s="50">
        <v>1.22E-4</v>
      </c>
      <c r="I34" s="50">
        <v>9.3000000000000005E-4</v>
      </c>
      <c r="J34" s="50">
        <v>2.3E-3</v>
      </c>
      <c r="K34" s="50">
        <v>3.0100000000000001E-3</v>
      </c>
      <c r="L34" s="18"/>
      <c r="Q34" s="16"/>
      <c r="R34" s="16"/>
      <c r="S34" s="16"/>
      <c r="T34" s="16"/>
      <c r="U34" s="16"/>
      <c r="V34" s="16"/>
      <c r="W34" s="16"/>
      <c r="X34" s="16"/>
      <c r="Y34" s="16"/>
    </row>
    <row r="35" spans="2:27" x14ac:dyDescent="0.25">
      <c r="B35" s="8">
        <v>0</v>
      </c>
      <c r="C35" s="50">
        <v>3.1199999999999999E-3</v>
      </c>
      <c r="D35" s="50">
        <v>2.3999999999999998E-3</v>
      </c>
      <c r="E35" s="50">
        <v>9.990000000000001E-4</v>
      </c>
      <c r="F35" s="50">
        <v>1.5699999999999999E-4</v>
      </c>
      <c r="G35" s="50">
        <v>3.7399999999999999E-7</v>
      </c>
      <c r="H35" s="50">
        <v>5.2899999999999996E-4</v>
      </c>
      <c r="I35" s="50">
        <v>1.74E-3</v>
      </c>
      <c r="J35" s="50">
        <v>3.49E-3</v>
      </c>
      <c r="K35" s="50">
        <v>4.3499999999999997E-3</v>
      </c>
      <c r="L35" s="18"/>
      <c r="Q35" s="16"/>
      <c r="R35" s="16"/>
      <c r="S35" s="16"/>
      <c r="T35" s="16"/>
      <c r="U35" s="16"/>
      <c r="V35" s="16"/>
      <c r="W35" s="16"/>
      <c r="X35" s="16"/>
      <c r="Y35" s="16"/>
    </row>
    <row r="36" spans="2:27" x14ac:dyDescent="0.25">
      <c r="B36" s="8">
        <v>2</v>
      </c>
      <c r="C36" s="50">
        <v>1.8E-3</v>
      </c>
      <c r="D36" s="50">
        <v>1.2199999999999999E-3</v>
      </c>
      <c r="E36" s="50">
        <v>1.95E-4</v>
      </c>
      <c r="F36" s="50">
        <v>-2.4499999999999999E-4</v>
      </c>
      <c r="G36" s="50">
        <v>1.1799999999999999E-6</v>
      </c>
      <c r="H36" s="50">
        <v>9.3099999999999997E-4</v>
      </c>
      <c r="I36" s="50">
        <v>2.5500000000000002E-3</v>
      </c>
      <c r="J36" s="50">
        <v>4.6600000000000001E-3</v>
      </c>
      <c r="K36" s="50">
        <v>5.6800000000000002E-3</v>
      </c>
      <c r="L36" s="18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2:27" x14ac:dyDescent="0.25">
      <c r="B37" s="8">
        <v>4</v>
      </c>
      <c r="C37" s="50">
        <v>4.8000000000000001E-4</v>
      </c>
      <c r="D37" s="50">
        <v>5.24E-5</v>
      </c>
      <c r="E37" s="50">
        <v>-6.02E-4</v>
      </c>
      <c r="F37" s="50">
        <v>-6.4400000000000004E-4</v>
      </c>
      <c r="G37" s="50">
        <v>1.9700000000000002E-6</v>
      </c>
      <c r="H37" s="50">
        <v>1.33E-3</v>
      </c>
      <c r="I37" s="50">
        <v>3.3400000000000001E-3</v>
      </c>
      <c r="J37" s="50">
        <v>5.8300000000000001E-3</v>
      </c>
      <c r="K37" s="50">
        <v>6.9899999999999997E-3</v>
      </c>
      <c r="Q37" s="16"/>
      <c r="R37" s="16"/>
      <c r="S37" s="16"/>
      <c r="T37" s="16"/>
      <c r="U37" s="16"/>
      <c r="V37" s="16"/>
      <c r="W37" s="16"/>
      <c r="X37" s="16"/>
      <c r="Y37" s="16"/>
    </row>
    <row r="38" spans="2:27" x14ac:dyDescent="0.25">
      <c r="B38" s="8">
        <v>6</v>
      </c>
      <c r="C38" s="50">
        <v>-8.83E-4</v>
      </c>
      <c r="D38" s="50">
        <v>-1.16E-3</v>
      </c>
      <c r="E38" s="50">
        <v>-1.4300000000000001E-3</v>
      </c>
      <c r="F38" s="50">
        <v>-1.06E-3</v>
      </c>
      <c r="G38" s="50">
        <v>2.7999999999999999E-6</v>
      </c>
      <c r="H38" s="50">
        <v>1.74E-3</v>
      </c>
      <c r="I38" s="50">
        <v>4.1700000000000001E-3</v>
      </c>
      <c r="J38" s="50">
        <v>7.0400000000000003E-3</v>
      </c>
      <c r="K38" s="50">
        <v>8.3599999999999994E-3</v>
      </c>
      <c r="Q38" s="16"/>
      <c r="R38" s="16"/>
      <c r="S38" s="16"/>
      <c r="T38" s="16"/>
      <c r="U38" s="16"/>
      <c r="V38" s="16"/>
      <c r="W38" s="16"/>
      <c r="X38" s="16"/>
      <c r="Y38" s="16"/>
    </row>
    <row r="39" spans="2:27" x14ac:dyDescent="0.25">
      <c r="B39" s="8">
        <v>8</v>
      </c>
      <c r="C39" s="50">
        <v>-2.3E-3</v>
      </c>
      <c r="D39" s="50">
        <v>-2.4099999999999998E-3</v>
      </c>
      <c r="E39" s="50">
        <v>-2.2799999999999999E-3</v>
      </c>
      <c r="F39" s="50">
        <v>-1.48E-3</v>
      </c>
      <c r="G39" s="50">
        <v>3.6500000000000002E-6</v>
      </c>
      <c r="H39" s="50">
        <v>2.1700000000000001E-3</v>
      </c>
      <c r="I39" s="50">
        <v>5.0299999999999997E-3</v>
      </c>
      <c r="J39" s="50">
        <v>8.3000000000000001E-3</v>
      </c>
      <c r="K39" s="50">
        <v>9.7699999999999992E-3</v>
      </c>
      <c r="Q39" s="16"/>
      <c r="R39" s="16"/>
      <c r="S39" s="16"/>
      <c r="T39" s="16"/>
      <c r="U39" s="16"/>
      <c r="V39" s="16"/>
      <c r="W39" s="16"/>
      <c r="X39" s="16"/>
      <c r="Y39" s="16"/>
    </row>
    <row r="40" spans="2:27" x14ac:dyDescent="0.25">
      <c r="B40" s="8">
        <v>10</v>
      </c>
      <c r="C40" s="50">
        <v>-3.82E-3</v>
      </c>
      <c r="D40" s="50">
        <v>-3.7599999999999999E-3</v>
      </c>
      <c r="E40" s="50">
        <v>-3.2100000000000002E-3</v>
      </c>
      <c r="F40" s="50">
        <v>-1.9499999999999999E-3</v>
      </c>
      <c r="G40" s="50">
        <v>4.5800000000000002E-6</v>
      </c>
      <c r="H40" s="50">
        <v>2.63E-3</v>
      </c>
      <c r="I40" s="50">
        <v>5.9500000000000004E-3</v>
      </c>
      <c r="J40" s="50">
        <v>9.6500000000000006E-3</v>
      </c>
      <c r="K40" s="50">
        <v>1.1299999999999999E-2</v>
      </c>
      <c r="Q40" s="16"/>
      <c r="R40" s="16"/>
      <c r="S40" s="16"/>
      <c r="T40" s="16"/>
      <c r="U40" s="16"/>
      <c r="V40" s="16"/>
      <c r="W40" s="16"/>
      <c r="X40" s="16"/>
      <c r="Y40" s="16"/>
    </row>
    <row r="41" spans="2:27" x14ac:dyDescent="0.25">
      <c r="B41" s="8">
        <v>12</v>
      </c>
      <c r="C41" s="50">
        <v>-5.5199999999999997E-3</v>
      </c>
      <c r="D41" s="50">
        <v>-5.2700000000000004E-3</v>
      </c>
      <c r="E41" s="50">
        <v>-4.2399999999999998E-3</v>
      </c>
      <c r="F41" s="50">
        <v>-2.4599999999999999E-3</v>
      </c>
      <c r="G41" s="50">
        <v>5.6099999999999997E-6</v>
      </c>
      <c r="H41" s="50">
        <v>3.15E-3</v>
      </c>
      <c r="I41" s="50">
        <v>6.9800000000000001E-3</v>
      </c>
      <c r="J41" s="50">
        <v>1.12E-2</v>
      </c>
      <c r="K41" s="50">
        <v>1.2999999999999999E-2</v>
      </c>
      <c r="Q41" s="16"/>
      <c r="R41" s="16"/>
      <c r="S41" s="16"/>
      <c r="T41" s="16"/>
      <c r="U41" s="16"/>
      <c r="V41" s="16"/>
      <c r="W41" s="16"/>
      <c r="X41" s="16"/>
      <c r="Y41" s="16"/>
    </row>
    <row r="42" spans="2:27" x14ac:dyDescent="0.25">
      <c r="B42" s="8">
        <v>14</v>
      </c>
      <c r="C42" s="50">
        <v>-7.3600000000000002E-3</v>
      </c>
      <c r="D42" s="50">
        <v>-6.8999999999999999E-3</v>
      </c>
      <c r="E42" s="50">
        <v>-5.3499999999999997E-3</v>
      </c>
      <c r="F42" s="50">
        <v>-3.0200000000000001E-3</v>
      </c>
      <c r="G42" s="50">
        <v>6.72E-6</v>
      </c>
      <c r="H42" s="50">
        <v>3.7000000000000002E-3</v>
      </c>
      <c r="I42" s="50">
        <v>8.09E-3</v>
      </c>
      <c r="J42" s="50">
        <v>1.2800000000000001E-2</v>
      </c>
      <c r="K42" s="50">
        <v>1.4800000000000001E-2</v>
      </c>
      <c r="W42" s="16"/>
      <c r="X42" s="16"/>
      <c r="Y42" s="16"/>
    </row>
    <row r="43" spans="2:27" x14ac:dyDescent="0.25">
      <c r="B43" s="8">
        <v>16</v>
      </c>
      <c r="C43" s="50">
        <v>-9.2399999999999999E-3</v>
      </c>
      <c r="D43" s="50">
        <v>-8.5699999999999995E-3</v>
      </c>
      <c r="E43" s="50">
        <v>-6.4900000000000001E-3</v>
      </c>
      <c r="F43" s="50">
        <v>-3.5899999999999999E-3</v>
      </c>
      <c r="G43" s="50">
        <v>7.8599999999999993E-6</v>
      </c>
      <c r="H43" s="50">
        <v>4.2700000000000004E-3</v>
      </c>
      <c r="I43" s="50">
        <v>9.2300000000000004E-3</v>
      </c>
      <c r="J43" s="50">
        <v>1.4500000000000001E-2</v>
      </c>
      <c r="K43" s="50">
        <v>1.67E-2</v>
      </c>
      <c r="W43" s="16"/>
      <c r="X43" s="16"/>
      <c r="Y43" s="16"/>
    </row>
    <row r="44" spans="2:27" x14ac:dyDescent="0.25">
      <c r="B44" s="8">
        <v>18</v>
      </c>
      <c r="C44" s="50">
        <v>-1.11E-2</v>
      </c>
      <c r="D44" s="50">
        <v>-1.03E-2</v>
      </c>
      <c r="E44" s="50">
        <v>-7.6499999999999997E-3</v>
      </c>
      <c r="F44" s="50">
        <v>-4.1700000000000001E-3</v>
      </c>
      <c r="G44" s="50">
        <v>9.02E-6</v>
      </c>
      <c r="H44" s="50">
        <v>4.8500000000000001E-3</v>
      </c>
      <c r="I44" s="50">
        <v>1.04E-2</v>
      </c>
      <c r="J44" s="50">
        <v>1.6199999999999999E-2</v>
      </c>
      <c r="K44" s="50">
        <v>1.8599999999999998E-2</v>
      </c>
      <c r="W44" s="16"/>
      <c r="X44" s="16"/>
      <c r="Y44" s="16"/>
    </row>
    <row r="45" spans="2:27" x14ac:dyDescent="0.25">
      <c r="B45" s="8">
        <v>20</v>
      </c>
      <c r="C45" s="50">
        <v>-1.32E-2</v>
      </c>
      <c r="D45" s="50">
        <v>-1.21E-2</v>
      </c>
      <c r="E45" s="50">
        <v>-8.8999999999999999E-3</v>
      </c>
      <c r="F45" s="50">
        <v>-4.79E-3</v>
      </c>
      <c r="G45" s="50">
        <v>1.03E-5</v>
      </c>
      <c r="H45" s="50">
        <v>5.4799999999999996E-3</v>
      </c>
      <c r="I45" s="50">
        <v>1.1599999999999999E-2</v>
      </c>
      <c r="J45" s="50">
        <v>1.7999999999999999E-2</v>
      </c>
      <c r="K45" s="50">
        <v>2.07E-2</v>
      </c>
      <c r="W45" s="16"/>
      <c r="X45" s="16"/>
      <c r="Y45" s="16"/>
    </row>
    <row r="46" spans="2:27" x14ac:dyDescent="0.25">
      <c r="W46" s="16"/>
      <c r="X46" s="16"/>
      <c r="Y46" s="16"/>
    </row>
    <row r="47" spans="2:27" x14ac:dyDescent="0.25">
      <c r="W47" s="16"/>
      <c r="X47" s="16"/>
      <c r="Y47" s="16"/>
    </row>
    <row r="48" spans="2:27" x14ac:dyDescent="0.25">
      <c r="W48" s="16"/>
      <c r="X48" s="16"/>
      <c r="Y48" s="16"/>
    </row>
    <row r="49" spans="5:25" x14ac:dyDescent="0.25">
      <c r="E49" s="16"/>
      <c r="F49" s="16"/>
      <c r="G49" s="16"/>
      <c r="H49" s="16"/>
      <c r="I49" s="16"/>
      <c r="J49" s="16"/>
      <c r="K49" s="16"/>
      <c r="L49" s="16"/>
      <c r="M49" s="16"/>
      <c r="W49" s="16"/>
      <c r="Y49" s="16"/>
    </row>
    <row r="50" spans="5:25" x14ac:dyDescent="0.25">
      <c r="E50" s="16"/>
      <c r="F50" s="16"/>
      <c r="G50" s="16"/>
      <c r="H50" s="16"/>
      <c r="I50" s="16"/>
      <c r="J50" s="16"/>
      <c r="K50" s="16"/>
      <c r="L50" s="16"/>
      <c r="M50" s="16"/>
      <c r="W50" s="16"/>
      <c r="Y50" s="16"/>
    </row>
    <row r="51" spans="5:25" x14ac:dyDescent="0.25">
      <c r="E51" s="16"/>
      <c r="F51" s="16"/>
      <c r="G51" s="16"/>
      <c r="H51" s="16"/>
      <c r="I51" s="16"/>
      <c r="J51" s="16"/>
      <c r="K51" s="16"/>
      <c r="L51" s="16"/>
      <c r="M51" s="16"/>
      <c r="W51" s="16"/>
      <c r="Y51" s="16"/>
    </row>
    <row r="52" spans="5:25" x14ac:dyDescent="0.25">
      <c r="E52" s="16"/>
      <c r="F52" s="16"/>
      <c r="G52" s="16"/>
      <c r="H52" s="16"/>
      <c r="I52" s="16"/>
      <c r="J52" s="16"/>
      <c r="K52" s="16"/>
      <c r="L52" s="16"/>
      <c r="M52" s="16"/>
      <c r="W52" s="16"/>
      <c r="Y52" s="16"/>
    </row>
  </sheetData>
  <mergeCells count="17">
    <mergeCell ref="B5:B6"/>
    <mergeCell ref="C5:F5"/>
    <mergeCell ref="G5:I5"/>
    <mergeCell ref="J5:L5"/>
    <mergeCell ref="X5:AA5"/>
    <mergeCell ref="O6:S6"/>
    <mergeCell ref="X6:X9"/>
    <mergeCell ref="AA7:AA9"/>
    <mergeCell ref="X22:X25"/>
    <mergeCell ref="AA23:AA25"/>
    <mergeCell ref="B27:K27"/>
    <mergeCell ref="X10:X13"/>
    <mergeCell ref="AA11:AA13"/>
    <mergeCell ref="X14:X17"/>
    <mergeCell ref="AA15:AA17"/>
    <mergeCell ref="X18:X21"/>
    <mergeCell ref="AA19:A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ControlSurfaceData</vt:lpstr>
      <vt:lpstr>Wing</vt:lpstr>
      <vt:lpstr>HTP_VTP</vt:lpstr>
      <vt:lpstr>out_4</vt:lpstr>
      <vt:lpstr>Plot_4</vt:lpstr>
      <vt:lpstr>out_5</vt:lpstr>
      <vt:lpstr>Plot_5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2020-06-29T06:48:37Z</dcterms:created>
  <dcterms:modified xsi:type="dcterms:W3CDTF">2020-06-29T10:46:04Z</dcterms:modified>
</cp:coreProperties>
</file>