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defaultThemeVersion="166925"/>
  <mc:AlternateContent xmlns:mc="http://schemas.openxmlformats.org/markup-compatibility/2006">
    <mc:Choice Requires="x15">
      <x15ac:absPath xmlns:x15ac="http://schemas.microsoft.com/office/spreadsheetml/2010/11/ac" url="https://yellowflag-my.sharepoint.com/personal/ben_gardiner_yellowflag_onmicrosoft_com/Documents/NMFTA/2021 Truck Matrix/"/>
    </mc:Choice>
  </mc:AlternateContent>
  <xr:revisionPtr revIDLastSave="297" documentId="13_ncr:1_{30743225-05F8-437C-AE5F-CA58AB8793A3}" xr6:coauthVersionLast="47" xr6:coauthVersionMax="47" xr10:uidLastSave="{B9BA5F03-1E6D-499D-8A3E-DCFD9069A772}"/>
  <bookViews>
    <workbookView xWindow="-9540" yWindow="-21720" windowWidth="77040" windowHeight="21840" tabRatio="97" xr2:uid="{87074637-025A-494D-828D-0F28FACB1B1C}"/>
  </bookViews>
  <sheets>
    <sheet name="Simplified Risk Analysis and Cl" sheetId="1" r:id="rId1"/>
    <sheet name="Device Class Lis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 i="1" l="1"/>
  <c r="G7" i="1"/>
  <c r="G8" i="1"/>
  <c r="G9" i="1"/>
  <c r="G10" i="1"/>
  <c r="G11" i="1"/>
  <c r="G12" i="1"/>
  <c r="C5" i="2" s="1" a="1"/>
  <c r="C5" i="2" s="1"/>
  <c r="G13" i="1"/>
  <c r="G14" i="1"/>
  <c r="C8" i="2" s="1" a="1"/>
  <c r="C8" i="2" s="1"/>
  <c r="G15" i="1"/>
  <c r="G16" i="1"/>
  <c r="G17" i="1"/>
  <c r="C7" i="2" s="1" a="1"/>
  <c r="C7" i="2" s="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86" i="1"/>
  <c r="G87" i="1"/>
  <c r="G167" i="1"/>
  <c r="C3" i="2" l="1" a="1"/>
  <c r="C3" i="2" s="1"/>
  <c r="C4" i="2" a="1"/>
  <c r="C4" i="2" s="1"/>
  <c r="C6" i="2" a="1"/>
  <c r="C6" i="2" s="1"/>
  <c r="AF87" i="1"/>
  <c r="AF45" i="1"/>
  <c r="AG4" i="1"/>
  <c r="AF122" i="1" s="1"/>
  <c r="AF131" i="1" l="1"/>
  <c r="AF140" i="1"/>
  <c r="AG141" i="1"/>
  <c r="AF141" i="1"/>
  <c r="AF46" i="1"/>
  <c r="AG158" i="1"/>
  <c r="AF158" i="1"/>
  <c r="AF138" i="1"/>
  <c r="AF13" i="1"/>
  <c r="AF83" i="1"/>
  <c r="AF85" i="1"/>
  <c r="AF41" i="1"/>
  <c r="AF82" i="1"/>
  <c r="AF96" i="1"/>
  <c r="AF163" i="1"/>
  <c r="AF44" i="1"/>
  <c r="AF156" i="1"/>
  <c r="AF139" i="1"/>
  <c r="AF155" i="1"/>
  <c r="AF84" i="1"/>
  <c r="AF136" i="1"/>
  <c r="AF81" i="1"/>
  <c r="AF92" i="1"/>
  <c r="AF116" i="1"/>
  <c r="AF12" i="1"/>
  <c r="AF88" i="1"/>
  <c r="AF42" i="1"/>
  <c r="AF162" i="1"/>
  <c r="AF73" i="1"/>
  <c r="AF134" i="1"/>
  <c r="AF113" i="1"/>
  <c r="AF165" i="1"/>
  <c r="AF94" i="1"/>
  <c r="AF67" i="1"/>
  <c r="AF167" i="1"/>
  <c r="AF137" i="1"/>
  <c r="AF160" i="1"/>
  <c r="AF20" i="1"/>
  <c r="AF16" i="1"/>
  <c r="AF164" i="1"/>
  <c r="AF159" i="1"/>
  <c r="AF103" i="1"/>
  <c r="AF97" i="1"/>
  <c r="AF128" i="1"/>
  <c r="AF86" i="1"/>
  <c r="AF10" i="1"/>
  <c r="AF9" i="1"/>
  <c r="AF132" i="1"/>
  <c r="AF93" i="1"/>
  <c r="AF123" i="1"/>
  <c r="AF151" i="1"/>
  <c r="AF28" i="1"/>
  <c r="AF114" i="1"/>
  <c r="AF68" i="1"/>
  <c r="AF60" i="1"/>
  <c r="AF17" i="1"/>
  <c r="AF104" i="1"/>
  <c r="AF38" i="1"/>
  <c r="AF121" i="1"/>
  <c r="AF150" i="1"/>
  <c r="AF27" i="1"/>
  <c r="AF91" i="1"/>
  <c r="AF66" i="1"/>
  <c r="AF109" i="1"/>
  <c r="AF15" i="1"/>
  <c r="AF102" i="1"/>
  <c r="AF130" i="1"/>
  <c r="AF154" i="1"/>
  <c r="AF120" i="1"/>
  <c r="AF34" i="1"/>
  <c r="AF26" i="1"/>
  <c r="AF90" i="1"/>
  <c r="AF65" i="1"/>
  <c r="AF108" i="1"/>
  <c r="AF106" i="1"/>
  <c r="AF101" i="1"/>
  <c r="AF43" i="1"/>
  <c r="AF40" i="1"/>
  <c r="AF80" i="1"/>
  <c r="AF126" i="1"/>
  <c r="AF119" i="1"/>
  <c r="AF33" i="1"/>
  <c r="AF72" i="1"/>
  <c r="AF144" i="1"/>
  <c r="AF64" i="1"/>
  <c r="AF107" i="1"/>
  <c r="AF54" i="1"/>
  <c r="AF100" i="1"/>
  <c r="AF11" i="1"/>
  <c r="AF14" i="1"/>
  <c r="AF98" i="1"/>
  <c r="AF161" i="1"/>
  <c r="AF78" i="1"/>
  <c r="AF37" i="1"/>
  <c r="AF118" i="1"/>
  <c r="AF149" i="1"/>
  <c r="AF25" i="1"/>
  <c r="AF71" i="1"/>
  <c r="AF63" i="1"/>
  <c r="AF19" i="1"/>
  <c r="AF53" i="1"/>
  <c r="AF49" i="1"/>
  <c r="AF95" i="1"/>
  <c r="AF129" i="1"/>
  <c r="AF36" i="1"/>
  <c r="AF77" i="1"/>
  <c r="AF32" i="1"/>
  <c r="AF24" i="1"/>
  <c r="AF70" i="1"/>
  <c r="AF62" i="1"/>
  <c r="AF18" i="1"/>
  <c r="AF99" i="1"/>
  <c r="AF152" i="1"/>
  <c r="AF74" i="1"/>
  <c r="AF147" i="1"/>
  <c r="AF22" i="1"/>
  <c r="AF111" i="1"/>
  <c r="AF59" i="1"/>
  <c r="AF52" i="1"/>
  <c r="AF48" i="1"/>
  <c r="AF127" i="1"/>
  <c r="AF8" i="1"/>
  <c r="AF76" i="1"/>
  <c r="AF148" i="1"/>
  <c r="AF146" i="1"/>
  <c r="AF69" i="1"/>
  <c r="AF21" i="1"/>
  <c r="AF58" i="1"/>
  <c r="AF89" i="1"/>
  <c r="AF6" i="1"/>
  <c r="AF79" i="1"/>
  <c r="AF157" i="1"/>
  <c r="AF153" i="1"/>
  <c r="AF75" i="1"/>
  <c r="AF31" i="1"/>
  <c r="AF145" i="1"/>
  <c r="AF143" i="1"/>
  <c r="AF61" i="1"/>
  <c r="AF57" i="1"/>
  <c r="AF105" i="1"/>
  <c r="AF47" i="1"/>
  <c r="AF125" i="1"/>
  <c r="AF35" i="1"/>
  <c r="AF30" i="1"/>
  <c r="AF115" i="1"/>
  <c r="AF112" i="1"/>
  <c r="AF110" i="1"/>
  <c r="AF56" i="1"/>
  <c r="AF51" i="1"/>
  <c r="AF166" i="1"/>
  <c r="AF135" i="1"/>
  <c r="AF133" i="1"/>
  <c r="AF39" i="1"/>
  <c r="AF124" i="1"/>
  <c r="AF117" i="1"/>
  <c r="AF29" i="1"/>
  <c r="AF23" i="1"/>
  <c r="AF7" i="1"/>
  <c r="AF142" i="1"/>
  <c r="AF55" i="1"/>
  <c r="AF50" i="1"/>
  <c r="AG104" i="1"/>
  <c r="AG129" i="1"/>
  <c r="AG22" i="1"/>
  <c r="AG136" i="1"/>
  <c r="AG148" i="1"/>
  <c r="AG6" i="1"/>
  <c r="AG7" i="1"/>
  <c r="AG60" i="1"/>
  <c r="AG66" i="1"/>
  <c r="AG40" i="1"/>
  <c r="AG41" i="1"/>
  <c r="AG138" i="1"/>
  <c r="AG137" i="1"/>
  <c r="AG163" i="1"/>
  <c r="AG155" i="1"/>
  <c r="AG122" i="1"/>
  <c r="AG73" i="1"/>
  <c r="AG113" i="1"/>
  <c r="AG67" i="1"/>
  <c r="AG20" i="1"/>
  <c r="AG16" i="1"/>
  <c r="AG103" i="1"/>
  <c r="AG121" i="1"/>
  <c r="AG43" i="1"/>
  <c r="AG80" i="1"/>
  <c r="AG154" i="1"/>
  <c r="AG120" i="1"/>
  <c r="AG34" i="1"/>
  <c r="AG26" i="1"/>
  <c r="AG90" i="1"/>
  <c r="AG65" i="1"/>
  <c r="AG108" i="1"/>
  <c r="AG106" i="1"/>
  <c r="AG101" i="1"/>
  <c r="AG27" i="1"/>
  <c r="AG11" i="1"/>
  <c r="AG14" i="1"/>
  <c r="AG98" i="1"/>
  <c r="AG161" i="1"/>
  <c r="AG126" i="1"/>
  <c r="AG119" i="1"/>
  <c r="AG33" i="1"/>
  <c r="AG72" i="1"/>
  <c r="AG144" i="1"/>
  <c r="AG64" i="1"/>
  <c r="AG107" i="1"/>
  <c r="AG54" i="1"/>
  <c r="AG100" i="1"/>
  <c r="AG84" i="1"/>
  <c r="AG109" i="1"/>
  <c r="AG159" i="1"/>
  <c r="AG116" i="1"/>
  <c r="AG88" i="1"/>
  <c r="AG164" i="1"/>
  <c r="AG95" i="1"/>
  <c r="AG78" i="1"/>
  <c r="AG37" i="1"/>
  <c r="AG118" i="1"/>
  <c r="AG149" i="1"/>
  <c r="AG25" i="1"/>
  <c r="AG71" i="1"/>
  <c r="AG63" i="1"/>
  <c r="AG19" i="1"/>
  <c r="AG53" i="1"/>
  <c r="AG49" i="1"/>
  <c r="AG150" i="1"/>
  <c r="AG45" i="1"/>
  <c r="AG13" i="1"/>
  <c r="AG97" i="1"/>
  <c r="AG134" i="1"/>
  <c r="AG36" i="1"/>
  <c r="AG77" i="1"/>
  <c r="AG32" i="1"/>
  <c r="AG24" i="1"/>
  <c r="AG70" i="1"/>
  <c r="AG62" i="1"/>
  <c r="AG18" i="1"/>
  <c r="AG99" i="1"/>
  <c r="AG15" i="1"/>
  <c r="AG44" i="1"/>
  <c r="AG12" i="1"/>
  <c r="AG82" i="1"/>
  <c r="AG94" i="1"/>
  <c r="AG128" i="1"/>
  <c r="AG92" i="1"/>
  <c r="AG152" i="1"/>
  <c r="AG74" i="1"/>
  <c r="AG147" i="1"/>
  <c r="AG111" i="1"/>
  <c r="AG59" i="1"/>
  <c r="AG52" i="1"/>
  <c r="AG48" i="1"/>
  <c r="AG162" i="1"/>
  <c r="AG167" i="1"/>
  <c r="AG42" i="1"/>
  <c r="AG79" i="1"/>
  <c r="AG127" i="1"/>
  <c r="AG8" i="1"/>
  <c r="AG76" i="1"/>
  <c r="AG146" i="1"/>
  <c r="AG69" i="1"/>
  <c r="AG21" i="1"/>
  <c r="AG58" i="1"/>
  <c r="AG89" i="1"/>
  <c r="AG38" i="1"/>
  <c r="AG139" i="1"/>
  <c r="AG83" i="1"/>
  <c r="AG81" i="1"/>
  <c r="AG160" i="1"/>
  <c r="AG157" i="1"/>
  <c r="AG153" i="1"/>
  <c r="AG75" i="1"/>
  <c r="AG31" i="1"/>
  <c r="AG145" i="1"/>
  <c r="AG143" i="1"/>
  <c r="AG61" i="1"/>
  <c r="AG57" i="1"/>
  <c r="AG105" i="1"/>
  <c r="AG47" i="1"/>
  <c r="AG91" i="1"/>
  <c r="AG87" i="1"/>
  <c r="AG166" i="1"/>
  <c r="AG135" i="1"/>
  <c r="AG133" i="1"/>
  <c r="AG156" i="1"/>
  <c r="AG125" i="1"/>
  <c r="AG35" i="1"/>
  <c r="AG30" i="1"/>
  <c r="AG115" i="1"/>
  <c r="AG112" i="1"/>
  <c r="AG110" i="1"/>
  <c r="AG56" i="1"/>
  <c r="AG51" i="1"/>
  <c r="AG140" i="1"/>
  <c r="AG102" i="1"/>
  <c r="AG86" i="1"/>
  <c r="AG10" i="1"/>
  <c r="AG9" i="1"/>
  <c r="AG132" i="1"/>
  <c r="AG39" i="1"/>
  <c r="AG124" i="1"/>
  <c r="AG117" i="1"/>
  <c r="AG29" i="1"/>
  <c r="AG23" i="1"/>
  <c r="AG142" i="1"/>
  <c r="AG55" i="1"/>
  <c r="AG50" i="1"/>
  <c r="AG46" i="1"/>
  <c r="AG130" i="1"/>
  <c r="AG85" i="1"/>
  <c r="AG165" i="1"/>
  <c r="AG96" i="1"/>
  <c r="AG131" i="1"/>
  <c r="AG93" i="1"/>
  <c r="AG123" i="1"/>
  <c r="AG151" i="1"/>
  <c r="AG28" i="1"/>
  <c r="AG114" i="1"/>
  <c r="AG68" i="1"/>
  <c r="AG17" i="1"/>
  <c r="AP158" i="1" l="1"/>
  <c r="AQ158" i="1"/>
  <c r="AM158" i="1"/>
  <c r="AN158" i="1"/>
  <c r="AO158" i="1"/>
  <c r="AQ111" i="1"/>
  <c r="AM111" i="1"/>
  <c r="AN111" i="1"/>
  <c r="AO111" i="1"/>
  <c r="AP111" i="1"/>
  <c r="AM115" i="1"/>
  <c r="AN115" i="1"/>
  <c r="AO115" i="1"/>
  <c r="AP115" i="1"/>
  <c r="AQ115" i="1"/>
  <c r="AN64" i="1"/>
  <c r="AO64" i="1"/>
  <c r="AP64" i="1"/>
  <c r="AQ64" i="1"/>
  <c r="AM64" i="1"/>
  <c r="AM21" i="1"/>
  <c r="AN21" i="1"/>
  <c r="AO21" i="1"/>
  <c r="AP21" i="1"/>
  <c r="AQ21" i="1"/>
  <c r="AQ52" i="1"/>
  <c r="AM52" i="1"/>
  <c r="AN52" i="1"/>
  <c r="AO52" i="1"/>
  <c r="AP52" i="1"/>
  <c r="AM99" i="1"/>
  <c r="AN99" i="1"/>
  <c r="AO99" i="1"/>
  <c r="AP99" i="1"/>
  <c r="AQ99" i="1"/>
  <c r="AM95" i="1"/>
  <c r="AN95" i="1"/>
  <c r="AO95" i="1"/>
  <c r="AP95" i="1"/>
  <c r="AQ95" i="1"/>
  <c r="AN144" i="1"/>
  <c r="AO144" i="1"/>
  <c r="AP144" i="1"/>
  <c r="AQ144" i="1"/>
  <c r="AM144" i="1"/>
  <c r="AM80" i="1"/>
  <c r="AN80" i="1"/>
  <c r="AO80" i="1"/>
  <c r="AP80" i="1"/>
  <c r="AQ80" i="1"/>
  <c r="AM150" i="1"/>
  <c r="AN150" i="1"/>
  <c r="AO150" i="1"/>
  <c r="AP150" i="1"/>
  <c r="AQ150" i="1"/>
  <c r="AM67" i="1"/>
  <c r="AN67" i="1"/>
  <c r="AO67" i="1"/>
  <c r="AP67" i="1"/>
  <c r="AQ67" i="1"/>
  <c r="AM49" i="1"/>
  <c r="AN49" i="1"/>
  <c r="AO49" i="1"/>
  <c r="AP49" i="1"/>
  <c r="AQ49" i="1"/>
  <c r="AM93" i="1"/>
  <c r="AN93" i="1"/>
  <c r="AO93" i="1"/>
  <c r="AP93" i="1"/>
  <c r="AQ93" i="1"/>
  <c r="AM56" i="1"/>
  <c r="AN56" i="1"/>
  <c r="AO56" i="1"/>
  <c r="AP56" i="1"/>
  <c r="AQ56" i="1"/>
  <c r="AM117" i="1"/>
  <c r="AN117" i="1"/>
  <c r="AO117" i="1"/>
  <c r="AP117" i="1"/>
  <c r="AQ117" i="1"/>
  <c r="AM157" i="1"/>
  <c r="AN157" i="1"/>
  <c r="AO157" i="1"/>
  <c r="AP157" i="1"/>
  <c r="AQ157" i="1"/>
  <c r="AM141" i="1"/>
  <c r="AN141" i="1"/>
  <c r="AO141" i="1"/>
  <c r="AP141" i="1"/>
  <c r="AQ141" i="1"/>
  <c r="AM33" i="1"/>
  <c r="AN33" i="1"/>
  <c r="AO33" i="1"/>
  <c r="AP33" i="1"/>
  <c r="AQ33" i="1"/>
  <c r="AM43" i="1"/>
  <c r="AN43" i="1"/>
  <c r="AO43" i="1"/>
  <c r="AP43" i="1"/>
  <c r="AQ43" i="1"/>
  <c r="AM55" i="1"/>
  <c r="AN55" i="1"/>
  <c r="AO55" i="1"/>
  <c r="AP55" i="1"/>
  <c r="AQ55" i="1"/>
  <c r="AM152" i="1"/>
  <c r="AN152" i="1"/>
  <c r="AO152" i="1"/>
  <c r="AP152" i="1"/>
  <c r="AQ152" i="1"/>
  <c r="AM148" i="1"/>
  <c r="AN148" i="1"/>
  <c r="AO148" i="1"/>
  <c r="AP148" i="1"/>
  <c r="AQ148" i="1"/>
  <c r="AM106" i="1"/>
  <c r="AN106" i="1"/>
  <c r="AO106" i="1"/>
  <c r="AP106" i="1"/>
  <c r="AQ106" i="1"/>
  <c r="AM130" i="1"/>
  <c r="AN130" i="1"/>
  <c r="AO130" i="1"/>
  <c r="AP130" i="1"/>
  <c r="AQ130" i="1"/>
  <c r="AM116" i="1"/>
  <c r="AN116" i="1"/>
  <c r="AO116" i="1"/>
  <c r="AP116" i="1"/>
  <c r="AQ116" i="1"/>
  <c r="AM142" i="1"/>
  <c r="AN142" i="1"/>
  <c r="AO142" i="1"/>
  <c r="AP142" i="1"/>
  <c r="AQ142" i="1"/>
  <c r="AM76" i="1"/>
  <c r="AN76" i="1"/>
  <c r="AO76" i="1"/>
  <c r="AP76" i="1"/>
  <c r="AQ76" i="1"/>
  <c r="AN74" i="1"/>
  <c r="AO74" i="1"/>
  <c r="AP74" i="1"/>
  <c r="AQ74" i="1"/>
  <c r="AM74" i="1"/>
  <c r="AM70" i="1"/>
  <c r="AN70" i="1"/>
  <c r="AO70" i="1"/>
  <c r="AP70" i="1"/>
  <c r="AQ70" i="1"/>
  <c r="AN97" i="1"/>
  <c r="AO97" i="1"/>
  <c r="AP97" i="1"/>
  <c r="AQ97" i="1"/>
  <c r="AM97" i="1"/>
  <c r="AM108" i="1"/>
  <c r="AN108" i="1"/>
  <c r="AO108" i="1"/>
  <c r="AP108" i="1"/>
  <c r="AQ108" i="1"/>
  <c r="AM162" i="1"/>
  <c r="AN162" i="1"/>
  <c r="AO162" i="1"/>
  <c r="AP162" i="1"/>
  <c r="AQ162" i="1"/>
  <c r="AM122" i="1"/>
  <c r="AN122" i="1"/>
  <c r="AO122" i="1"/>
  <c r="AP122" i="1"/>
  <c r="AQ122" i="1"/>
  <c r="AM135" i="1"/>
  <c r="AN135" i="1"/>
  <c r="AO135" i="1"/>
  <c r="AP135" i="1"/>
  <c r="AQ135" i="1"/>
  <c r="AM7" i="1"/>
  <c r="AN7" i="1"/>
  <c r="AO7" i="1"/>
  <c r="AP7" i="1"/>
  <c r="AQ7" i="1"/>
  <c r="AO105" i="1"/>
  <c r="AP105" i="1"/>
  <c r="AQ105" i="1"/>
  <c r="AM105" i="1"/>
  <c r="AN105" i="1"/>
  <c r="AO139" i="1"/>
  <c r="AP139" i="1"/>
  <c r="AQ139" i="1"/>
  <c r="AM139" i="1"/>
  <c r="AN139" i="1"/>
  <c r="AM164" i="1"/>
  <c r="AN164" i="1"/>
  <c r="AO164" i="1"/>
  <c r="AP164" i="1"/>
  <c r="AQ164" i="1"/>
  <c r="AM88" i="1"/>
  <c r="AN88" i="1"/>
  <c r="AO88" i="1"/>
  <c r="AP88" i="1"/>
  <c r="AQ88" i="1"/>
  <c r="AQ59" i="1"/>
  <c r="AM59" i="1"/>
  <c r="AN59" i="1"/>
  <c r="AO59" i="1"/>
  <c r="AP59" i="1"/>
  <c r="AM146" i="1"/>
  <c r="AN146" i="1"/>
  <c r="AO146" i="1"/>
  <c r="AP146" i="1"/>
  <c r="AQ146" i="1"/>
  <c r="AQ22" i="1"/>
  <c r="AM22" i="1"/>
  <c r="AN22" i="1"/>
  <c r="AO22" i="1"/>
  <c r="AP22" i="1"/>
  <c r="AM73" i="1"/>
  <c r="AN73" i="1"/>
  <c r="AO73" i="1"/>
  <c r="AP73" i="1"/>
  <c r="AQ73" i="1"/>
  <c r="AQ81" i="1"/>
  <c r="AM81" i="1"/>
  <c r="AN81" i="1"/>
  <c r="AO81" i="1"/>
  <c r="AP81" i="1"/>
  <c r="AO47" i="1"/>
  <c r="AP47" i="1"/>
  <c r="AQ47" i="1"/>
  <c r="AM47" i="1"/>
  <c r="AN47" i="1"/>
  <c r="AM94" i="1"/>
  <c r="AN94" i="1"/>
  <c r="AO94" i="1"/>
  <c r="AP94" i="1"/>
  <c r="AQ94" i="1"/>
  <c r="AP8" i="1"/>
  <c r="AQ8" i="1"/>
  <c r="AM8" i="1"/>
  <c r="AN8" i="1"/>
  <c r="AO8" i="1"/>
  <c r="AM92" i="1"/>
  <c r="AN92" i="1"/>
  <c r="AO92" i="1"/>
  <c r="AP92" i="1"/>
  <c r="AQ92" i="1"/>
  <c r="AM24" i="1"/>
  <c r="AN24" i="1"/>
  <c r="AO24" i="1"/>
  <c r="AP24" i="1"/>
  <c r="AQ24" i="1"/>
  <c r="AM53" i="1"/>
  <c r="AN53" i="1"/>
  <c r="AO53" i="1"/>
  <c r="AP53" i="1"/>
  <c r="AQ53" i="1"/>
  <c r="AP98" i="1"/>
  <c r="AQ98" i="1"/>
  <c r="AM98" i="1"/>
  <c r="AN98" i="1"/>
  <c r="AO98" i="1"/>
  <c r="AM65" i="1"/>
  <c r="AN65" i="1"/>
  <c r="AO65" i="1"/>
  <c r="AP65" i="1"/>
  <c r="AQ65" i="1"/>
  <c r="AM140" i="1"/>
  <c r="AN140" i="1"/>
  <c r="AO140" i="1"/>
  <c r="AP140" i="1"/>
  <c r="AQ140" i="1"/>
  <c r="AM41" i="1"/>
  <c r="AN41" i="1"/>
  <c r="AO41" i="1"/>
  <c r="AP41" i="1"/>
  <c r="AQ41" i="1"/>
  <c r="AQ155" i="1"/>
  <c r="AM155" i="1"/>
  <c r="AN155" i="1"/>
  <c r="AO155" i="1"/>
  <c r="AP155" i="1"/>
  <c r="AM23" i="1"/>
  <c r="AN23" i="1"/>
  <c r="AO23" i="1"/>
  <c r="AP23" i="1"/>
  <c r="AQ23" i="1"/>
  <c r="AO57" i="1"/>
  <c r="AP57" i="1"/>
  <c r="AQ57" i="1"/>
  <c r="AM57" i="1"/>
  <c r="AN57" i="1"/>
  <c r="AN10" i="1"/>
  <c r="AO10" i="1"/>
  <c r="AP10" i="1"/>
  <c r="AQ10" i="1"/>
  <c r="AM10" i="1"/>
  <c r="AM45" i="1"/>
  <c r="AN45" i="1"/>
  <c r="AO45" i="1"/>
  <c r="AP45" i="1"/>
  <c r="AQ45" i="1"/>
  <c r="AM72" i="1"/>
  <c r="AN72" i="1"/>
  <c r="AO72" i="1"/>
  <c r="AP72" i="1"/>
  <c r="AQ72" i="1"/>
  <c r="AM160" i="1"/>
  <c r="AN160" i="1"/>
  <c r="AO160" i="1"/>
  <c r="AP160" i="1"/>
  <c r="AQ160" i="1"/>
  <c r="AM32" i="1"/>
  <c r="AN32" i="1"/>
  <c r="AO32" i="1"/>
  <c r="AP32" i="1"/>
  <c r="AQ32" i="1"/>
  <c r="AM101" i="1"/>
  <c r="AN101" i="1"/>
  <c r="AO101" i="1"/>
  <c r="AP101" i="1"/>
  <c r="AQ101" i="1"/>
  <c r="AM38" i="1"/>
  <c r="AN38" i="1"/>
  <c r="AO38" i="1"/>
  <c r="AP38" i="1"/>
  <c r="AQ38" i="1"/>
  <c r="AM165" i="1"/>
  <c r="AN165" i="1"/>
  <c r="AO165" i="1"/>
  <c r="AP165" i="1"/>
  <c r="AQ165" i="1"/>
  <c r="AP147" i="1"/>
  <c r="AQ147" i="1"/>
  <c r="AM147" i="1"/>
  <c r="AN147" i="1"/>
  <c r="AO147" i="1"/>
  <c r="AM18" i="1"/>
  <c r="AN18" i="1"/>
  <c r="AO18" i="1"/>
  <c r="AP18" i="1"/>
  <c r="AQ18" i="1"/>
  <c r="AM77" i="1"/>
  <c r="AN77" i="1"/>
  <c r="AO77" i="1"/>
  <c r="AP77" i="1"/>
  <c r="AQ77" i="1"/>
  <c r="AM119" i="1"/>
  <c r="AN119" i="1"/>
  <c r="AO119" i="1"/>
  <c r="AP119" i="1"/>
  <c r="AQ119" i="1"/>
  <c r="AM85" i="1"/>
  <c r="AN85" i="1"/>
  <c r="AO85" i="1"/>
  <c r="AP85" i="1"/>
  <c r="AQ85" i="1"/>
  <c r="AP83" i="1"/>
  <c r="AQ83" i="1"/>
  <c r="AM83" i="1"/>
  <c r="AN83" i="1"/>
  <c r="AO83" i="1"/>
  <c r="AO127" i="1"/>
  <c r="AP127" i="1"/>
  <c r="AQ127" i="1"/>
  <c r="AM127" i="1"/>
  <c r="AN127" i="1"/>
  <c r="AM82" i="1"/>
  <c r="AN82" i="1"/>
  <c r="AO82" i="1"/>
  <c r="AP82" i="1"/>
  <c r="AQ82" i="1"/>
  <c r="AM36" i="1"/>
  <c r="AN36" i="1"/>
  <c r="AO36" i="1"/>
  <c r="AP36" i="1"/>
  <c r="AQ36" i="1"/>
  <c r="AM19" i="1"/>
  <c r="AN19" i="1"/>
  <c r="AO19" i="1"/>
  <c r="AP19" i="1"/>
  <c r="AQ19" i="1"/>
  <c r="AM25" i="1"/>
  <c r="AN25" i="1"/>
  <c r="AO25" i="1"/>
  <c r="AP25" i="1"/>
  <c r="AQ25" i="1"/>
  <c r="AO14" i="1"/>
  <c r="AP14" i="1"/>
  <c r="AQ14" i="1"/>
  <c r="AM14" i="1"/>
  <c r="AN14" i="1"/>
  <c r="AN100" i="1"/>
  <c r="AO100" i="1"/>
  <c r="AP100" i="1"/>
  <c r="AQ100" i="1"/>
  <c r="AM100" i="1"/>
  <c r="AM90" i="1"/>
  <c r="AN90" i="1"/>
  <c r="AO90" i="1"/>
  <c r="AP90" i="1"/>
  <c r="AQ90" i="1"/>
  <c r="AM87" i="1"/>
  <c r="AN87" i="1"/>
  <c r="AO87" i="1"/>
  <c r="AP87" i="1"/>
  <c r="AQ87" i="1"/>
  <c r="AQ84" i="1"/>
  <c r="AM84" i="1"/>
  <c r="AN84" i="1"/>
  <c r="AO84" i="1"/>
  <c r="AP84" i="1"/>
  <c r="AP159" i="1"/>
  <c r="AQ159" i="1"/>
  <c r="AM159" i="1"/>
  <c r="AN159" i="1"/>
  <c r="AO159" i="1"/>
  <c r="AM68" i="1"/>
  <c r="AN68" i="1"/>
  <c r="AO68" i="1"/>
  <c r="AP68" i="1"/>
  <c r="AQ68" i="1"/>
  <c r="AM124" i="1"/>
  <c r="AN124" i="1"/>
  <c r="AO124" i="1"/>
  <c r="AP124" i="1"/>
  <c r="AQ124" i="1"/>
  <c r="AO61" i="1"/>
  <c r="AP61" i="1"/>
  <c r="AQ61" i="1"/>
  <c r="AM61" i="1"/>
  <c r="AN61" i="1"/>
  <c r="AM62" i="1"/>
  <c r="AN62" i="1"/>
  <c r="AO62" i="1"/>
  <c r="AP62" i="1"/>
  <c r="AQ62" i="1"/>
  <c r="AM40" i="1"/>
  <c r="AN40" i="1"/>
  <c r="AO40" i="1"/>
  <c r="AP40" i="1"/>
  <c r="AQ40" i="1"/>
  <c r="AM113" i="1"/>
  <c r="AN113" i="1"/>
  <c r="AO113" i="1"/>
  <c r="AP113" i="1"/>
  <c r="AQ113" i="1"/>
  <c r="AN86" i="1"/>
  <c r="AO86" i="1"/>
  <c r="AP86" i="1"/>
  <c r="AQ86" i="1"/>
  <c r="AM86" i="1"/>
  <c r="AM12" i="1"/>
  <c r="AN12" i="1"/>
  <c r="AO12" i="1"/>
  <c r="AP12" i="1"/>
  <c r="AQ12" i="1"/>
  <c r="AQ129" i="1"/>
  <c r="AM129" i="1"/>
  <c r="AN129" i="1"/>
  <c r="AO129" i="1"/>
  <c r="AP129" i="1"/>
  <c r="AM78" i="1"/>
  <c r="AN78" i="1"/>
  <c r="AO78" i="1"/>
  <c r="AP78" i="1"/>
  <c r="AQ78" i="1"/>
  <c r="AP102" i="1"/>
  <c r="AQ102" i="1"/>
  <c r="AM102" i="1"/>
  <c r="AN102" i="1"/>
  <c r="AO102" i="1"/>
  <c r="AO151" i="1"/>
  <c r="AP151" i="1"/>
  <c r="AQ151" i="1"/>
  <c r="AM151" i="1"/>
  <c r="AN151" i="1"/>
  <c r="AO143" i="1"/>
  <c r="AP143" i="1"/>
  <c r="AQ143" i="1"/>
  <c r="AM143" i="1"/>
  <c r="AN143" i="1"/>
  <c r="AM123" i="1"/>
  <c r="AN123" i="1"/>
  <c r="AO123" i="1"/>
  <c r="AP123" i="1"/>
  <c r="AQ123" i="1"/>
  <c r="AN145" i="1"/>
  <c r="AO145" i="1"/>
  <c r="AP145" i="1"/>
  <c r="AQ145" i="1"/>
  <c r="AM145" i="1"/>
  <c r="AM112" i="1"/>
  <c r="AN112" i="1"/>
  <c r="AO112" i="1"/>
  <c r="AP112" i="1"/>
  <c r="AQ112" i="1"/>
  <c r="AM6" i="1"/>
  <c r="AN6" i="1"/>
  <c r="AO6" i="1"/>
  <c r="AP6" i="1"/>
  <c r="AQ6" i="1"/>
  <c r="AM42" i="1"/>
  <c r="AN42" i="1"/>
  <c r="AO42" i="1"/>
  <c r="AP42" i="1"/>
  <c r="AQ42" i="1"/>
  <c r="AQ48" i="1"/>
  <c r="AM48" i="1"/>
  <c r="AN48" i="1"/>
  <c r="AO48" i="1"/>
  <c r="AP48" i="1"/>
  <c r="AM13" i="1"/>
  <c r="AN13" i="1"/>
  <c r="AO13" i="1"/>
  <c r="AP13" i="1"/>
  <c r="AQ13" i="1"/>
  <c r="AP149" i="1"/>
  <c r="AQ149" i="1"/>
  <c r="AM149" i="1"/>
  <c r="AN149" i="1"/>
  <c r="AO149" i="1"/>
  <c r="AQ161" i="1"/>
  <c r="AM161" i="1"/>
  <c r="AN161" i="1"/>
  <c r="AO161" i="1"/>
  <c r="AP161" i="1"/>
  <c r="AQ120" i="1"/>
  <c r="AM120" i="1"/>
  <c r="AN120" i="1"/>
  <c r="AO120" i="1"/>
  <c r="AP120" i="1"/>
  <c r="AP109" i="1"/>
  <c r="AQ109" i="1"/>
  <c r="AM109" i="1"/>
  <c r="AN109" i="1"/>
  <c r="AO109" i="1"/>
  <c r="AM103" i="1"/>
  <c r="AN103" i="1"/>
  <c r="AO103" i="1"/>
  <c r="AP103" i="1"/>
  <c r="AQ103" i="1"/>
  <c r="AM138" i="1"/>
  <c r="AN138" i="1"/>
  <c r="AO138" i="1"/>
  <c r="AP138" i="1"/>
  <c r="AQ138" i="1"/>
  <c r="AM60" i="1"/>
  <c r="AN60" i="1"/>
  <c r="AO60" i="1"/>
  <c r="AP60" i="1"/>
  <c r="AQ60" i="1"/>
  <c r="AM96" i="1"/>
  <c r="AN96" i="1"/>
  <c r="AO96" i="1"/>
  <c r="AP96" i="1"/>
  <c r="AQ96" i="1"/>
  <c r="AP9" i="1"/>
  <c r="AQ9" i="1"/>
  <c r="AM9" i="1"/>
  <c r="AN9" i="1"/>
  <c r="AO9" i="1"/>
  <c r="AM31" i="1"/>
  <c r="AN31" i="1"/>
  <c r="AO31" i="1"/>
  <c r="AP31" i="1"/>
  <c r="AQ31" i="1"/>
  <c r="AP35" i="1"/>
  <c r="AQ35" i="1"/>
  <c r="AM35" i="1"/>
  <c r="AN35" i="1"/>
  <c r="AO35" i="1"/>
  <c r="AM156" i="1"/>
  <c r="AN156" i="1"/>
  <c r="AO156" i="1"/>
  <c r="AP156" i="1"/>
  <c r="AQ156" i="1"/>
  <c r="AM79" i="1"/>
  <c r="AN79" i="1"/>
  <c r="AO79" i="1"/>
  <c r="AP79" i="1"/>
  <c r="AQ79" i="1"/>
  <c r="AM63" i="1"/>
  <c r="AN63" i="1"/>
  <c r="AO63" i="1"/>
  <c r="AP63" i="1"/>
  <c r="AQ63" i="1"/>
  <c r="AN163" i="1"/>
  <c r="AO163" i="1"/>
  <c r="AP163" i="1"/>
  <c r="AQ163" i="1"/>
  <c r="AM163" i="1"/>
  <c r="AM104" i="1"/>
  <c r="AN104" i="1"/>
  <c r="AO104" i="1"/>
  <c r="AP104" i="1"/>
  <c r="AQ104" i="1"/>
  <c r="AM110" i="1"/>
  <c r="AN110" i="1"/>
  <c r="AO110" i="1"/>
  <c r="AP110" i="1"/>
  <c r="AQ110" i="1"/>
  <c r="AM136" i="1"/>
  <c r="AN136" i="1"/>
  <c r="AO136" i="1"/>
  <c r="AP136" i="1"/>
  <c r="AQ136" i="1"/>
  <c r="AM166" i="1"/>
  <c r="AN166" i="1"/>
  <c r="AO166" i="1"/>
  <c r="AP166" i="1"/>
  <c r="AQ166" i="1"/>
  <c r="AM34" i="1"/>
  <c r="AN34" i="1"/>
  <c r="AO34" i="1"/>
  <c r="AP34" i="1"/>
  <c r="AQ34" i="1"/>
  <c r="AM89" i="1"/>
  <c r="AN89" i="1"/>
  <c r="AO89" i="1"/>
  <c r="AP89" i="1"/>
  <c r="AQ89" i="1"/>
  <c r="AM167" i="1"/>
  <c r="AN167" i="1"/>
  <c r="AO167" i="1"/>
  <c r="AP167" i="1"/>
  <c r="AQ167" i="1"/>
  <c r="AM133" i="1"/>
  <c r="AN133" i="1"/>
  <c r="AO133" i="1"/>
  <c r="AP133" i="1"/>
  <c r="AQ133" i="1"/>
  <c r="AM128" i="1"/>
  <c r="AN128" i="1"/>
  <c r="AO128" i="1"/>
  <c r="AP128" i="1"/>
  <c r="AQ128" i="1"/>
  <c r="AO118" i="1"/>
  <c r="AP118" i="1"/>
  <c r="AQ118" i="1"/>
  <c r="AM118" i="1"/>
  <c r="AN118" i="1"/>
  <c r="AN54" i="1"/>
  <c r="AO54" i="1"/>
  <c r="AP54" i="1"/>
  <c r="AQ54" i="1"/>
  <c r="AM54" i="1"/>
  <c r="AN11" i="1"/>
  <c r="AO11" i="1"/>
  <c r="AP11" i="1"/>
  <c r="AQ11" i="1"/>
  <c r="AM11" i="1"/>
  <c r="AO154" i="1"/>
  <c r="AP154" i="1"/>
  <c r="AQ154" i="1"/>
  <c r="AM154" i="1"/>
  <c r="AN154" i="1"/>
  <c r="AP66" i="1"/>
  <c r="AQ66" i="1"/>
  <c r="AM66" i="1"/>
  <c r="AN66" i="1"/>
  <c r="AO66" i="1"/>
  <c r="AM16" i="1"/>
  <c r="AN16" i="1"/>
  <c r="AO16" i="1"/>
  <c r="AP16" i="1"/>
  <c r="AQ16" i="1"/>
  <c r="AM114" i="1"/>
  <c r="AN114" i="1"/>
  <c r="AO114" i="1"/>
  <c r="AP114" i="1"/>
  <c r="AQ114" i="1"/>
  <c r="AQ30" i="1"/>
  <c r="AM30" i="1"/>
  <c r="AN30" i="1"/>
  <c r="AO30" i="1"/>
  <c r="AP30" i="1"/>
  <c r="AM46" i="1"/>
  <c r="AN46" i="1"/>
  <c r="AO46" i="1"/>
  <c r="AP46" i="1"/>
  <c r="AQ46" i="1"/>
  <c r="AM75" i="1"/>
  <c r="AN75" i="1"/>
  <c r="AO75" i="1"/>
  <c r="AP75" i="1"/>
  <c r="AQ75" i="1"/>
  <c r="AN125" i="1"/>
  <c r="AO125" i="1"/>
  <c r="AP125" i="1"/>
  <c r="AQ125" i="1"/>
  <c r="AM125" i="1"/>
  <c r="AP91" i="1"/>
  <c r="AQ91" i="1"/>
  <c r="AM91" i="1"/>
  <c r="AN91" i="1"/>
  <c r="AO91" i="1"/>
  <c r="AM69" i="1"/>
  <c r="AN69" i="1"/>
  <c r="AO69" i="1"/>
  <c r="AP69" i="1"/>
  <c r="AQ69" i="1"/>
  <c r="AM121" i="1"/>
  <c r="AN121" i="1"/>
  <c r="AO121" i="1"/>
  <c r="AP121" i="1"/>
  <c r="AQ121" i="1"/>
  <c r="AM131" i="1"/>
  <c r="AN131" i="1"/>
  <c r="AO131" i="1"/>
  <c r="AP131" i="1"/>
  <c r="AQ131" i="1"/>
  <c r="AM50" i="1"/>
  <c r="AN50" i="1"/>
  <c r="AO50" i="1"/>
  <c r="AP50" i="1"/>
  <c r="AQ50" i="1"/>
  <c r="AM26" i="1"/>
  <c r="AN26" i="1"/>
  <c r="AO26" i="1"/>
  <c r="AP26" i="1"/>
  <c r="AQ26" i="1"/>
  <c r="AM39" i="1"/>
  <c r="AN39" i="1"/>
  <c r="AO39" i="1"/>
  <c r="AP39" i="1"/>
  <c r="AQ39" i="1"/>
  <c r="AO134" i="1"/>
  <c r="AP134" i="1"/>
  <c r="AQ134" i="1"/>
  <c r="AM134" i="1"/>
  <c r="AN134" i="1"/>
  <c r="AM71" i="1"/>
  <c r="AN71" i="1"/>
  <c r="AO71" i="1"/>
  <c r="AP71" i="1"/>
  <c r="AQ71" i="1"/>
  <c r="AM126" i="1"/>
  <c r="AN126" i="1"/>
  <c r="AO126" i="1"/>
  <c r="AP126" i="1"/>
  <c r="AQ126" i="1"/>
  <c r="AP15" i="1"/>
  <c r="AQ15" i="1"/>
  <c r="AM15" i="1"/>
  <c r="AN15" i="1"/>
  <c r="AO15" i="1"/>
  <c r="AM137" i="1"/>
  <c r="AN137" i="1"/>
  <c r="AO137" i="1"/>
  <c r="AP137" i="1"/>
  <c r="AQ137" i="1"/>
  <c r="AM17" i="1"/>
  <c r="AN17" i="1"/>
  <c r="AO17" i="1"/>
  <c r="AP17" i="1"/>
  <c r="AQ17" i="1"/>
  <c r="AQ132" i="1"/>
  <c r="AM132" i="1"/>
  <c r="AN132" i="1"/>
  <c r="AO132" i="1"/>
  <c r="AP132" i="1"/>
  <c r="AM58" i="1"/>
  <c r="AN58" i="1"/>
  <c r="AO58" i="1"/>
  <c r="AP58" i="1"/>
  <c r="AQ58" i="1"/>
  <c r="AQ44" i="1"/>
  <c r="AM44" i="1"/>
  <c r="AN44" i="1"/>
  <c r="AO44" i="1"/>
  <c r="AP44" i="1"/>
  <c r="AM37" i="1"/>
  <c r="AN37" i="1"/>
  <c r="AO37" i="1"/>
  <c r="AP37" i="1"/>
  <c r="AQ37" i="1"/>
  <c r="AN107" i="1"/>
  <c r="AO107" i="1"/>
  <c r="AP107" i="1"/>
  <c r="AQ107" i="1"/>
  <c r="AM107" i="1"/>
  <c r="AM51" i="1"/>
  <c r="AN51" i="1"/>
  <c r="AO51" i="1"/>
  <c r="AP51" i="1"/>
  <c r="AQ51" i="1"/>
  <c r="AO27" i="1"/>
  <c r="AP27" i="1"/>
  <c r="AQ27" i="1"/>
  <c r="AM27" i="1"/>
  <c r="AN27" i="1"/>
  <c r="AM20" i="1"/>
  <c r="AN20" i="1"/>
  <c r="AO20" i="1"/>
  <c r="AP20" i="1"/>
  <c r="AQ20" i="1"/>
  <c r="AP28" i="1"/>
  <c r="AQ28" i="1"/>
  <c r="AM28" i="1"/>
  <c r="AN28" i="1"/>
  <c r="AO28" i="1"/>
  <c r="AM29" i="1"/>
  <c r="AN29" i="1"/>
  <c r="AO29" i="1"/>
  <c r="AP29" i="1"/>
  <c r="AQ29" i="1"/>
  <c r="AM153" i="1"/>
  <c r="AN153" i="1"/>
  <c r="AO153" i="1"/>
  <c r="AP153" i="1"/>
  <c r="AQ153" i="1"/>
  <c r="AR158" i="1" l="1"/>
  <c r="AR125" i="1"/>
  <c r="AR86" i="1"/>
  <c r="AR165" i="1"/>
  <c r="AR97" i="1"/>
  <c r="AR84" i="1"/>
  <c r="AR153" i="1"/>
  <c r="AR128" i="1"/>
  <c r="AR13" i="1"/>
  <c r="AR12" i="1"/>
  <c r="AR10" i="1"/>
  <c r="AR41" i="1"/>
  <c r="AR135" i="1"/>
  <c r="AR43" i="1"/>
  <c r="AR123" i="1"/>
  <c r="AR115" i="1"/>
  <c r="AR75" i="1"/>
  <c r="AR113" i="1"/>
  <c r="AR62" i="1"/>
  <c r="AR31" i="1"/>
  <c r="AR118" i="1"/>
  <c r="AR167" i="1"/>
  <c r="AR44" i="1"/>
  <c r="AR120" i="1"/>
  <c r="AR42" i="1"/>
  <c r="AR65" i="1"/>
  <c r="AR70" i="1"/>
  <c r="AR111" i="1"/>
  <c r="AR9" i="1"/>
  <c r="AR145" i="1"/>
  <c r="AR98" i="1"/>
  <c r="AR87" i="1"/>
  <c r="AR20" i="1"/>
  <c r="AR35" i="1"/>
  <c r="AR94" i="1"/>
  <c r="AR29" i="1"/>
  <c r="AR27" i="1"/>
  <c r="AR137" i="1"/>
  <c r="AR131" i="1"/>
  <c r="AR16" i="1"/>
  <c r="AR11" i="1"/>
  <c r="AR133" i="1"/>
  <c r="AR163" i="1"/>
  <c r="AR149" i="1"/>
  <c r="AR146" i="1"/>
  <c r="AR33" i="1"/>
  <c r="AR95" i="1"/>
  <c r="AR58" i="1"/>
  <c r="AR77" i="1"/>
  <c r="AR89" i="1"/>
  <c r="AR140" i="1"/>
  <c r="AR49" i="1"/>
  <c r="AR85" i="1"/>
  <c r="AR51" i="1"/>
  <c r="AR132" i="1"/>
  <c r="AR39" i="1"/>
  <c r="AR136" i="1"/>
  <c r="AR138" i="1"/>
  <c r="AR129" i="1"/>
  <c r="AR124" i="1"/>
  <c r="AR38" i="1"/>
  <c r="AR72" i="1"/>
  <c r="AR57" i="1"/>
  <c r="AR155" i="1"/>
  <c r="AR92" i="1"/>
  <c r="AR47" i="1"/>
  <c r="AR116" i="1"/>
  <c r="AR56" i="1"/>
  <c r="AR107" i="1"/>
  <c r="AR69" i="1"/>
  <c r="AR30" i="1"/>
  <c r="AR79" i="1"/>
  <c r="AR102" i="1"/>
  <c r="AR90" i="1"/>
  <c r="AR18" i="1"/>
  <c r="AR53" i="1"/>
  <c r="AR73" i="1"/>
  <c r="AR164" i="1"/>
  <c r="AR108" i="1"/>
  <c r="AR55" i="1"/>
  <c r="AR80" i="1"/>
  <c r="AR154" i="1"/>
  <c r="AR60" i="1"/>
  <c r="AR24" i="1"/>
  <c r="AR109" i="1"/>
  <c r="AR14" i="1"/>
  <c r="AR23" i="1"/>
  <c r="AR52" i="1"/>
  <c r="AR6" i="1"/>
  <c r="AR101" i="1"/>
  <c r="AR15" i="1"/>
  <c r="AR71" i="1"/>
  <c r="AR34" i="1"/>
  <c r="AR156" i="1"/>
  <c r="AR96" i="1"/>
  <c r="AR112" i="1"/>
  <c r="AR143" i="1"/>
  <c r="AR36" i="1"/>
  <c r="AR32" i="1"/>
  <c r="AR76" i="1"/>
  <c r="AR157" i="1"/>
  <c r="AR144" i="1"/>
  <c r="AR99" i="1"/>
  <c r="AR21" i="1"/>
  <c r="AR152" i="1"/>
  <c r="AR46" i="1"/>
  <c r="AR40" i="1"/>
  <c r="AR105" i="1"/>
  <c r="AR104" i="1"/>
  <c r="AR28" i="1"/>
  <c r="AR17" i="1"/>
  <c r="AR66" i="1"/>
  <c r="AR25" i="1"/>
  <c r="AR83" i="1"/>
  <c r="AR119" i="1"/>
  <c r="AR8" i="1"/>
  <c r="AR59" i="1"/>
  <c r="AR122" i="1"/>
  <c r="AR148" i="1"/>
  <c r="AR67" i="1"/>
  <c r="AR114" i="1"/>
  <c r="AR161" i="1"/>
  <c r="AR151" i="1"/>
  <c r="AR160" i="1"/>
  <c r="AR81" i="1"/>
  <c r="AR142" i="1"/>
  <c r="AR159" i="1"/>
  <c r="AR126" i="1"/>
  <c r="AR141" i="1"/>
  <c r="AR50" i="1"/>
  <c r="AR134" i="1"/>
  <c r="AR54" i="1"/>
  <c r="AR63" i="1"/>
  <c r="AR61" i="1"/>
  <c r="AR147" i="1"/>
  <c r="AR139" i="1"/>
  <c r="AR162" i="1"/>
  <c r="AR150" i="1"/>
  <c r="AR64" i="1"/>
  <c r="AR166" i="1"/>
  <c r="AR78" i="1"/>
  <c r="AR82" i="1"/>
  <c r="AR117" i="1"/>
  <c r="AR121" i="1"/>
  <c r="AR19" i="1"/>
  <c r="AR88" i="1"/>
  <c r="AR127" i="1"/>
  <c r="AR37" i="1"/>
  <c r="AR48" i="1"/>
  <c r="AR106" i="1"/>
  <c r="AR26" i="1"/>
  <c r="AR91" i="1"/>
  <c r="AR110" i="1"/>
  <c r="AR103" i="1"/>
  <c r="AR68" i="1"/>
  <c r="AR100" i="1"/>
  <c r="AR45" i="1"/>
  <c r="AR22" i="1"/>
  <c r="AR7" i="1"/>
  <c r="AR74" i="1"/>
  <c r="AR130" i="1"/>
  <c r="AR9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<sst xmlns="http://schemas.openxmlformats.org/spreadsheetml/2006/main" count="3266" uniqueCount="488">
  <si>
    <t>Engine #1</t>
  </si>
  <si>
    <t>The #1 on the Engine CA is to identify that this is the first PA being used for the particular function, Engine. It may only be used for the NAME Function of 0, Function Instance 0, and an ecu instance of 0, which is commonly know as the “first engine”.</t>
  </si>
  <si>
    <t>Engine #2</t>
  </si>
  <si>
    <t>The #2 on the Engine CA is to identify that this is the second PA available for use for the  function, Engine. It may be used by the “second” engine (Function 0, Function Instance 1, ECU Instance 0), but it may also be used by the second ecu on the first engine (Function 0, Function Instance 0, ECU Instance 1), if there is no second engine.</t>
  </si>
  <si>
    <t>Turbocharger</t>
  </si>
  <si>
    <t>Turbocharger used on the engine.  May only be used for the NAME Function of 133, Industry Group 0, Vehicle System 0.</t>
  </si>
  <si>
    <t>Transmission #1</t>
  </si>
  <si>
    <t>The first transmission - may only be used for the NAME Function of 3, Function Instance 0, and an ecu instance of 0.</t>
  </si>
  <si>
    <t>Transmission #2</t>
  </si>
  <si>
    <t>The second PA available for use for the function, Transmission. It may be used by the “second” transmission (Function 3, Function Instance 1, ECU Instance 0), but it may also be used by the second ecu on the first transmission (Function 3, Function Instance 0, ECU Instance 1), if there is no second transmission.</t>
  </si>
  <si>
    <t>Shift Console - Primary</t>
  </si>
  <si>
    <t>The shift console mounted in the normal drivers position</t>
  </si>
  <si>
    <t>Shift Console - Secondary</t>
  </si>
  <si>
    <t>A shift console mounted remotely from the normal drivers position (May not be used for any ecu instances of the primary shift console)</t>
  </si>
  <si>
    <t>Power TakeOff - (Main or Rear)</t>
  </si>
  <si>
    <t>Axle - Steering</t>
  </si>
  <si>
    <t>Axle - Drive #1</t>
  </si>
  <si>
    <t>The first drive axle - may only be used for the NAME Function of 8, Function Instance 0, and an ecu instance of 0.</t>
  </si>
  <si>
    <t>Axle - Drive #2</t>
  </si>
  <si>
    <t>The second PA available for use for the  function, Axle, Drive. It may be used by the “second” drive axle (Function 8, Function Instance 1, ECU Instance 0), but it may also be used by the second ecu on the first drive axle (Function 8, Function Instance 0, ECU Instance 1), if there is no second drive axle.</t>
  </si>
  <si>
    <t>Brakes - System Controller</t>
  </si>
  <si>
    <t>Brakes - Steer Axle</t>
  </si>
  <si>
    <t>Brakes - Drive axle #1</t>
  </si>
  <si>
    <t>The brakes on the first drive axle - may only be used for the NAME Function of 11, Function Instance 0, and an ecu instance of 0.</t>
  </si>
  <si>
    <t>Brakes - Drive Axle #2</t>
  </si>
  <si>
    <t>The second PA available for use for the function, Brakes on a Drive Axle. It may be used by the “second” drive axle brakes (Function 11, Function Instance 1, ECU Instance 0), but it may also be used by the second ecu on the first drive axle brakes (Function 11, Function Instance 0, ECU Instance 1), if there is no second drive axle brakes.</t>
  </si>
  <si>
    <t>Retarder - Engine</t>
  </si>
  <si>
    <t>Engine Compression Braking</t>
  </si>
  <si>
    <t>Retarder - Driveline</t>
  </si>
  <si>
    <t>Cruise Control</t>
  </si>
  <si>
    <t>Speed-based control</t>
  </si>
  <si>
    <t>Fuel System</t>
  </si>
  <si>
    <t>Steering Controller</t>
  </si>
  <si>
    <t>Suspension - Steer Axle</t>
  </si>
  <si>
    <t>Suspension - Drive Axle #1</t>
  </si>
  <si>
    <t>The suspension on the first drive axle - may only be used for the NAME Function of 18, Function Instance 0, and an ecu instance of 0.</t>
  </si>
  <si>
    <t>Suspension - Drive Axle #2</t>
  </si>
  <si>
    <t>The second PA available for use for the  function, suspension on drive axle. It may be used by the “second” drive axle’s suspension system (Function 18, Function Instance 1, ECU Instance 0), but when there is no second drive axle it may be used by the second ecu on the first drive axle’s suspension (Function 18, Function Instance 0, ECU Instance 1).</t>
  </si>
  <si>
    <t>Instrument Cluster #1</t>
  </si>
  <si>
    <t>The first instrument cluster - may only be used for the NAME Function of 19, Function Instance 0, and an ecu instance of 0.</t>
  </si>
  <si>
    <t>Trip Recorder</t>
  </si>
  <si>
    <t>Passenger-Operator Climate Control #1</t>
  </si>
  <si>
    <t>The first climate control - may only be used for the NAME Function of 21, Function Instance 0, and an ecu instance of 0, and must be associated with the driver (operator) climate control, when there are multiple climate control systems.</t>
  </si>
  <si>
    <t>Alternator/Electrical Charging System</t>
  </si>
  <si>
    <t>Vehicle's primary charging controller</t>
  </si>
  <si>
    <t>Aerodynamic Control</t>
  </si>
  <si>
    <t>Vehicle Navigation</t>
  </si>
  <si>
    <t>Vehicle Security</t>
  </si>
  <si>
    <t>Electrical System</t>
  </si>
  <si>
    <t>This may include Load Centers, Fuseboxes, &amp; Power Distribution boards</t>
  </si>
  <si>
    <t>Starter System</t>
  </si>
  <si>
    <t>Tractor-Trailer Bridge #1</t>
  </si>
  <si>
    <t>The first Tractor mounted bridge leading to trailer(s) - may only be used for the NAME Function of , Function Instance 0, and an ecu instance of 0.</t>
  </si>
  <si>
    <t>Body Controller</t>
  </si>
  <si>
    <t>Auxiliary Valve Control or Engine Air System Valve Control</t>
  </si>
  <si>
    <t>This should be used for auxiliary valve control or engine air system valve control.  May be used with NAME Function 142, 143, 144, 146, 147, or 148 in Industry group 0, Vehicle system group 0.</t>
  </si>
  <si>
    <t>Hitch Control</t>
  </si>
  <si>
    <t>Straight truck hitch (NOT Ag hitch – it is in IG 2)</t>
  </si>
  <si>
    <t>Power TakeOff (Front or Secondary)</t>
  </si>
  <si>
    <t>Off Vehicle Gateway</t>
  </si>
  <si>
    <t>Virtual Terminal (in cab)</t>
  </si>
  <si>
    <t>Cab Display #1</t>
  </si>
  <si>
    <t>The first Cab Display - may only be used for the NAME Function of 60, Function Instance 0, and an ecu instance of 0.</t>
  </si>
  <si>
    <t>Retarder, Exhaust, Engine #1</t>
  </si>
  <si>
    <t>The first engine exhaust retarder - may only be used for the NAME Function of 12, Function Instance 0, and an ecu instance of 0.</t>
  </si>
  <si>
    <t>Headway Controller</t>
  </si>
  <si>
    <t>Forward-looking collision warning, collision avoidance, speed controller, or speed matching</t>
  </si>
  <si>
    <t>On-Board Diagnostic Unit</t>
  </si>
  <si>
    <t>Retarder, Exhaust, Engine #2</t>
  </si>
  <si>
    <t>The second PA available for use for the function, engine exhaust retarder.  It may be used by the “second” engine’s exhaust retarder (Function 12, Function Instance 1, ECU Instance 0), but in cases without a second engine it may also be used by the second exhaust retarder on the first engine or by the second ecu on the first exhaust retarder on the first engine (Function 12, Function Instance 0, ECU Instance 1).</t>
  </si>
  <si>
    <t>Endurance Braking System</t>
  </si>
  <si>
    <t>Suspension - System Controller #1</t>
  </si>
  <si>
    <t>The first Suspension - System Controller - may only be used for the NAME Function of 35, Function Instance 0, and an ecu instance of 0.</t>
  </si>
  <si>
    <t>Pneumatic - System Controller</t>
  </si>
  <si>
    <t>Cab Controller - Primary</t>
  </si>
  <si>
    <t>Cab Controller - Secondary</t>
  </si>
  <si>
    <t>Tire Pressure Controller</t>
  </si>
  <si>
    <t>Ignition Control Module #1</t>
  </si>
  <si>
    <t>The first Ignition Control Module - may only be used for the NAME Function of 39, Function Instance 0, and an ecu instance of 0.</t>
  </si>
  <si>
    <t>Ignition Control Module #2</t>
  </si>
  <si>
    <t>The second SA available for use with the Global Function, Ignition Control Module (39). It may be used as an Ignition Control Module by a second engine on the same network (Function 39, Function Instance 1, ECU Instance 0). In cases without a second engine where there are two Ignition Control Modules on_x000D_
one engine this SA should be used with Function 39, Function Instance 0, ECU Instance 1 to set it apart from the first instance.</t>
  </si>
  <si>
    <t>Seat Control #1</t>
  </si>
  <si>
    <t>The first seat control module - may only be used for the NAME Function of 40, Function Instance 0, and an ecu instance of 0, and must be associated with the driver seat, when there are multiple seats with separate controls.</t>
  </si>
  <si>
    <t>Lighting - Operator Controls</t>
  </si>
  <si>
    <t>Water Pump Controller</t>
  </si>
  <si>
    <t>Passenger-Operator Climate Control #2</t>
  </si>
  <si>
    <t>The second SA available for climate control - must be associated with the passenger climate control (NAME Function of 21, function instance 1, and an ecu instance of 0), when there are multiple climate control systems.  If only one climate control system then may be used for the second ecu of the climate control (Function 21, Function Instance 0, ECU Instance of 1).</t>
  </si>
  <si>
    <t>Transmission Display - Primary</t>
  </si>
  <si>
    <t>Display to operate specifically in conjunction with the transmission control mounted in the normal drivers position</t>
  </si>
  <si>
    <t>Transmission Display - Secondary</t>
  </si>
  <si>
    <t>Secondary display to operate specifically in conjunction with the transmission control mounted remotely from the normal drivers position (May not be used for any ecu instances of the primary transmission display)</t>
  </si>
  <si>
    <t>Exhaust Emission Controller</t>
  </si>
  <si>
    <t>Vehicle Dynamic Stability Controller</t>
  </si>
  <si>
    <t>Oil Sensor</t>
  </si>
  <si>
    <t>Suspension - System Controller #2</t>
  </si>
  <si>
    <t>Information System Controller #1</t>
  </si>
  <si>
    <t>The first Information System Controller - may only be used for the NAME Function of 47, Function Instance 0, and an ecu instance of 0.</t>
  </si>
  <si>
    <t>Clutch/Converter Unit</t>
  </si>
  <si>
    <t>Control of either the clutch and/or converter</t>
  </si>
  <si>
    <t>Engine Valve Controller</t>
  </si>
  <si>
    <t>Electronic control used to control actuation of engine intake and/or exhaust valves</t>
  </si>
  <si>
    <t>Chassis Controller #1</t>
  </si>
  <si>
    <t>The first Chassis Controller - may only be used for the NAME Function of 52, Function Instance 0, and an ECU instance of 0.</t>
  </si>
  <si>
    <t>Chassis Controller #2</t>
  </si>
  <si>
    <t>The second PA available for chassis control - must be associated with the second chassis (NAME Function of 52, Function Instance 1, and an ECU instance of 0), when there are multiple chassis.  If only one chassis on the vehicle then may be used for the second ecu of the first chassis (Function 52, Function Instance 0, ECU Instance of 1).</t>
  </si>
  <si>
    <t>Propulsion Battery Charger</t>
  </si>
  <si>
    <t>A device used to charge propulsion batteries in an electric vehicle from an off-board source of electrical energy.</t>
  </si>
  <si>
    <t>Steering Column Unit</t>
  </si>
  <si>
    <t>Device that gathers the operator inputs from switches/levers/etc located in and/or around the steering wheel/column</t>
  </si>
  <si>
    <t>Fan Drive Controller</t>
  </si>
  <si>
    <t>Controls the main cooling fan operation</t>
  </si>
  <si>
    <t>Seat Control #2</t>
  </si>
  <si>
    <t>The second PA available for seat controls - must be associated with the passenger seat (NAME Function of 40, Function Instance 1, and an ecu instance of 0), when there are multiple seats with separate controls.  If only one seat then may be used for the second ecu of the seat control (Function 40, Function Instance 0, ECU Instance of 1).</t>
  </si>
  <si>
    <t>Parking Brake Controller</t>
  </si>
  <si>
    <t>Module controlling the parking brake</t>
  </si>
  <si>
    <t>Aftertreatment #1 system gas intake</t>
  </si>
  <si>
    <t>Used for exhaust gas measurement such NOx or oxygen, etc.</t>
  </si>
  <si>
    <t>Aftertreatment #1 system gas outlet</t>
  </si>
  <si>
    <t>Safety Restraint System</t>
  </si>
  <si>
    <t>The safety restraint system can be for controlling activation of airbags, belt tensioners, roll over protection systems, etc.</t>
  </si>
  <si>
    <t>Cab Display #2</t>
  </si>
  <si>
    <t>The second Cab Display, this can used for supplemental displays such as retarder display, driver information display, etc.</t>
  </si>
  <si>
    <t>Diesel Particulate Filter Controller</t>
  </si>
  <si>
    <t>Used for Diesel Particulate Filter operation and monitoring such as pressure drop, intake temperature, outlet temperature, soot loading, HC injection, etc.</t>
  </si>
  <si>
    <t>Aftertreatment #2 system gas intake</t>
  </si>
  <si>
    <t>Used for exhaust gas measurement such as NOx or oxygen, etc. for exhaust bank #2.</t>
  </si>
  <si>
    <t>Aftertreatment #2 system gas outlet</t>
  </si>
  <si>
    <t>Used for exhaust gas measurement such NOx or oxygen, etc. for exhaust bank #2.</t>
  </si>
  <si>
    <t>Safety Restraint System #2</t>
  </si>
  <si>
    <t>The second safety restraint system that can be for controlling activation of airbags, belt tensioners, roll over protection systems, etc.</t>
  </si>
  <si>
    <t>Powertrain Control Module</t>
  </si>
  <si>
    <t>Electronic control module in charge of controlling and coordinating the operation of a hybrid propulsion system.</t>
  </si>
  <si>
    <t>Power Systems Manager</t>
  </si>
  <si>
    <t>This controller application will be used to manage one or more power systems. It might exist in an ECU with no other controller applications, or it might exist in an ECU with multiple controller applications</t>
  </si>
  <si>
    <t>Engine Injection Control Module</t>
  </si>
  <si>
    <t>For use with an Injection Control Module (function 85) to inject liquid or gaseous fuel via port or direct injection for combustion use.</t>
  </si>
  <si>
    <t>Driver Impairment Device</t>
  </si>
  <si>
    <t>Device which prevents the starting of a vehicle motor due to driver impairment (e.g. Alcohol Interlock)</t>
  </si>
  <si>
    <t>On-Board Data Logger</t>
  </si>
  <si>
    <t>Global SA</t>
  </si>
  <si>
    <t>Slope Sensor</t>
  </si>
  <si>
    <t>A device that measures the slope along an axis.</t>
  </si>
  <si>
    <t>Catalyst Fluid Sensor</t>
  </si>
  <si>
    <t>The Catalyst Fluid Sensor can measure the catalyst fluid temperature, the catalyst fluid level and the catalyst fluid quality.</t>
  </si>
  <si>
    <t>On Board Diagnostic Unit #2</t>
  </si>
  <si>
    <t>Controller used to report On Board Diagnostics</t>
  </si>
  <si>
    <t>Instrument Cluster #2</t>
  </si>
  <si>
    <t>A second optional, or auxiliary, gauge display for a vehicle</t>
  </si>
  <si>
    <t>Steering Input Unit</t>
  </si>
  <si>
    <t>May be used for measuring steering angle, steering torsion, steering force feedback, etc.</t>
  </si>
  <si>
    <t>Body Controller #2</t>
  </si>
  <si>
    <t>This is for the second instance of a body controller on a chassis.</t>
  </si>
  <si>
    <t>Body-to-Vehicle Interface Control</t>
  </si>
  <si>
    <t>Interface controller managing interaction of vehicle functions and body functions. May be a combination of body signals and gateway functionalities.</t>
  </si>
  <si>
    <t>Forward Road Image Processor</t>
  </si>
  <si>
    <t>Views the road ahead for electronic recognition of several items</t>
  </si>
  <si>
    <t>Door Controller #3</t>
  </si>
  <si>
    <t>Door Controller #4</t>
  </si>
  <si>
    <t>Tractor/Trailer Bridge #2</t>
  </si>
  <si>
    <t>Second tractor mounted bridge leading to trailer(s)</t>
  </si>
  <si>
    <t>Door Controller #1</t>
  </si>
  <si>
    <t>cab drivers side or first door</t>
  </si>
  <si>
    <t>Door Controller #2</t>
  </si>
  <si>
    <t>cab codrivers side or second door</t>
  </si>
  <si>
    <t>Tachograph</t>
  </si>
  <si>
    <t>Electric Propulsion Control Unit #1</t>
  </si>
  <si>
    <t>First or only on-board device converting torque commands to current commands in an electric vehicle system</t>
  </si>
  <si>
    <t>Electric Propulsion Control Unit #2</t>
  </si>
  <si>
    <t>Second on-board device converting torque commands to current commands in an electric vehicle system</t>
  </si>
  <si>
    <t>Electric Propulsion Control Unit #4</t>
  </si>
  <si>
    <t>Fourth on-board device converting torque commands to current commands in an electric vehicle system</t>
  </si>
  <si>
    <t>Battery Pack Monitor #1</t>
  </si>
  <si>
    <t>Device to monitor battery pack #1</t>
  </si>
  <si>
    <t>IG1 SA</t>
  </si>
  <si>
    <t>Thermal Management System Controller</t>
  </si>
  <si>
    <t>This device controls all devices that may be used in a thermal management system including Jacket Water Cooling, Charged Air Cooling, Transmission Cooling, Electronics Cooling, Aux Oil Cooling, etc.</t>
  </si>
  <si>
    <t>Brake Stroke Alert</t>
  </si>
  <si>
    <t>The device that evaluates air brake stroke for normal stroke, over stroke, dragging brake, or a non-functioning brake actuator and is permanently mounted on the vehicle.</t>
  </si>
  <si>
    <t>On-board axle group scale</t>
  </si>
  <si>
    <t>The device that determines axle group weights and is permanently mounted on the vehicle.</t>
  </si>
  <si>
    <t>On-board axle group display</t>
  </si>
  <si>
    <t>The device that displays axle group weights and may be permanently mounted on the vehicle.  Additionally it provides for entry of calibration and other data related to the operation of an on-board scale.</t>
  </si>
  <si>
    <t>Battery Charger</t>
  </si>
  <si>
    <t>A device used to charge batteries in a vehicle from an off-board source of electrical energy.</t>
  </si>
  <si>
    <t>Turbocharger Compressor Bypass</t>
  </si>
  <si>
    <t>Device used to control the flow across the Compressor Bypass</t>
  </si>
  <si>
    <t>Turbocharger Wastegate</t>
  </si>
  <si>
    <t>Device used to control the position of the Wastegate to adjust the exhaust flow.</t>
  </si>
  <si>
    <t>Throttle</t>
  </si>
  <si>
    <t>Device used to control the air/fuel mixture into the cylinders for combustion.</t>
  </si>
  <si>
    <t>Fuel Actuator</t>
  </si>
  <si>
    <t>Device used to Control the flow of fuel (or fuel rack) on a engine.</t>
  </si>
  <si>
    <t>Engine Exhaust Gas Recirculation</t>
  </si>
  <si>
    <t>Device that controls the engine exhaust gas recirculation system.</t>
  </si>
  <si>
    <t>Engine Exhaust Backpressure</t>
  </si>
  <si>
    <t>Device that controls the engine exhaust backpressure.</t>
  </si>
  <si>
    <t>Engine Cylinder Pressure Monitoring System</t>
  </si>
  <si>
    <t>System designed to monitor engine cylinder pressures and provide combustion information.</t>
  </si>
  <si>
    <t>Object Detection Display</t>
  </si>
  <si>
    <t>Display designed specifically for displaying and managing object detection information.</t>
  </si>
  <si>
    <t>Personnel Detection Device</t>
  </si>
  <si>
    <t>Device for the detection of personnel in proximity to a vehicle.</t>
  </si>
  <si>
    <t>Door Controller</t>
  </si>
  <si>
    <t>Retarder Display</t>
  </si>
  <si>
    <t>Display module that shows information pertaining to the retarder (driveline or exhaust or engine).</t>
  </si>
  <si>
    <t>Differential Lock Controller</t>
  </si>
  <si>
    <t>Low-Voltage Disconnect</t>
  </si>
  <si>
    <t>The device that monitors the voltage of the starting battery bank and disconnects predetermined auxiliary loads to assure enough power is left in the batteries for starting the vehicle, and is permanently mounted on the vehicle.</t>
  </si>
  <si>
    <t>Roadway Information</t>
  </si>
  <si>
    <t>Devices that use this function will provide information relevant to the roadway in which the vehicle is traveling. This includes attributes such as intersections, grade, speed limit, number of lanes, location of fueling stations, etc. The roadway refers to the current road that the vehicle is traveling, nearby roads that may intersect the current road, and possibly information for a specific route._x000D_
_x000D_
This is different from "Vehicle Navigation" (Function ID 23) because a vehicle navigation device may use the information provided by the device with the "Roadway Information" Function ID for its purposes. These functions could be accomplished by two completely different devices.</t>
  </si>
  <si>
    <t>Automated Driving</t>
  </si>
  <si>
    <t>Automated Driving System.  Note:  The hardware and software that are collectively capable of performing some or all of the dynamic driving task on a sustained basis, regardless of whether it is limited to a specific operational design domain.  Please reference SAE J3016.</t>
  </si>
  <si>
    <t>Fifth Wheel Smart System</t>
  </si>
  <si>
    <t>Any systems relative to the operation &amp; status/safety monitoring of the fifth  wheel coupler system (including mounting bracket).</t>
  </si>
  <si>
    <t>Adaptive Front Lighting System</t>
  </si>
  <si>
    <t>System used to adjust the vehicle front lighting for the current operating conditions (city, highway, country,etc.)</t>
  </si>
  <si>
    <t>Idle Control System</t>
  </si>
  <si>
    <t>The device automatically starts and stops the engine when the vehicle is stationary for the purpose of reducing excess idle time.</t>
  </si>
  <si>
    <t>User Interface System</t>
  </si>
  <si>
    <t>The User Interface System is a two way interface system.  Uses of this may include, but are not limited to, setting climate conditions, setting system parameters, and/or logging operating conditions of the system.</t>
  </si>
  <si>
    <t>IG Names IG0, IG1</t>
  </si>
  <si>
    <t>ENGINE</t>
  </si>
  <si>
    <t>TRANSMISSION</t>
  </si>
  <si>
    <t>Engine Telematics</t>
  </si>
  <si>
    <t>ENGINE EQUIPMENT</t>
  </si>
  <si>
    <t>FRONT AXLE &amp; EQUIPMENT</t>
  </si>
  <si>
    <t>REAR AXLE &amp; EQUIPMENT</t>
  </si>
  <si>
    <t>REAR SUSPENSION</t>
  </si>
  <si>
    <t>TRAILER CONNECTIONS</t>
  </si>
  <si>
    <t>TIRES &amp; WHEELS</t>
  </si>
  <si>
    <t>FRAME &amp; EQUIPMENT</t>
  </si>
  <si>
    <t>FUEL TANK &amp; EQUIPMENT</t>
  </si>
  <si>
    <t>CAB EXTERIOR</t>
  </si>
  <si>
    <t>CAB INTERIOR</t>
  </si>
  <si>
    <t>INSTRUMENTS &amp; CONTROLS</t>
  </si>
  <si>
    <t>INFORMATION &amp; COMMUNICATION SYSTEMS</t>
  </si>
  <si>
    <t>LIGHTS &amp; SIGNALS</t>
  </si>
  <si>
    <t>AIR EQUIPMENT</t>
  </si>
  <si>
    <t>Electronic Clutch Actuator ECU</t>
  </si>
  <si>
    <t>Transmission Telematics</t>
  </si>
  <si>
    <t>Brake Telematics</t>
  </si>
  <si>
    <t>Wheel End Monitoring ECU</t>
  </si>
  <si>
    <t>ADAS / Lane keep ECU</t>
  </si>
  <si>
    <t>Exterior Camera ECU</t>
  </si>
  <si>
    <t>Exterior Camera Telematics</t>
  </si>
  <si>
    <t>Interior Cameras ECU</t>
  </si>
  <si>
    <t>Interior Camera Telematics</t>
  </si>
  <si>
    <t>Switch Field ECU</t>
  </si>
  <si>
    <t>Engine Display</t>
  </si>
  <si>
    <t>ADAS Adaptive Cruise Control ECU</t>
  </si>
  <si>
    <t>OEM Telematics</t>
  </si>
  <si>
    <t>Telematics Interface Gateway</t>
  </si>
  <si>
    <t>3rd Party Equipment Gateway</t>
  </si>
  <si>
    <t>Onboard Diagnostics Connector Gateway</t>
  </si>
  <si>
    <t>Origin</t>
  </si>
  <si>
    <t>Wheel End Monitoring</t>
  </si>
  <si>
    <t>Virtual Terminal</t>
  </si>
  <si>
    <t>Name in Origin</t>
  </si>
  <si>
    <t>Notes in Origin</t>
  </si>
  <si>
    <t>Matrix Order Sheet Line</t>
  </si>
  <si>
    <t>ADAS Adaptive Cruise Control</t>
  </si>
  <si>
    <t>Electronic Clutch Actuator</t>
  </si>
  <si>
    <t>Interior Cameras</t>
  </si>
  <si>
    <t>e.g. remote diagnostics</t>
  </si>
  <si>
    <t>On Board Diagnostic Unit</t>
  </si>
  <si>
    <t>Example Truck Topology</t>
  </si>
  <si>
    <t>Industry Trajectory</t>
  </si>
  <si>
    <t>Radiator</t>
  </si>
  <si>
    <t>Air Compressor</t>
  </si>
  <si>
    <t>Air Intake System</t>
  </si>
  <si>
    <t>Oil Pan Heater</t>
  </si>
  <si>
    <t>Fuel Heater, In-Tank</t>
  </si>
  <si>
    <t>Filtration Control</t>
  </si>
  <si>
    <t>ADDITIONAL AXLES</t>
  </si>
  <si>
    <t>Lift Axle</t>
  </si>
  <si>
    <t>Traction Control</t>
  </si>
  <si>
    <t>Collision Avoidance</t>
  </si>
  <si>
    <t>Mirrors</t>
  </si>
  <si>
    <t>Power TakeOff (PTO) Switches</t>
  </si>
  <si>
    <t>Steering Wheel Switches</t>
  </si>
  <si>
    <t>Ammeter</t>
  </si>
  <si>
    <t>Pyrometer</t>
  </si>
  <si>
    <t>Predictive Cruise Control</t>
  </si>
  <si>
    <t>CYBERSECURITY SYSTEMS</t>
  </si>
  <si>
    <t>Intrusion Detection System</t>
  </si>
  <si>
    <t>Intrusion Prevention System</t>
  </si>
  <si>
    <t>Yes</t>
  </si>
  <si>
    <t>VECU - Vehicle ECU</t>
  </si>
  <si>
    <t>Gearshift ECU</t>
  </si>
  <si>
    <t>C166</t>
  </si>
  <si>
    <t>V850, ARM A53</t>
  </si>
  <si>
    <t>ARM A9</t>
  </si>
  <si>
    <t>ARM M4</t>
  </si>
  <si>
    <t>V850, ARM A9</t>
  </si>
  <si>
    <t>Minimum Degree from OBD Connector</t>
  </si>
  <si>
    <t>Minimum Degree from RP1226 Connector</t>
  </si>
  <si>
    <t>Minimum Degree from J560 (or other Trailer) Connector</t>
  </si>
  <si>
    <t>Minimum Degree from other Connectivity (e.g. bluetooth, wi-fi, zigbee)</t>
  </si>
  <si>
    <t>Maximum Degree from OBD Connector</t>
  </si>
  <si>
    <t>Maximum Degree from RP1226 Connector</t>
  </si>
  <si>
    <t>Maximum Degree from J560 (or other Trailer) Connector</t>
  </si>
  <si>
    <t>Maximum Degree from other Connectivity (e.g. bluetooth, wi-fi, zigbee)</t>
  </si>
  <si>
    <t>Any Scope Change?</t>
  </si>
  <si>
    <t>Any HW Limitations Noted</t>
  </si>
  <si>
    <t>Any Survey Responses on Component Details?</t>
  </si>
  <si>
    <t>00, 01</t>
  </si>
  <si>
    <t>00</t>
  </si>
  <si>
    <t>00,  03</t>
  </si>
  <si>
    <t>49</t>
  </si>
  <si>
    <t>02</t>
  </si>
  <si>
    <t>78, 00, 255</t>
  </si>
  <si>
    <t>72</t>
  </si>
  <si>
    <t>07</t>
  </si>
  <si>
    <t>03</t>
  </si>
  <si>
    <t>08</t>
  </si>
  <si>
    <t>64</t>
  </si>
  <si>
    <t>09</t>
  </si>
  <si>
    <t xml:space="preserve">138, 72, 39 </t>
  </si>
  <si>
    <t>138, 39</t>
  </si>
  <si>
    <t>138, 71</t>
  </si>
  <si>
    <t>138, 72, 39</t>
  </si>
  <si>
    <t>91</t>
  </si>
  <si>
    <t>232, 19</t>
  </si>
  <si>
    <t>05</t>
  </si>
  <si>
    <t>06</t>
  </si>
  <si>
    <t>76, 84</t>
  </si>
  <si>
    <t>23, 39</t>
  </si>
  <si>
    <t>249, 251</t>
  </si>
  <si>
    <t>39, 17, 44, 49, 50, 77</t>
  </si>
  <si>
    <t>Default Souce Addresses (Decimal)</t>
  </si>
  <si>
    <t>Gauges</t>
  </si>
  <si>
    <t>Radiator Fan Control</t>
  </si>
  <si>
    <t xml:space="preserve">NoX Sensors </t>
  </si>
  <si>
    <t>DEF Quality Sensor</t>
  </si>
  <si>
    <t xml:space="preserve"> Seat SRS</t>
  </si>
  <si>
    <t>OEM Factory &amp; Service tool</t>
  </si>
  <si>
    <t>Auxiliary Gauges</t>
  </si>
  <si>
    <t>Fan Hub</t>
  </si>
  <si>
    <t>Auxiliary Transmission</t>
  </si>
  <si>
    <t>ADAS Lane Keep</t>
  </si>
  <si>
    <t>Key-Lock Options</t>
  </si>
  <si>
    <t>Turn Signal Control</t>
  </si>
  <si>
    <t>Switch Field</t>
  </si>
  <si>
    <t>Radio</t>
  </si>
  <si>
    <t>Head Unit / Infotainment</t>
  </si>
  <si>
    <t>Transmission Control Module (TCM)</t>
  </si>
  <si>
    <t>E-Horizon / Intelligent Predictive Powertrain Control (IPPC)</t>
  </si>
  <si>
    <t>Steering Angle Sensor (SAS)</t>
  </si>
  <si>
    <t>Antilock Brake System (ABS)</t>
  </si>
  <si>
    <t>Gateway (CGW)</t>
  </si>
  <si>
    <t>Electronically Controlled Suspension (ECS) / Electronically Controlled Air Suspension (ECAS)</t>
  </si>
  <si>
    <t>Safety Restraint System (SRS)</t>
  </si>
  <si>
    <t>Tire Pressure Monitoring System (TPMS)</t>
  </si>
  <si>
    <t>LECM (Living Environment Control Module) / HVAC / HVAC FCU</t>
  </si>
  <si>
    <t>HVAC #2 / HVAC ACU</t>
  </si>
  <si>
    <t>SAM CAB</t>
  </si>
  <si>
    <t>SAM Chassis</t>
  </si>
  <si>
    <t>Additional Switches / Modular Switch Field (MSF)</t>
  </si>
  <si>
    <t>Minimum Degree from Body Builder Connector #1</t>
  </si>
  <si>
    <t>Minimum Degree from Body Builder Connector #2</t>
  </si>
  <si>
    <t>Maximum Degree from Body Builder Connector #1</t>
  </si>
  <si>
    <t>Maximum Degree from Body Builder Connector #2</t>
  </si>
  <si>
    <t>No</t>
  </si>
  <si>
    <t>Weights For "Attack Probability"</t>
  </si>
  <si>
    <t>Fleet Privacy</t>
  </si>
  <si>
    <t>Fleet Operational</t>
  </si>
  <si>
    <t>Fleet Financial</t>
  </si>
  <si>
    <t>Fleet Safety</t>
  </si>
  <si>
    <t>Assuming all events are controllable (C=1)</t>
  </si>
  <si>
    <t>Weights for "Total Risk"</t>
  </si>
  <si>
    <t>Fleet Total Risk</t>
  </si>
  <si>
    <t>Min "Attack Probability" (range 1-5 a la EVITA)</t>
  </si>
  <si>
    <t>Max "Attack Probability" (range 1-5 a la. EVITA)</t>
  </si>
  <si>
    <t>For Scaling:</t>
  </si>
  <si>
    <t>Scope Change Risk (assumed S3)</t>
  </si>
  <si>
    <t>(EVITA) Fleet Safety Risk</t>
  </si>
  <si>
    <t>(EVITA) Fleet Privacy Risk</t>
  </si>
  <si>
    <t>(EVITA) Fleet Financial Risk</t>
  </si>
  <si>
    <t>(EVITA) Fleet Operations Risk</t>
  </si>
  <si>
    <t>orig sort</t>
  </si>
  <si>
    <t>ignore</t>
  </si>
  <si>
    <t>covered by TSRM</t>
  </si>
  <si>
    <t>no responses / not common component</t>
  </si>
  <si>
    <t>large scope change risk</t>
  </si>
  <si>
    <t>medium safety risk</t>
  </si>
  <si>
    <t>medium total risk</t>
  </si>
  <si>
    <t>low total risk</t>
  </si>
  <si>
    <t>min total risk</t>
  </si>
  <si>
    <t>large operational risk</t>
  </si>
  <si>
    <t>Pedestrian Detection</t>
  </si>
  <si>
    <t>Max Degree</t>
  </si>
  <si>
    <t>Fleet Severity Review Notes</t>
  </si>
  <si>
    <t>fleet vetted</t>
  </si>
  <si>
    <t>extrapolated from fleet feedback</t>
  </si>
  <si>
    <t>medium scope change risk</t>
  </si>
  <si>
    <t>Motor Control Module (MCM) / Engine Management System (EMS) / Engine Control Module (ECM)</t>
  </si>
  <si>
    <t>Hill Start Assist</t>
  </si>
  <si>
    <t>Component Aliases</t>
  </si>
  <si>
    <t>All OBD Degree Responses</t>
  </si>
  <si>
    <t>All RP1226 Degree Responses</t>
  </si>
  <si>
    <t>All J560 Degree Responses</t>
  </si>
  <si>
    <t xml:space="preserve">All Other Connectivity Responses </t>
  </si>
  <si>
    <t>All Body Builder #1 Degree Responses</t>
  </si>
  <si>
    <t>All Body Builder #2 Degree Responses</t>
  </si>
  <si>
    <t>Responded</t>
  </si>
  <si>
    <t xml:space="preserve"> 0 0 0 1 1</t>
  </si>
  <si>
    <t xml:space="preserve">   1 1 2</t>
  </si>
  <si>
    <t xml:space="preserve">   1 2 2</t>
  </si>
  <si>
    <t xml:space="preserve">  0 1 1 1</t>
  </si>
  <si>
    <t xml:space="preserve">    1 2</t>
  </si>
  <si>
    <t/>
  </si>
  <si>
    <t xml:space="preserve">     1</t>
  </si>
  <si>
    <t xml:space="preserve">     </t>
  </si>
  <si>
    <t xml:space="preserve">    0 2</t>
  </si>
  <si>
    <t xml:space="preserve">     0</t>
  </si>
  <si>
    <t xml:space="preserve">   0 1 1</t>
  </si>
  <si>
    <t xml:space="preserve">    0 1</t>
  </si>
  <si>
    <t xml:space="preserve">  0 0 0 0</t>
  </si>
  <si>
    <t xml:space="preserve">  0 1 1 2</t>
  </si>
  <si>
    <t xml:space="preserve">    1 3</t>
  </si>
  <si>
    <t xml:space="preserve">   1 1 1</t>
  </si>
  <si>
    <t xml:space="preserve">    2 2</t>
  </si>
  <si>
    <t xml:space="preserve">    2 3</t>
  </si>
  <si>
    <t xml:space="preserve">    1 1</t>
  </si>
  <si>
    <t xml:space="preserve">     2</t>
  </si>
  <si>
    <t xml:space="preserve">     3</t>
  </si>
  <si>
    <t xml:space="preserve">  0 0 1 1</t>
  </si>
  <si>
    <t xml:space="preserve">   1 2 3</t>
  </si>
  <si>
    <t>None</t>
  </si>
  <si>
    <t xml:space="preserve">   0 0 0</t>
  </si>
  <si>
    <t xml:space="preserve">    0 0</t>
  </si>
  <si>
    <t xml:space="preserve">   0 0 2</t>
  </si>
  <si>
    <t xml:space="preserve">  0 0 0 1</t>
  </si>
  <si>
    <t xml:space="preserve">   0 0 1</t>
  </si>
  <si>
    <t xml:space="preserve">   0 1 2</t>
  </si>
  <si>
    <t xml:space="preserve">  1 1 1 1</t>
  </si>
  <si>
    <t xml:space="preserve">   2 2 2</t>
  </si>
  <si>
    <t xml:space="preserve">  0 1 2 2</t>
  </si>
  <si>
    <t>high enough severy independent of low overal risk</t>
  </si>
  <si>
    <t>scope change high independent of low overal risk</t>
  </si>
  <si>
    <t>Derived Risks</t>
  </si>
  <si>
    <t>Derived Prob.</t>
  </si>
  <si>
    <t>Component Topology OEM Responses</t>
  </si>
  <si>
    <t>Fleet Estimated Severities</t>
  </si>
  <si>
    <t xml:space="preserve">  1 1 1 2</t>
  </si>
  <si>
    <t xml:space="preserve">  1 1 2 2</t>
  </si>
  <si>
    <t>Cobra55</t>
  </si>
  <si>
    <t xml:space="preserve">   0 2 2</t>
  </si>
  <si>
    <t xml:space="preserve">   2 2 3</t>
  </si>
  <si>
    <t xml:space="preserve">    2 4</t>
  </si>
  <si>
    <t>medium operational  risk</t>
  </si>
  <si>
    <t>medium operational and safety risks</t>
  </si>
  <si>
    <t>large scope change, safety, financial and operational risks</t>
  </si>
  <si>
    <t>0 0</t>
  </si>
  <si>
    <t>1 1</t>
  </si>
  <si>
    <t>1 2</t>
  </si>
  <si>
    <t>Column2</t>
  </si>
  <si>
    <t>Column3</t>
  </si>
  <si>
    <t>V11 assignments</t>
  </si>
  <si>
    <t>Aftertreatment Control Module (ACM) / Exhaust Emission Controller</t>
  </si>
  <si>
    <t xml:space="preserve">  0 0 0 1 1 1</t>
  </si>
  <si>
    <t xml:space="preserve">  1 1 1 2 2 2</t>
  </si>
  <si>
    <t xml:space="preserve">  1 1 1 2 2 3</t>
  </si>
  <si>
    <t xml:space="preserve">  0 1 1 1 2 2</t>
  </si>
  <si>
    <t xml:space="preserve">   1 1 1 3 3</t>
  </si>
  <si>
    <t>Common Powertrain Controller Module (CPC)</t>
  </si>
  <si>
    <t>Front Axle Steering (FAS) / VDS / MCS</t>
  </si>
  <si>
    <t>Bendix FLR and FLC (Forward looking Camera / Radar)</t>
  </si>
  <si>
    <t>Bendix Fusion</t>
  </si>
  <si>
    <t>Automated Driving (L0-L2)</t>
  </si>
  <si>
    <t>Active Safety Components / Bendix Fusion (Display)</t>
  </si>
  <si>
    <t>LCS Side Sensor (blind spot only) / Lane Warning / Lane Departure Warning System / Bendix Fusion / Exterior Camera for Lane Departune Warning / Driver Assistance Camera (MPC)</t>
  </si>
  <si>
    <t>Forensic Exterior Cameras</t>
  </si>
  <si>
    <t>Telematics GateWay (TGW) / Off Vehicle Gateway / Communications Unit / Communications Telematics (CTP-FB)</t>
  </si>
  <si>
    <t>Component Class Assignments</t>
  </si>
  <si>
    <t>Class Assigned</t>
  </si>
  <si>
    <t>Class Assignment Rationale</t>
  </si>
  <si>
    <t>telematics device</t>
  </si>
  <si>
    <t>large operational risk and directly connected to several ports</t>
  </si>
  <si>
    <t>gateway device</t>
  </si>
  <si>
    <t>Matrix Default Name</t>
  </si>
  <si>
    <t>Component Reference Name</t>
  </si>
  <si>
    <t>OEM Feedback</t>
  </si>
  <si>
    <t>Simplified Risk Analysis and Classification:</t>
  </si>
  <si>
    <t>Device Class</t>
  </si>
  <si>
    <t>Devices</t>
  </si>
  <si>
    <t>multi-homed and a security component</t>
  </si>
  <si>
    <t>None 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</si>
</sst>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000000"/>
      <name val="Calibri"/>
      <family val="2"/>
      <scheme val="minor"/>
    </font>
    <font>
      <sz val="11"/>
      <color rgb="FF3F3F76"/>
      <name val="Calibri"/>
      <family val="2"/>
      <scheme val="minor"/>
    </font>
    <font>
      <sz val="11"/>
      <color theme="1"/>
      <name val="Calibri"/>
      <family val="2"/>
    </font>
    <font>
      <sz val="8"/>
      <name val="Calibri"/>
      <family val="2"/>
      <scheme val="minor"/>
    </font>
    <font>
      <sz val="11"/>
      <color theme="0"/>
      <name val="Calibri"/>
      <family val="2"/>
      <scheme val="minor"/>
    </font>
    <font>
      <sz val="9"/>
      <color theme="1"/>
      <name val="Calibri"/>
      <family val="2"/>
    </font>
    <font>
      <b/>
      <sz val="12"/>
      <color theme="1"/>
      <name val="Calibri"/>
      <family val="2"/>
      <scheme val="minor"/>
    </font>
    <font>
      <b/>
      <sz val="11"/>
      <color theme="1"/>
      <name val="Calibri"/>
      <family val="2"/>
      <scheme val="minor"/>
    </font>
    <font>
      <i/>
      <sz val="12"/>
      <color theme="0"/>
      <name val="Calibri"/>
      <family val="2"/>
      <scheme val="minor"/>
    </font>
    <font>
      <b/>
      <sz val="11"/>
      <color rgb="FFFA7D00"/>
      <name val="Calibri"/>
      <family val="2"/>
      <scheme val="minor"/>
    </font>
    <font>
      <sz val="12"/>
      <color theme="1"/>
      <name val="Calibri"/>
      <family val="2"/>
      <scheme val="minor"/>
    </font>
    <font>
      <b/>
      <u/>
      <sz val="11"/>
      <color theme="0"/>
      <name val="Calibri"/>
      <family val="2"/>
      <scheme val="minor"/>
    </font>
    <font>
      <sz val="10"/>
      <color theme="1"/>
      <name val="Calibri"/>
      <family val="2"/>
      <scheme val="minor"/>
    </font>
    <font>
      <b/>
      <sz val="15"/>
      <color theme="3"/>
      <name val="Calibri"/>
      <family val="2"/>
      <scheme val="minor"/>
    </font>
  </fonts>
  <fills count="13">
    <fill>
      <patternFill patternType="none"/>
    </fill>
    <fill>
      <patternFill patternType="gray125"/>
    </fill>
    <fill>
      <patternFill patternType="solid">
        <fgColor theme="0"/>
        <bgColor indexed="64"/>
      </patternFill>
    </fill>
    <fill>
      <patternFill patternType="solid">
        <fgColor rgb="FFFFFF99"/>
        <bgColor indexed="64"/>
      </patternFill>
    </fill>
    <fill>
      <patternFill patternType="solid">
        <fgColor rgb="FFFFFFFF"/>
        <bgColor rgb="FF000000"/>
      </patternFill>
    </fill>
    <fill>
      <patternFill patternType="solid">
        <fgColor rgb="FFFFCC99"/>
      </patternFill>
    </fill>
    <fill>
      <patternFill patternType="solid">
        <fgColor theme="7" tint="0.79998168889431442"/>
        <bgColor indexed="64"/>
      </patternFill>
    </fill>
    <fill>
      <patternFill patternType="solid">
        <fgColor theme="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rgb="FFF2F2F2"/>
      </patternFill>
    </fill>
    <fill>
      <patternFill patternType="solid">
        <fgColor theme="7" tint="0.59999389629810485"/>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bottom/>
      <diagonal/>
    </border>
    <border>
      <left/>
      <right style="thin">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top style="thin">
        <color indexed="64"/>
      </top>
      <bottom/>
      <diagonal/>
    </border>
    <border>
      <left style="thin">
        <color theme="0"/>
      </left>
      <right style="thin">
        <color indexed="64"/>
      </right>
      <top style="thin">
        <color indexed="64"/>
      </top>
      <bottom style="thin">
        <color indexed="64"/>
      </bottom>
      <diagonal/>
    </border>
    <border>
      <left style="thin">
        <color theme="0"/>
      </left>
      <right style="thin">
        <color indexed="64"/>
      </right>
      <top/>
      <bottom style="thin">
        <color indexed="64"/>
      </bottom>
      <diagonal/>
    </border>
    <border>
      <left style="thin">
        <color theme="0"/>
      </left>
      <right style="thin">
        <color indexed="64"/>
      </right>
      <top style="thin">
        <color indexed="64"/>
      </top>
      <bottom/>
      <diagonal/>
    </border>
    <border>
      <left style="thin">
        <color theme="0"/>
      </left>
      <right style="thin">
        <color indexed="64"/>
      </right>
      <top/>
      <bottom/>
      <diagonal/>
    </border>
    <border>
      <left style="thick">
        <color auto="1"/>
      </left>
      <right/>
      <top/>
      <bottom/>
      <diagonal/>
    </border>
    <border>
      <left style="thick">
        <color auto="1"/>
      </left>
      <right style="thin">
        <color indexed="64"/>
      </right>
      <top/>
      <bottom style="thin">
        <color indexed="64"/>
      </bottom>
      <diagonal/>
    </border>
    <border>
      <left style="thick">
        <color auto="1"/>
      </left>
      <right style="thin">
        <color indexed="64"/>
      </right>
      <top style="thin">
        <color indexed="64"/>
      </top>
      <bottom style="thin">
        <color indexed="64"/>
      </bottom>
      <diagonal/>
    </border>
    <border>
      <left style="thick">
        <color auto="1"/>
      </left>
      <right style="thin">
        <color indexed="64"/>
      </right>
      <top style="thin">
        <color indexed="64"/>
      </top>
      <bottom/>
      <diagonal/>
    </border>
    <border>
      <left/>
      <right style="thick">
        <color auto="1"/>
      </right>
      <top/>
      <bottom/>
      <diagonal/>
    </border>
    <border>
      <left style="thick">
        <color auto="1"/>
      </left>
      <right style="thin">
        <color auto="1"/>
      </right>
      <top/>
      <bottom/>
      <diagonal/>
    </border>
    <border>
      <left style="thin">
        <color auto="1"/>
      </left>
      <right style="thick">
        <color auto="1"/>
      </right>
      <top/>
      <bottom/>
      <diagonal/>
    </border>
    <border>
      <left/>
      <right style="thick">
        <color indexed="64"/>
      </right>
      <top/>
      <bottom style="thin">
        <color indexed="64"/>
      </bottom>
      <diagonal/>
    </border>
    <border>
      <left/>
      <right style="thick">
        <color indexed="64"/>
      </right>
      <top style="thin">
        <color indexed="64"/>
      </top>
      <bottom style="thin">
        <color indexed="64"/>
      </bottom>
      <diagonal/>
    </border>
    <border>
      <left style="thin">
        <color rgb="FF7F7F7F"/>
      </left>
      <right/>
      <top style="thin">
        <color rgb="FF7F7F7F"/>
      </top>
      <bottom style="thin">
        <color rgb="FF7F7F7F"/>
      </bottom>
      <diagonal/>
    </border>
    <border>
      <left style="double">
        <color rgb="FF00B0F0"/>
      </left>
      <right/>
      <top/>
      <bottom/>
      <diagonal/>
    </border>
    <border>
      <left style="double">
        <color rgb="FF00B0F0"/>
      </left>
      <right style="thin">
        <color auto="1"/>
      </right>
      <top/>
      <bottom/>
      <diagonal/>
    </border>
    <border>
      <left/>
      <right style="thick">
        <color auto="1"/>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ck">
        <color theme="4"/>
      </bottom>
      <diagonal/>
    </border>
  </borders>
  <cellStyleXfs count="4">
    <xf numFmtId="0" fontId="0" fillId="0" borderId="0"/>
    <xf numFmtId="0" fontId="2" fillId="5" borderId="2" applyNumberFormat="0" applyAlignment="0" applyProtection="0"/>
    <xf numFmtId="0" fontId="10" fillId="11" borderId="2" applyNumberFormat="0" applyAlignment="0" applyProtection="0"/>
    <xf numFmtId="0" fontId="14" fillId="0" borderId="38" applyNumberFormat="0" applyFill="0" applyAlignment="0" applyProtection="0"/>
  </cellStyleXfs>
  <cellXfs count="120">
    <xf numFmtId="0" fontId="0" fillId="0" borderId="0" xfId="0"/>
    <xf numFmtId="0" fontId="0" fillId="2" borderId="1" xfId="0" applyFill="1" applyBorder="1" applyAlignment="1">
      <alignment wrapText="1"/>
    </xf>
    <xf numFmtId="0" fontId="0" fillId="3" borderId="1" xfId="0" applyFill="1" applyBorder="1" applyAlignment="1">
      <alignment wrapText="1"/>
    </xf>
    <xf numFmtId="0" fontId="1" fillId="4" borderId="1" xfId="0" applyFont="1" applyFill="1" applyBorder="1" applyAlignment="1">
      <alignment wrapText="1"/>
    </xf>
    <xf numFmtId="0" fontId="0" fillId="0" borderId="3" xfId="0" applyBorder="1"/>
    <xf numFmtId="0" fontId="0" fillId="0" borderId="8" xfId="0" applyBorder="1"/>
    <xf numFmtId="0" fontId="0" fillId="7" borderId="0" xfId="0" applyFill="1" applyAlignment="1">
      <alignment wrapText="1"/>
    </xf>
    <xf numFmtId="0" fontId="0" fillId="7" borderId="4" xfId="0" applyFill="1" applyBorder="1" applyAlignment="1">
      <alignment wrapText="1"/>
    </xf>
    <xf numFmtId="0" fontId="0" fillId="7" borderId="3" xfId="0" applyFill="1" applyBorder="1" applyAlignment="1">
      <alignment wrapText="1"/>
    </xf>
    <xf numFmtId="0" fontId="0" fillId="2" borderId="9" xfId="0" applyFill="1" applyBorder="1" applyAlignment="1">
      <alignment wrapText="1"/>
    </xf>
    <xf numFmtId="0" fontId="0" fillId="0" borderId="0" xfId="0" applyBorder="1"/>
    <xf numFmtId="0" fontId="0" fillId="2" borderId="11" xfId="0" applyNumberFormat="1" applyFill="1" applyBorder="1" applyAlignment="1">
      <alignment wrapText="1"/>
    </xf>
    <xf numFmtId="0" fontId="0" fillId="2" borderId="7" xfId="0" applyNumberFormat="1" applyFill="1" applyBorder="1" applyAlignment="1">
      <alignment wrapText="1"/>
    </xf>
    <xf numFmtId="0" fontId="0" fillId="2" borderId="12" xfId="0" applyNumberFormat="1" applyFill="1" applyBorder="1" applyAlignment="1">
      <alignment wrapText="1"/>
    </xf>
    <xf numFmtId="0" fontId="0" fillId="2" borderId="1" xfId="0" applyFill="1" applyBorder="1" applyAlignment="1">
      <alignment horizontal="right" wrapText="1"/>
    </xf>
    <xf numFmtId="0" fontId="0" fillId="2" borderId="9" xfId="0" applyFill="1" applyBorder="1" applyAlignment="1">
      <alignment horizontal="right" wrapText="1"/>
    </xf>
    <xf numFmtId="0" fontId="0" fillId="0" borderId="8" xfId="0" applyBorder="1" applyAlignment="1"/>
    <xf numFmtId="0" fontId="0" fillId="0" borderId="3" xfId="0" applyBorder="1" applyAlignment="1"/>
    <xf numFmtId="0" fontId="0" fillId="7" borderId="3" xfId="0" applyFill="1" applyBorder="1" applyAlignment="1"/>
    <xf numFmtId="0" fontId="0" fillId="0" borderId="0" xfId="0" applyBorder="1" applyAlignment="1"/>
    <xf numFmtId="0" fontId="7" fillId="0" borderId="0" xfId="0" applyFont="1"/>
    <xf numFmtId="0" fontId="7" fillId="0" borderId="0" xfId="0" applyFont="1" applyBorder="1"/>
    <xf numFmtId="0" fontId="3" fillId="7" borderId="5" xfId="0" applyFont="1" applyFill="1" applyBorder="1" applyAlignment="1">
      <alignment wrapText="1"/>
    </xf>
    <xf numFmtId="0" fontId="6" fillId="7" borderId="15" xfId="0" applyFont="1" applyFill="1" applyBorder="1" applyAlignment="1">
      <alignment wrapText="1"/>
    </xf>
    <xf numFmtId="0" fontId="3" fillId="7" borderId="6" xfId="0" applyFont="1" applyFill="1" applyBorder="1" applyAlignment="1">
      <alignment wrapText="1"/>
    </xf>
    <xf numFmtId="0" fontId="0" fillId="0" borderId="18" xfId="0" applyBorder="1"/>
    <xf numFmtId="0" fontId="7" fillId="9" borderId="5" xfId="0" applyFont="1" applyFill="1" applyBorder="1" applyAlignment="1">
      <alignment horizontal="center" wrapText="1"/>
    </xf>
    <xf numFmtId="0" fontId="0" fillId="9" borderId="16" xfId="0" applyNumberFormat="1" applyFill="1" applyBorder="1" applyAlignment="1">
      <alignment horizontal="center" wrapText="1"/>
    </xf>
    <xf numFmtId="0" fontId="7" fillId="2" borderId="6" xfId="0" applyFont="1" applyFill="1" applyBorder="1" applyAlignment="1">
      <alignment horizontal="center" wrapText="1"/>
    </xf>
    <xf numFmtId="0" fontId="0" fillId="2" borderId="16" xfId="0" applyNumberFormat="1" applyFill="1" applyBorder="1" applyAlignment="1">
      <alignment horizontal="center" wrapText="1"/>
    </xf>
    <xf numFmtId="0" fontId="7" fillId="9" borderId="6" xfId="0" applyFont="1" applyFill="1" applyBorder="1" applyAlignment="1">
      <alignment horizontal="center" wrapText="1"/>
    </xf>
    <xf numFmtId="0" fontId="0" fillId="2" borderId="15" xfId="0" applyFill="1" applyBorder="1" applyAlignment="1">
      <alignment horizontal="center" wrapText="1"/>
    </xf>
    <xf numFmtId="0" fontId="0" fillId="9" borderId="15" xfId="0" applyNumberFormat="1" applyFill="1" applyBorder="1" applyAlignment="1">
      <alignment horizontal="center" wrapText="1"/>
    </xf>
    <xf numFmtId="0" fontId="0" fillId="2" borderId="15" xfId="0" applyNumberFormat="1" applyFill="1" applyBorder="1" applyAlignment="1">
      <alignment horizontal="center" wrapText="1"/>
    </xf>
    <xf numFmtId="0" fontId="7" fillId="9" borderId="10" xfId="0" applyFont="1" applyFill="1" applyBorder="1" applyAlignment="1">
      <alignment horizontal="center" wrapText="1"/>
    </xf>
    <xf numFmtId="0" fontId="0" fillId="9" borderId="17" xfId="0" applyNumberFormat="1" applyFill="1" applyBorder="1" applyAlignment="1">
      <alignment horizontal="center" wrapText="1"/>
    </xf>
    <xf numFmtId="0" fontId="7" fillId="2" borderId="14" xfId="0" applyFont="1" applyFill="1" applyBorder="1" applyAlignment="1">
      <alignment horizontal="center" wrapText="1"/>
    </xf>
    <xf numFmtId="0" fontId="0" fillId="2" borderId="17" xfId="0" applyNumberFormat="1" applyFill="1" applyBorder="1" applyAlignment="1">
      <alignment horizontal="center" wrapText="1"/>
    </xf>
    <xf numFmtId="0" fontId="7" fillId="9" borderId="14" xfId="0" applyFont="1" applyFill="1" applyBorder="1" applyAlignment="1">
      <alignment horizontal="center" wrapText="1"/>
    </xf>
    <xf numFmtId="0" fontId="0" fillId="0" borderId="19" xfId="0" applyBorder="1"/>
    <xf numFmtId="0" fontId="0" fillId="7" borderId="19" xfId="0" applyFill="1" applyBorder="1" applyAlignment="1">
      <alignment wrapText="1"/>
    </xf>
    <xf numFmtId="0" fontId="0" fillId="2" borderId="21" xfId="0" applyFill="1" applyBorder="1" applyAlignment="1">
      <alignment wrapText="1"/>
    </xf>
    <xf numFmtId="0" fontId="0" fillId="2" borderId="22" xfId="0" applyFill="1" applyBorder="1" applyAlignment="1">
      <alignment wrapText="1"/>
    </xf>
    <xf numFmtId="0" fontId="0" fillId="0" borderId="23" xfId="0" applyBorder="1"/>
    <xf numFmtId="0" fontId="0" fillId="7" borderId="23" xfId="0" applyFill="1" applyBorder="1" applyAlignment="1">
      <alignment wrapText="1"/>
    </xf>
    <xf numFmtId="0" fontId="5" fillId="7" borderId="19" xfId="0" applyFont="1" applyFill="1" applyBorder="1" applyAlignment="1">
      <alignment horizontal="center"/>
    </xf>
    <xf numFmtId="0" fontId="5" fillId="7" borderId="0" xfId="0" applyFont="1" applyFill="1" applyBorder="1"/>
    <xf numFmtId="0" fontId="5" fillId="7" borderId="0" xfId="0" applyFont="1" applyFill="1" applyBorder="1" applyAlignment="1">
      <alignment horizontal="center"/>
    </xf>
    <xf numFmtId="0" fontId="0" fillId="7" borderId="0" xfId="0" applyFill="1" applyAlignment="1">
      <alignment horizontal="center" wrapText="1"/>
    </xf>
    <xf numFmtId="0" fontId="0" fillId="0" borderId="24" xfId="0" applyBorder="1"/>
    <xf numFmtId="0" fontId="0" fillId="0" borderId="25" xfId="0" applyBorder="1"/>
    <xf numFmtId="0" fontId="0" fillId="7" borderId="24" xfId="0" applyFill="1" applyBorder="1" applyAlignment="1">
      <alignment wrapText="1"/>
    </xf>
    <xf numFmtId="0" fontId="0" fillId="7" borderId="25" xfId="0" applyFill="1" applyBorder="1" applyAlignment="1">
      <alignment wrapText="1"/>
    </xf>
    <xf numFmtId="0" fontId="5" fillId="7" borderId="23" xfId="0" applyFont="1" applyFill="1" applyBorder="1" applyAlignment="1">
      <alignment horizontal="center" wrapText="1"/>
    </xf>
    <xf numFmtId="0" fontId="5" fillId="7" borderId="24" xfId="0" applyFont="1" applyFill="1" applyBorder="1" applyAlignment="1">
      <alignment wrapText="1"/>
    </xf>
    <xf numFmtId="0" fontId="5" fillId="7" borderId="3" xfId="0" applyFont="1" applyFill="1" applyBorder="1" applyAlignment="1">
      <alignment wrapText="1"/>
    </xf>
    <xf numFmtId="0" fontId="5" fillId="7" borderId="25" xfId="0" applyFont="1" applyFill="1" applyBorder="1" applyAlignment="1">
      <alignment wrapText="1"/>
    </xf>
    <xf numFmtId="0" fontId="0" fillId="10" borderId="24" xfId="0" applyFill="1" applyBorder="1"/>
    <xf numFmtId="0" fontId="0" fillId="10" borderId="3" xfId="0" applyFill="1" applyBorder="1"/>
    <xf numFmtId="0" fontId="0" fillId="10" borderId="25" xfId="0" applyFill="1" applyBorder="1"/>
    <xf numFmtId="0" fontId="0" fillId="7" borderId="24" xfId="0" applyFill="1" applyBorder="1"/>
    <xf numFmtId="0" fontId="0" fillId="7" borderId="3" xfId="0" applyFill="1" applyBorder="1"/>
    <xf numFmtId="0" fontId="0" fillId="7" borderId="25" xfId="0" applyFill="1" applyBorder="1"/>
    <xf numFmtId="0" fontId="0" fillId="2" borderId="23" xfId="0" applyFill="1" applyBorder="1" applyAlignment="1">
      <alignment wrapText="1"/>
    </xf>
    <xf numFmtId="0" fontId="5" fillId="7" borderId="0" xfId="0" applyFont="1" applyFill="1" applyBorder="1" applyAlignment="1">
      <alignment wrapText="1"/>
    </xf>
    <xf numFmtId="0" fontId="2" fillId="5" borderId="2" xfId="1"/>
    <xf numFmtId="0" fontId="2" fillId="5" borderId="28" xfId="1" applyBorder="1" applyAlignment="1">
      <alignment wrapText="1"/>
    </xf>
    <xf numFmtId="0" fontId="10" fillId="11" borderId="28" xfId="2" applyBorder="1" applyAlignment="1"/>
    <xf numFmtId="0" fontId="8" fillId="0" borderId="19" xfId="0" applyFont="1" applyBorder="1"/>
    <xf numFmtId="0" fontId="8" fillId="7" borderId="19" xfId="0" applyFont="1" applyFill="1" applyBorder="1" applyAlignment="1">
      <alignment wrapText="1"/>
    </xf>
    <xf numFmtId="0" fontId="0" fillId="0" borderId="29" xfId="0" applyBorder="1"/>
    <xf numFmtId="0" fontId="0" fillId="7" borderId="29" xfId="0" applyFill="1" applyBorder="1" applyAlignment="1">
      <alignment wrapText="1"/>
    </xf>
    <xf numFmtId="0" fontId="8" fillId="7" borderId="19" xfId="0" applyFont="1" applyFill="1" applyBorder="1"/>
    <xf numFmtId="2" fontId="11" fillId="2" borderId="0" xfId="0" applyNumberFormat="1" applyFont="1" applyFill="1" applyAlignment="1">
      <alignment wrapText="1"/>
    </xf>
    <xf numFmtId="1" fontId="11" fillId="2" borderId="24" xfId="0" applyNumberFormat="1" applyFont="1" applyFill="1" applyBorder="1" applyAlignment="1">
      <alignment horizontal="center" wrapText="1"/>
    </xf>
    <xf numFmtId="1" fontId="11" fillId="2" borderId="3" xfId="0" applyNumberFormat="1" applyFont="1" applyFill="1" applyBorder="1" applyAlignment="1">
      <alignment horizontal="center" wrapText="1"/>
    </xf>
    <xf numFmtId="1" fontId="11" fillId="2" borderId="25" xfId="0" applyNumberFormat="1" applyFont="1" applyFill="1" applyBorder="1" applyAlignment="1">
      <alignment horizontal="center" wrapText="1"/>
    </xf>
    <xf numFmtId="1" fontId="7" fillId="2" borderId="19" xfId="0" applyNumberFormat="1" applyFont="1" applyFill="1" applyBorder="1" applyAlignment="1">
      <alignment horizontal="center" wrapText="1"/>
    </xf>
    <xf numFmtId="0" fontId="0" fillId="9" borderId="15" xfId="0" applyFill="1" applyBorder="1" applyAlignment="1">
      <alignment horizontal="center" wrapText="1"/>
    </xf>
    <xf numFmtId="0" fontId="0" fillId="9" borderId="17" xfId="0" applyFill="1" applyBorder="1" applyAlignment="1">
      <alignment horizontal="center" wrapText="1"/>
    </xf>
    <xf numFmtId="0" fontId="7" fillId="2" borderId="6" xfId="0" applyNumberFormat="1" applyFont="1" applyFill="1" applyBorder="1" applyAlignment="1">
      <alignment horizontal="center" wrapText="1"/>
    </xf>
    <xf numFmtId="0" fontId="7" fillId="2" borderId="14" xfId="0" applyNumberFormat="1" applyFont="1" applyFill="1" applyBorder="1" applyAlignment="1">
      <alignment horizontal="center" wrapText="1"/>
    </xf>
    <xf numFmtId="0" fontId="0" fillId="2" borderId="26" xfId="0" applyNumberFormat="1" applyFill="1" applyBorder="1" applyAlignment="1">
      <alignment wrapText="1"/>
    </xf>
    <xf numFmtId="0" fontId="0" fillId="2" borderId="27" xfId="0" applyNumberFormat="1" applyFill="1" applyBorder="1" applyAlignment="1">
      <alignment wrapText="1"/>
    </xf>
    <xf numFmtId="0" fontId="0" fillId="2" borderId="31" xfId="0" applyNumberFormat="1" applyFill="1" applyBorder="1" applyAlignment="1">
      <alignment wrapText="1"/>
    </xf>
    <xf numFmtId="1" fontId="7" fillId="2" borderId="30" xfId="0" applyNumberFormat="1" applyFont="1" applyFill="1" applyBorder="1" applyAlignment="1">
      <alignment horizontal="center" vertical="center" wrapText="1"/>
    </xf>
    <xf numFmtId="0" fontId="13" fillId="7" borderId="3" xfId="0" applyFont="1" applyFill="1" applyBorder="1" applyAlignment="1">
      <alignment wrapText="1"/>
    </xf>
    <xf numFmtId="0" fontId="0" fillId="7" borderId="0" xfId="0" applyFill="1" applyBorder="1"/>
    <xf numFmtId="0" fontId="0" fillId="7" borderId="0" xfId="0" applyFill="1" applyBorder="1" applyAlignment="1">
      <alignment wrapText="1"/>
    </xf>
    <xf numFmtId="0" fontId="0" fillId="10" borderId="0" xfId="0" applyFill="1" applyBorder="1"/>
    <xf numFmtId="1" fontId="0" fillId="8" borderId="3" xfId="0" applyNumberFormat="1" applyFill="1" applyBorder="1" applyAlignment="1">
      <alignment wrapText="1"/>
    </xf>
    <xf numFmtId="1" fontId="0" fillId="6" borderId="3" xfId="0" applyNumberFormat="1" applyFill="1" applyBorder="1" applyAlignment="1">
      <alignment wrapText="1"/>
    </xf>
    <xf numFmtId="1" fontId="0" fillId="2" borderId="3" xfId="0" applyNumberFormat="1" applyFill="1" applyBorder="1" applyAlignment="1">
      <alignment wrapText="1"/>
    </xf>
    <xf numFmtId="0" fontId="2" fillId="5" borderId="2" xfId="1" applyAlignment="1">
      <alignment wrapText="1"/>
    </xf>
    <xf numFmtId="49" fontId="0" fillId="2" borderId="13" xfId="0" applyNumberFormat="1" applyFill="1" applyBorder="1" applyAlignment="1">
      <alignment wrapText="1"/>
    </xf>
    <xf numFmtId="49" fontId="0" fillId="2" borderId="5" xfId="0" applyNumberFormat="1" applyFill="1" applyBorder="1" applyAlignment="1">
      <alignment wrapText="1"/>
    </xf>
    <xf numFmtId="49" fontId="0" fillId="2" borderId="10" xfId="0" applyNumberFormat="1" applyFill="1" applyBorder="1" applyAlignment="1">
      <alignment wrapText="1"/>
    </xf>
    <xf numFmtId="0" fontId="0" fillId="0" borderId="0" xfId="0" applyAlignment="1">
      <alignment wrapText="1"/>
    </xf>
    <xf numFmtId="0" fontId="0" fillId="2" borderId="20" xfId="0" applyFill="1" applyBorder="1" applyAlignment="1">
      <alignment wrapText="1"/>
    </xf>
    <xf numFmtId="0" fontId="0" fillId="2" borderId="21" xfId="0" applyNumberFormat="1" applyFill="1" applyBorder="1" applyAlignment="1">
      <alignment wrapText="1"/>
    </xf>
    <xf numFmtId="0" fontId="2" fillId="5" borderId="2" xfId="1" applyAlignment="1">
      <alignment horizontal="center"/>
    </xf>
    <xf numFmtId="0" fontId="8" fillId="10" borderId="32" xfId="0" applyFont="1" applyFill="1" applyBorder="1" applyAlignment="1">
      <alignment horizontal="center" vertical="center" wrapText="1"/>
    </xf>
    <xf numFmtId="0" fontId="8" fillId="10" borderId="33" xfId="0" applyFont="1" applyFill="1" applyBorder="1" applyAlignment="1">
      <alignment horizontal="center" vertical="center" wrapText="1"/>
    </xf>
    <xf numFmtId="0" fontId="8" fillId="10" borderId="34" xfId="0" applyFont="1" applyFill="1" applyBorder="1" applyAlignment="1">
      <alignment horizontal="center" vertical="center" wrapText="1"/>
    </xf>
    <xf numFmtId="0" fontId="8" fillId="10" borderId="35" xfId="0" applyFont="1" applyFill="1" applyBorder="1" applyAlignment="1">
      <alignment horizontal="center" vertical="center" wrapText="1"/>
    </xf>
    <xf numFmtId="0" fontId="8" fillId="10" borderId="36" xfId="0" applyFont="1" applyFill="1" applyBorder="1" applyAlignment="1">
      <alignment horizontal="center" vertical="center" wrapText="1"/>
    </xf>
    <xf numFmtId="0" fontId="8" fillId="10" borderId="37" xfId="0" applyFont="1" applyFill="1" applyBorder="1" applyAlignment="1">
      <alignment horizontal="center" vertical="center" wrapText="1"/>
    </xf>
    <xf numFmtId="0" fontId="12" fillId="7" borderId="24" xfId="0" applyFont="1" applyFill="1" applyBorder="1" applyAlignment="1">
      <alignment horizontal="center"/>
    </xf>
    <xf numFmtId="0" fontId="12" fillId="7" borderId="3" xfId="0" applyFont="1" applyFill="1" applyBorder="1" applyAlignment="1">
      <alignment horizontal="center"/>
    </xf>
    <xf numFmtId="0" fontId="12" fillId="7" borderId="25" xfId="0" applyFont="1" applyFill="1" applyBorder="1" applyAlignment="1">
      <alignment horizontal="center"/>
    </xf>
    <xf numFmtId="0" fontId="5" fillId="7" borderId="24" xfId="0" applyFont="1" applyFill="1" applyBorder="1" applyAlignment="1">
      <alignment horizontal="center"/>
    </xf>
    <xf numFmtId="0" fontId="5" fillId="7" borderId="3" xfId="0" applyFont="1" applyFill="1" applyBorder="1" applyAlignment="1">
      <alignment horizontal="center"/>
    </xf>
    <xf numFmtId="0" fontId="5" fillId="7" borderId="25" xfId="0" applyFont="1" applyFill="1" applyBorder="1" applyAlignment="1">
      <alignment horizontal="center"/>
    </xf>
    <xf numFmtId="0" fontId="5" fillId="7" borderId="23" xfId="0" applyFont="1" applyFill="1" applyBorder="1" applyAlignment="1">
      <alignment horizontal="center" wrapText="1"/>
    </xf>
    <xf numFmtId="0" fontId="5" fillId="7" borderId="0" xfId="0" applyFont="1" applyFill="1" applyBorder="1" applyAlignment="1">
      <alignment horizontal="center"/>
    </xf>
    <xf numFmtId="0" fontId="10" fillId="11" borderId="2" xfId="2" applyAlignment="1">
      <alignment horizontal="center"/>
    </xf>
    <xf numFmtId="0" fontId="10" fillId="11" borderId="28" xfId="2" applyBorder="1" applyAlignment="1">
      <alignment horizontal="center"/>
    </xf>
    <xf numFmtId="0" fontId="9" fillId="7" borderId="0" xfId="0" applyFont="1" applyFill="1" applyBorder="1" applyAlignment="1">
      <alignment horizontal="center"/>
    </xf>
    <xf numFmtId="0" fontId="14" fillId="0" borderId="38" xfId="3" applyAlignment="1">
      <alignment horizontal="center"/>
    </xf>
    <xf numFmtId="1" fontId="7" fillId="12" borderId="30" xfId="0" applyNumberFormat="1" applyFont="1" applyFill="1" applyBorder="1" applyAlignment="1">
      <alignment horizontal="center" vertical="center" wrapText="1"/>
    </xf>
  </cellXfs>
  <cellStyles count="4">
    <cellStyle name="Calculation" xfId="2" builtinId="22"/>
    <cellStyle name="Heading 1" xfId="3" builtinId="16"/>
    <cellStyle name="Input" xfId="1" builtinId="20"/>
    <cellStyle name="Normal" xfId="0" builtinId="0"/>
  </cellStyles>
  <dxfs count="59">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indexed="64"/>
          <bgColor indexed="43"/>
        </patternFill>
      </fill>
      <border>
        <left style="thin">
          <color indexed="22"/>
        </left>
        <right style="thin">
          <color indexed="22"/>
        </right>
        <top style="thin">
          <color indexed="22"/>
        </top>
        <bottom style="thin">
          <color indexed="22"/>
        </bottom>
      </border>
    </dxf>
    <dxf>
      <fill>
        <patternFill>
          <fgColor indexed="64"/>
          <bgColor indexed="43"/>
        </patternFill>
      </fill>
      <border>
        <left style="thin">
          <color indexed="22"/>
        </left>
        <right style="thin">
          <color indexed="22"/>
        </right>
        <top style="thin">
          <color indexed="22"/>
        </top>
        <bottom style="thin">
          <color indexed="22"/>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indexed="64"/>
          <bgColor indexed="43"/>
        </patternFill>
      </fill>
      <border>
        <left style="thin">
          <color indexed="22"/>
        </left>
        <right style="thin">
          <color indexed="22"/>
        </right>
        <top style="thin">
          <color indexed="22"/>
        </top>
        <bottom style="thin">
          <color indexed="22"/>
        </bottom>
      </border>
    </dxf>
    <dxf>
      <fill>
        <patternFill>
          <fgColor indexed="64"/>
          <bgColor indexed="43"/>
        </patternFill>
      </fill>
      <border>
        <left style="thin">
          <color indexed="22"/>
        </left>
        <right style="thin">
          <color indexed="22"/>
        </right>
        <top style="thin">
          <color indexed="22"/>
        </top>
        <bottom style="thin">
          <color indexed="22"/>
        </bottom>
      </border>
    </dxf>
    <dxf>
      <numFmt numFmtId="0" formatCode="General"/>
      <fill>
        <patternFill patternType="solid">
          <fgColor indexed="64"/>
          <bgColor theme="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rgb="FFFFFF99"/>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99"/>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99"/>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99"/>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border diagonalUp="0" diagonalDown="0" outline="0">
        <left style="thin">
          <color auto="1"/>
        </left>
        <right style="thick">
          <color auto="1"/>
        </right>
        <top/>
        <bottom/>
      </border>
    </dxf>
    <dxf>
      <font>
        <b/>
        <strike val="0"/>
        <outline val="0"/>
        <shadow val="0"/>
        <u val="none"/>
        <vertAlign val="baseline"/>
        <sz val="12"/>
        <color theme="1"/>
        <name val="Calibri"/>
        <family val="2"/>
        <scheme val="minor"/>
      </font>
      <numFmt numFmtId="1" formatCode="0"/>
      <fill>
        <patternFill patternType="solid">
          <fgColor indexed="64"/>
          <bgColor theme="0"/>
        </patternFill>
      </fill>
      <alignment horizontal="center" vertical="center" textRotation="0" wrapText="1" indent="0" justifyLastLine="0" shrinkToFit="0" readingOrder="0"/>
      <border diagonalUp="0" diagonalDown="0" outline="0">
        <left style="double">
          <color rgb="FF00B0F0"/>
        </left>
        <right style="thin">
          <color auto="1"/>
        </right>
        <top/>
        <bottom/>
      </border>
    </dxf>
    <dxf>
      <font>
        <b/>
        <strike val="0"/>
        <outline val="0"/>
        <shadow val="0"/>
        <u val="none"/>
        <vertAlign val="baseline"/>
        <sz val="12"/>
        <name val="Calibri"/>
        <family val="2"/>
        <scheme val="minor"/>
      </font>
      <numFmt numFmtId="1" formatCode="0"/>
      <fill>
        <patternFill patternType="solid">
          <fgColor indexed="64"/>
          <bgColor theme="0"/>
        </patternFill>
      </fill>
      <alignment horizontal="center" vertical="bottom" textRotation="0" wrapText="1" indent="0" justifyLastLine="0" shrinkToFit="0" readingOrder="0"/>
      <border diagonalUp="0" diagonalDown="0" outline="0">
        <left style="thick">
          <color auto="1"/>
        </left>
        <right style="double">
          <color rgb="FF00B0F0"/>
        </right>
        <top/>
        <bottom/>
      </border>
    </dxf>
    <dxf>
      <font>
        <strike val="0"/>
        <outline val="0"/>
        <shadow val="0"/>
        <u val="none"/>
        <vertAlign val="baseline"/>
        <sz val="12"/>
        <name val="Calibri"/>
        <family val="2"/>
        <scheme val="minor"/>
      </font>
      <numFmt numFmtId="1"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ck">
          <color auto="1"/>
        </right>
        <top/>
        <bottom/>
      </border>
    </dxf>
    <dxf>
      <font>
        <strike val="0"/>
        <outline val="0"/>
        <shadow val="0"/>
        <u val="none"/>
        <vertAlign val="baseline"/>
        <sz val="12"/>
        <name val="Calibri"/>
        <family val="2"/>
        <scheme val="minor"/>
      </font>
      <numFmt numFmtId="1"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dxf>
    <dxf>
      <font>
        <strike val="0"/>
        <outline val="0"/>
        <shadow val="0"/>
        <u val="none"/>
        <vertAlign val="baseline"/>
        <sz val="12"/>
        <name val="Calibri"/>
        <family val="2"/>
        <scheme val="minor"/>
      </font>
      <numFmt numFmtId="1"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dxf>
    <dxf>
      <font>
        <strike val="0"/>
        <outline val="0"/>
        <shadow val="0"/>
        <u val="none"/>
        <vertAlign val="baseline"/>
        <sz val="12"/>
        <name val="Calibri"/>
        <family val="2"/>
        <scheme val="minor"/>
      </font>
      <numFmt numFmtId="1"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dxf>
    <dxf>
      <font>
        <strike val="0"/>
        <outline val="0"/>
        <shadow val="0"/>
        <u val="none"/>
        <vertAlign val="baseline"/>
        <sz val="12"/>
        <name val="Calibri"/>
        <family val="2"/>
        <scheme val="minor"/>
      </font>
      <numFmt numFmtId="1" formatCode="0"/>
      <fill>
        <patternFill patternType="solid">
          <fgColor indexed="64"/>
          <bgColor theme="0"/>
        </patternFill>
      </fill>
      <alignment horizontal="center" vertical="bottom" textRotation="0" wrapText="1" indent="0" justifyLastLine="0" shrinkToFit="0" readingOrder="0"/>
      <border diagonalUp="0" diagonalDown="0" outline="0">
        <left style="thin">
          <color rgb="FF7F7F7F"/>
        </left>
        <right style="thin">
          <color auto="1"/>
        </right>
        <top/>
        <bottom/>
      </border>
    </dxf>
    <dxf>
      <font>
        <b val="0"/>
        <i val="0"/>
        <strike val="0"/>
        <condense val="0"/>
        <extend val="0"/>
        <outline val="0"/>
        <shadow val="0"/>
        <u val="none"/>
        <vertAlign val="baseline"/>
        <sz val="12"/>
        <color rgb="FF3F3F76"/>
        <name val="Calibri"/>
        <family val="2"/>
        <scheme val="minor"/>
      </font>
      <numFmt numFmtId="1" formatCode="0"/>
      <fill>
        <patternFill patternType="solid">
          <fgColor indexed="64"/>
          <bgColor theme="7" tint="0.79998168889431442"/>
        </patternFill>
      </fill>
      <alignment horizontal="general" vertical="bottom" textRotation="0" wrapText="1" indent="0" justifyLastLine="0" shrinkToFit="0" readingOrder="0"/>
      <border diagonalUp="0" diagonalDown="0">
        <left style="thin">
          <color auto="1"/>
        </left>
        <right style="thin">
          <color auto="1"/>
        </right>
        <top/>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2"/>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dxf>
    <dxf>
      <font>
        <strike val="0"/>
        <outline val="0"/>
        <shadow val="0"/>
        <u val="none"/>
        <vertAlign val="baseline"/>
        <sz val="12"/>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dxf>
    <dxf>
      <numFmt numFmtId="0" formatCode="General"/>
      <fill>
        <patternFill patternType="solid">
          <fgColor indexed="64"/>
          <bgColor theme="0"/>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alignment horizontal="general" vertical="bottom" textRotation="0" wrapText="1" indent="0" justifyLastLine="0" shrinkToFit="0" readingOrder="0"/>
      <border diagonalUp="0" diagonalDown="0">
        <left style="thin">
          <color indexed="64"/>
        </left>
        <right style="thick">
          <color auto="1"/>
        </right>
        <top style="thin">
          <color indexed="64"/>
        </top>
        <bottom style="thin">
          <color indexed="64"/>
        </bottom>
        <vertical/>
      </border>
    </dxf>
    <dxf>
      <numFmt numFmtId="0" formatCode="General"/>
      <fill>
        <patternFill patternType="solid">
          <fgColor indexed="64"/>
          <bgColor theme="0"/>
        </patternFill>
      </fill>
      <alignment horizontal="center" vertical="bottom" textRotation="0" wrapText="1" indent="0" justifyLastLine="0" shrinkToFit="0" readingOrder="0"/>
      <border diagonalUp="0" diagonalDown="0" outline="0">
        <left/>
        <right style="thin">
          <color indexed="64"/>
        </right>
        <top style="thin">
          <color indexed="64"/>
        </top>
        <bottom style="thin">
          <color indexed="64"/>
        </bottom>
      </border>
    </dxf>
    <dxf>
      <font>
        <b/>
        <strike val="0"/>
        <outline val="0"/>
        <shadow val="0"/>
        <u val="none"/>
        <vertAlign val="baseline"/>
        <sz val="12"/>
        <color theme="1"/>
        <name val="Calibri"/>
        <family val="2"/>
      </font>
      <numFmt numFmtId="0" formatCode="General"/>
      <fill>
        <patternFill patternType="solid">
          <fgColor indexed="64"/>
          <bgColor theme="0"/>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tint="-4.9989318521683403E-2"/>
        </patternFill>
      </fill>
      <alignment horizontal="center" vertical="bottom" textRotation="0" wrapText="1" indent="0" justifyLastLine="0" shrinkToFit="0" readingOrder="0"/>
      <border diagonalUp="0" diagonalDown="0" outline="0">
        <left style="thin">
          <color theme="0"/>
        </left>
        <right/>
        <top style="thin">
          <color indexed="64"/>
        </top>
        <bottom style="thin">
          <color indexed="64"/>
        </bottom>
      </border>
    </dxf>
    <dxf>
      <font>
        <b/>
        <strike val="0"/>
        <outline val="0"/>
        <shadow val="0"/>
        <u val="none"/>
        <vertAlign val="baseline"/>
        <sz val="12"/>
        <color theme="1"/>
        <name val="Calibri"/>
        <family val="2"/>
      </font>
      <numFmt numFmtId="0" formatCode="General"/>
      <fill>
        <patternFill patternType="solid">
          <fgColor indexed="64"/>
          <bgColor theme="0" tint="-4.9989318521683403E-2"/>
        </patternFill>
      </fill>
      <alignment horizontal="center" vertical="bottom" textRotation="0" wrapText="1" indent="0" justifyLastLine="0" shrinkToFit="0" readingOrder="0"/>
      <border diagonalUp="0" diagonalDown="0" outline="0">
        <left style="thin">
          <color indexed="64"/>
        </left>
        <right style="thin">
          <color theme="0"/>
        </right>
        <top style="thin">
          <color indexed="64"/>
        </top>
        <bottom style="thin">
          <color indexed="64"/>
        </bottom>
      </border>
    </dxf>
    <dxf>
      <numFmt numFmtId="0" formatCode="General"/>
      <fill>
        <patternFill patternType="solid">
          <fgColor indexed="64"/>
          <bgColor theme="0"/>
        </patternFill>
      </fill>
      <alignment horizontal="center" vertical="bottom" textRotation="0" wrapText="1" indent="0" justifyLastLine="0" shrinkToFit="0" readingOrder="0"/>
      <border diagonalUp="0" diagonalDown="0" outline="0">
        <left style="thin">
          <color theme="0"/>
        </left>
        <right style="thin">
          <color indexed="64"/>
        </right>
        <top style="thin">
          <color indexed="64"/>
        </top>
        <bottom style="thin">
          <color indexed="64"/>
        </bottom>
      </border>
    </dxf>
    <dxf>
      <font>
        <b/>
        <strike val="0"/>
        <outline val="0"/>
        <shadow val="0"/>
        <u val="none"/>
        <vertAlign val="baseline"/>
        <sz val="12"/>
        <color theme="1"/>
        <name val="Calibri"/>
        <family val="2"/>
      </font>
      <numFmt numFmtId="0" formatCode="General"/>
      <fill>
        <patternFill patternType="solid">
          <fgColor indexed="64"/>
          <bgColor theme="0"/>
        </patternFill>
      </fill>
      <alignment horizontal="center" vertical="bottom" textRotation="0" wrapText="1" indent="0" justifyLastLine="0" shrinkToFit="0" readingOrder="0"/>
      <border diagonalUp="0" diagonalDown="0" outline="0">
        <left style="thin">
          <color indexed="64"/>
        </left>
        <right/>
        <top style="thin">
          <color indexed="64"/>
        </top>
        <bottom style="thin">
          <color indexed="64"/>
        </bottom>
      </border>
    </dxf>
    <dxf>
      <numFmt numFmtId="0" formatCode="General"/>
      <fill>
        <patternFill patternType="solid">
          <fgColor indexed="64"/>
          <bgColor theme="0" tint="-4.9989318521683403E-2"/>
        </patternFill>
      </fill>
      <alignment horizontal="center" vertical="bottom" textRotation="0" wrapText="1" indent="0" justifyLastLine="0" shrinkToFit="0" readingOrder="0"/>
      <border diagonalUp="0" diagonalDown="0" outline="0">
        <left style="thin">
          <color theme="0"/>
        </left>
        <right style="thin">
          <color indexed="64"/>
        </right>
        <top style="thin">
          <color indexed="64"/>
        </top>
        <bottom style="thin">
          <color indexed="64"/>
        </bottom>
      </border>
    </dxf>
    <dxf>
      <font>
        <b/>
        <strike val="0"/>
        <outline val="0"/>
        <shadow val="0"/>
        <u val="none"/>
        <vertAlign val="baseline"/>
        <sz val="12"/>
        <color theme="1"/>
        <name val="Calibri"/>
        <family val="2"/>
      </font>
      <numFmt numFmtId="0" formatCode="General"/>
      <fill>
        <patternFill patternType="solid">
          <fgColor indexed="64"/>
          <bgColor theme="0" tint="-4.9989318521683403E-2"/>
        </patternFill>
      </fill>
      <alignment horizontal="center" vertical="bottom" textRotation="0" wrapText="1" indent="0" justifyLastLine="0" shrinkToFit="0" readingOrder="0"/>
      <border diagonalUp="0" diagonalDown="0" outline="0">
        <left style="thin">
          <color indexed="64"/>
        </left>
        <right/>
        <top style="thin">
          <color indexed="64"/>
        </top>
        <bottom style="thin">
          <color indexed="64"/>
        </bottom>
      </border>
    </dxf>
    <dxf>
      <numFmt numFmtId="0" formatCode="General"/>
      <fill>
        <patternFill patternType="solid">
          <fgColor indexed="64"/>
          <bgColor theme="0"/>
        </patternFill>
      </fill>
      <alignment horizontal="center" vertical="bottom" textRotation="0" wrapText="1" indent="0" justifyLastLine="0" shrinkToFit="0" readingOrder="0"/>
      <border diagonalUp="0" diagonalDown="0" outline="0">
        <left style="thin">
          <color theme="0"/>
        </left>
        <right style="thin">
          <color indexed="64"/>
        </right>
        <top style="thin">
          <color indexed="64"/>
        </top>
        <bottom style="thin">
          <color indexed="64"/>
        </bottom>
      </border>
    </dxf>
    <dxf>
      <font>
        <b/>
        <strike val="0"/>
        <outline val="0"/>
        <shadow val="0"/>
        <u val="none"/>
        <vertAlign val="baseline"/>
        <sz val="12"/>
        <color theme="1"/>
        <name val="Calibri"/>
        <family val="2"/>
      </font>
      <numFmt numFmtId="0" formatCode="General"/>
      <fill>
        <patternFill patternType="solid">
          <fgColor indexed="64"/>
          <bgColor theme="0"/>
        </patternFill>
      </fill>
      <alignment horizontal="center" vertical="bottom" textRotation="0" wrapText="1" indent="0" justifyLastLine="0" shrinkToFit="0" readingOrder="0"/>
      <border diagonalUp="0" diagonalDown="0" outline="0">
        <left style="thin">
          <color indexed="64"/>
        </left>
        <right/>
        <top style="thin">
          <color indexed="64"/>
        </top>
        <bottom style="thin">
          <color indexed="64"/>
        </bottom>
      </border>
    </dxf>
    <dxf>
      <numFmt numFmtId="0" formatCode="General"/>
      <fill>
        <patternFill patternType="solid">
          <fgColor indexed="64"/>
          <bgColor theme="0" tint="-4.9989318521683403E-2"/>
        </patternFill>
      </fill>
      <alignment horizontal="center" vertical="bottom" textRotation="0" wrapText="1" indent="0" justifyLastLine="0" shrinkToFit="0" readingOrder="0"/>
      <border diagonalUp="0" diagonalDown="0" outline="0">
        <left style="thin">
          <color theme="0"/>
        </left>
        <right style="thin">
          <color indexed="64"/>
        </right>
        <top style="thin">
          <color indexed="64"/>
        </top>
        <bottom style="thin">
          <color indexed="64"/>
        </bottom>
      </border>
    </dxf>
    <dxf>
      <font>
        <b/>
        <strike val="0"/>
        <outline val="0"/>
        <shadow val="0"/>
        <u val="none"/>
        <vertAlign val="baseline"/>
        <sz val="12"/>
        <color theme="1"/>
        <name val="Calibri"/>
        <family val="2"/>
      </font>
      <numFmt numFmtId="0" formatCode="General"/>
      <fill>
        <patternFill patternType="solid">
          <fgColor indexed="64"/>
          <bgColor theme="0" tint="-4.9989318521683403E-2"/>
        </patternFill>
      </fill>
      <alignment horizontal="center" vertical="bottom" textRotation="0" wrapText="1" indent="0" justifyLastLine="0" shrinkToFit="0" readingOrder="0"/>
      <border diagonalUp="0" diagonalDown="0" outline="0">
        <left/>
        <right/>
        <top style="thin">
          <color indexed="64"/>
        </top>
        <bottom style="thin">
          <color indexed="64"/>
        </bottom>
      </border>
    </dxf>
    <dxf>
      <numFmt numFmtId="30" formatCode="@"/>
      <fill>
        <patternFill patternType="solid">
          <fgColor indexed="64"/>
          <bgColor theme="0"/>
        </patternFill>
      </fill>
      <alignment horizontal="general" vertical="bottom" textRotation="0" wrapText="1" indent="0" justifyLastLine="0" shrinkToFit="0" readingOrder="0"/>
      <border diagonalUp="0" diagonalDown="0" outline="0">
        <left/>
        <right/>
        <top style="thin">
          <color indexed="64"/>
        </top>
        <bottom style="thin">
          <color indexed="64"/>
        </bottom>
      </border>
    </dxf>
    <dxf>
      <numFmt numFmtId="30" formatCode="@"/>
      <fill>
        <patternFill patternType="solid">
          <fgColor indexed="64"/>
          <bgColor theme="0"/>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numFmt numFmtId="30" formatCode="@"/>
      <fill>
        <patternFill patternType="solid">
          <fgColor indexed="64"/>
          <bgColor theme="0"/>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numFmt numFmtId="30" formatCode="@"/>
      <fill>
        <patternFill patternType="solid">
          <fgColor indexed="64"/>
          <bgColor theme="0"/>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numFmt numFmtId="30" formatCode="@"/>
      <fill>
        <patternFill patternType="solid">
          <fgColor indexed="64"/>
          <bgColor theme="0"/>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numFmt numFmtId="30" formatCode="@"/>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solid">
          <fgColor indexed="64"/>
          <bgColor theme="0"/>
        </patternFill>
      </fill>
      <alignment horizontal="general" vertical="bottom" textRotation="0" wrapText="1" indent="0" justifyLastLine="0" shrinkToFit="0" readingOrder="0"/>
      <border diagonalUp="0" diagonalDown="0" outline="0">
        <left style="thick">
          <color auto="1"/>
        </left>
        <right style="thin">
          <color indexed="64"/>
        </right>
        <top style="thin">
          <color indexed="64"/>
        </top>
        <bottom style="thin">
          <color indexed="64"/>
        </bottom>
      </border>
    </dxf>
    <dxf>
      <fill>
        <patternFill patternType="solid">
          <fgColor indexed="64"/>
          <bgColor theme="0"/>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bottom" textRotation="0" wrapText="1" indent="0" justifyLastLine="0" shrinkToFit="0" readingOrder="0"/>
      <border diagonalUp="0" diagonalDown="0" outline="0">
        <left style="thin">
          <color auto="1"/>
        </left>
        <right style="thin">
          <color indexed="64"/>
        </right>
        <top style="thin">
          <color indexed="64"/>
        </top>
        <bottom style="thin">
          <color indexed="64"/>
        </bottom>
      </border>
    </dxf>
    <dxf>
      <fill>
        <patternFill patternType="solid">
          <fgColor indexed="64"/>
          <bgColor theme="0"/>
        </patternFill>
      </fill>
      <alignment horizontal="general" vertical="bottom" textRotation="0" wrapText="1" indent="0" justifyLastLine="0" shrinkToFit="0" readingOrder="0"/>
      <border diagonalUp="0" diagonalDown="0">
        <left style="thin">
          <color indexed="64"/>
        </left>
        <right style="thin">
          <color auto="1"/>
        </right>
        <top style="thin">
          <color indexed="64"/>
        </top>
        <bottom style="thin">
          <color indexed="64"/>
        </bottom>
        <vertical style="thin">
          <color auto="1"/>
        </vertical>
        <horizontal style="thin">
          <color indexed="64"/>
        </horizontal>
      </border>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1"/>
        </patternFill>
      </fill>
      <alignment horizontal="general" vertical="bottom" textRotation="0" wrapText="1" indent="0" justifyLastLine="0" shrinkToFit="0" readingOrder="0"/>
    </dxf>
  </dxfs>
  <tableStyles count="0" defaultTableStyle="TableStyleMedium2" defaultPivotStyle="PivotStyleLight16"/>
  <colors>
    <mruColors>
      <color rgb="FFEEE5FF"/>
      <color rgb="FFE0D1FF"/>
      <color rgb="FFFFFF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evita-project.org/Publications/Rud10.pdf" TargetMode="External"/></Relationships>
</file>

<file path=xl/drawings/drawing1.xml><?xml version="1.0" encoding="utf-8"?>
<xdr:wsDr xmlns:xdr="http://schemas.openxmlformats.org/drawingml/2006/spreadsheetDrawing" xmlns:a="http://schemas.openxmlformats.org/drawingml/2006/main">
  <xdr:twoCellAnchor editAs="oneCell">
    <xdr:from>
      <xdr:col>33</xdr:col>
      <xdr:colOff>31750</xdr:colOff>
      <xdr:row>1</xdr:row>
      <xdr:rowOff>21167</xdr:rowOff>
    </xdr:from>
    <xdr:to>
      <xdr:col>36</xdr:col>
      <xdr:colOff>819892</xdr:colOff>
      <xdr:row>4</xdr:row>
      <xdr:rowOff>1352694</xdr:rowOff>
    </xdr:to>
    <xdr:pic>
      <xdr:nvPicPr>
        <xdr:cNvPr id="2" name="Picture 1" descr="EVITA Severity Table; placed above the columns assigning fleet severity for reference by the reader. Assigns S0-S5 severities to each of safety, privacy, financial, operational based on the criteria captured in each cell. The fleets consulted for their severity assignments were shown this table when asked for their impacts.">
          <a:hlinkClick xmlns:r="http://schemas.openxmlformats.org/officeDocument/2006/relationships" r:id="rId1"/>
          <a:extLst>
            <a:ext uri="{FF2B5EF4-FFF2-40B4-BE49-F238E27FC236}">
              <a16:creationId xmlns:a16="http://schemas.microsoft.com/office/drawing/2014/main" id="{7D4A3615-946F-4F43-9A2D-0247719E8D59}"/>
            </a:ext>
          </a:extLst>
        </xdr:cNvPr>
        <xdr:cNvPicPr>
          <a:picLocks noChangeAspect="1"/>
        </xdr:cNvPicPr>
      </xdr:nvPicPr>
      <xdr:blipFill rotWithShape="1">
        <a:blip xmlns:r="http://schemas.openxmlformats.org/officeDocument/2006/relationships" r:embed="rId2">
          <a:biLevel thresh="75000"/>
        </a:blip>
        <a:srcRect l="1526" t="2153" r="833" b="3194"/>
        <a:stretch/>
      </xdr:blipFill>
      <xdr:spPr>
        <a:xfrm>
          <a:off x="55805917" y="21167"/>
          <a:ext cx="3386666" cy="19685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AF3245-DD78-4477-9901-127BC195C909}" name="Table1" displayName="Table1" ref="B5:AV167" totalsRowShown="0" headerRowDxfId="58" dataDxfId="57" dataCellStyle="Normal">
  <autoFilter ref="B5:AV167" xr:uid="{E58A474F-A21F-4002-BCA5-E6124CB03A11}"/>
  <sortState xmlns:xlrd2="http://schemas.microsoft.com/office/spreadsheetml/2017/richdata2" ref="B6:AV167">
    <sortCondition ref="AS5:AS167"/>
  </sortState>
  <tableColumns count="47">
    <tableColumn id="2" xr3:uid="{3AFF8829-9564-441B-A158-A7C14EF71220}" name="Name in Origin" dataDxfId="14" dataCellStyle="Normal"/>
    <tableColumn id="1" xr3:uid="{7C405F9D-4190-4C98-A967-BA7D03B011E1}" name="Origin" dataDxfId="13" dataCellStyle="Normal"/>
    <tableColumn id="3" xr3:uid="{86E2995B-C7FE-4BCF-80D3-B69285AF947F}" name="Notes in Origin" dataDxfId="12" dataCellStyle="Normal"/>
    <tableColumn id="91" xr3:uid="{6E6B1570-1D97-4228-8243-8BDC173DC095}" name="orig sort" dataDxfId="11"/>
    <tableColumn id="5" xr3:uid="{E4EC3BCE-F48B-4E1F-8900-B8AA92D5509A}" name="Matrix Order Sheet Line" dataDxfId="56" dataCellStyle="Normal"/>
    <tableColumn id="6" xr3:uid="{B02465AF-28F3-4D6C-8F26-AB2C402B7659}" name="Component Reference Name" dataDxfId="10">
      <calculatedColumnFormula>Table1[[#This Row],[Matrix Default Name]] &amp; IF(ISBLANK(Table1[[#This Row],[Component Aliases]]),"", " (aka " &amp; Table1[[#This Row],[Component Aliases]] &amp; ")") &amp; IF(ISBLANK(Table1[[#This Row],[Default Souce Addresses (Decimal)]]),""," (J1939 SA " &amp; Table1[[#This Row],[Default Souce Addresses (Decimal)]] &amp; ")")</calculatedColumnFormula>
    </tableColumn>
    <tableColumn id="4" xr3:uid="{0923437F-9268-403B-89EC-A96ED77FF27B}" name="Matrix Default Name" dataDxfId="55" dataCellStyle="Normal"/>
    <tableColumn id="24" xr3:uid="{FE307EE6-3A20-426D-92E7-59AD4E26A610}" name="Component Aliases" dataDxfId="54"/>
    <tableColumn id="49" xr3:uid="{06464D64-38B1-4097-A494-8F51CE94ACDE}" name="Default Souce Addresses (Decimal)" dataDxfId="53"/>
    <tableColumn id="36" xr3:uid="{B69018F0-66C0-446E-8611-926394799836}" name="Any Survey Responses on Component Details?" dataDxfId="52" dataCellStyle="Normal"/>
    <tableColumn id="95" xr3:uid="{2DE638D2-DDDB-42A1-885E-91134A656278}" name="All OBD Degree Responses" dataDxfId="51"/>
    <tableColumn id="96" xr3:uid="{0B106581-6634-466F-BBF8-829FE0F79F3F}" name="All RP1226 Degree Responses" dataDxfId="50"/>
    <tableColumn id="97" xr3:uid="{840EF44B-71CB-406D-BA6F-6B7925B85B77}" name="All J560 Degree Responses" dataDxfId="49"/>
    <tableColumn id="98" xr3:uid="{ED5D3021-AF49-4206-B8CA-48EA5CED6890}" name="All Other Connectivity Responses " dataDxfId="48"/>
    <tableColumn id="99" xr3:uid="{76F8AAAC-E351-4D90-B7B1-E99A0AB5CB27}" name="All Body Builder #1 Degree Responses" dataDxfId="47"/>
    <tableColumn id="100" xr3:uid="{C2CA2991-290B-4D2A-BE24-0E338746CC95}" name="All Body Builder #2 Degree Responses" dataDxfId="46"/>
    <tableColumn id="37" xr3:uid="{444FF994-FF2A-491A-A48C-27A0BD6E5DAE}" name="Minimum Degree from OBD Connector" dataDxfId="45" dataCellStyle="Normal"/>
    <tableColumn id="41" xr3:uid="{CE58E6C9-EE7F-4545-A907-AEF48FB72450}" name="Maximum Degree from OBD Connector" dataDxfId="44" dataCellStyle="Normal"/>
    <tableColumn id="38" xr3:uid="{125550AA-5642-4F0B-AC69-318A050C5249}" name="Minimum Degree from RP1226 Connector" dataDxfId="43" dataCellStyle="Normal"/>
    <tableColumn id="42" xr3:uid="{84E019B2-3DA3-4EDC-992F-E80413A2A6E9}" name="Maximum Degree from RP1226 Connector" dataDxfId="42" dataCellStyle="Normal"/>
    <tableColumn id="39" xr3:uid="{5A256124-2E99-4B66-B32C-1D4B096D5907}" name="Minimum Degree from J560 (or other Trailer) Connector" dataDxfId="41" dataCellStyle="Normal"/>
    <tableColumn id="43" xr3:uid="{2EA73364-4924-46CD-95A5-6D387D2F791F}" name="Maximum Degree from J560 (or other Trailer) Connector" dataDxfId="40" dataCellStyle="Normal"/>
    <tableColumn id="40" xr3:uid="{CEF6FDB5-76E0-4DC7-936A-CEA5080C8BD2}" name="Minimum Degree from other Connectivity (e.g. bluetooth, wi-fi, zigbee)" dataDxfId="39" dataCellStyle="Normal"/>
    <tableColumn id="44" xr3:uid="{A68EB29A-699B-482D-B7B1-F8718CEA3FD1}" name="Maximum Degree from other Connectivity (e.g. bluetooth, wi-fi, zigbee)" dataDxfId="38" dataCellStyle="Normal"/>
    <tableColumn id="62" xr3:uid="{F072C647-7536-49A6-8A55-0AB47454DEA9}" name="Minimum Degree from Body Builder Connector #1" dataDxfId="37"/>
    <tableColumn id="25" xr3:uid="{D06D6B18-7BA3-40BB-A378-E63064D29F4A}" name="Maximum Degree from Body Builder Connector #1" dataDxfId="36"/>
    <tableColumn id="63" xr3:uid="{298D10CD-ED8E-4553-9CF9-6424773C4014}" name="Minimum Degree from Body Builder Connector #2" dataDxfId="35"/>
    <tableColumn id="61" xr3:uid="{C192494C-32F3-451C-B70C-CC8F2B3BDDC8}" name="Maximum Degree from Body Builder Connector #2" dataDxfId="34"/>
    <tableColumn id="45" xr3:uid="{6E6866D4-B9C3-4D9F-9858-1BCE86839818}" name="Any Scope Change?" dataDxfId="33" dataCellStyle="Normal"/>
    <tableColumn id="46" xr3:uid="{4EFE7ED6-5A9E-4579-A3CD-900A7690014B}" name="Any HW Limitations Noted" dataDxfId="32" dataCellStyle="Normal"/>
    <tableColumn id="64" xr3:uid="{F7C3CD33-A057-47DC-9B98-1E85910CBF65}" name="Max &quot;Attack Probability&quot; (range 1-5 a la. EVITA)" dataDxfId="31" dataCellStyle="Normal">
      <calculatedColumnFormula>_xlfn.LET(_xlpm.MAX_DEGREES,$AG$2,($R$4*IFERROR(MAX(0,_xlpm.MAX_DEGREES-R6),0)+$T$4*IFERROR(MAX(0,_xlpm.MAX_DEGREES-T6),0)+$V$4*IFERROR(MAX(0,_xlpm.MAX_DEGREES-V6),0)+$X$4*IFERROR(MAX(0,_xlpm.MAX_DEGREES-X6),0)+$Z$4*IFERROR(MAX(0,_xlpm.MAX_DEGREES-Z6),0)+$AB$4*IFERROR(MAX(0,_xlpm.MAX_DEGREES-AB6),0))/$AG$4)</calculatedColumnFormula>
    </tableColumn>
    <tableColumn id="47" xr3:uid="{66B42F34-1FAE-4938-8E54-3231839E60EE}" name="Min &quot;Attack Probability&quot; (range 1-5 a la EVITA)" dataDxfId="30">
      <calculatedColumnFormula>_xlfn.LET(_xlpm.MAX_DEGREES,$AG$2,($R$4*IFERROR(MAX(0,_xlpm.MAX_DEGREES-S6),0)+$T$4*IFERROR(MAX(0,_xlpm.MAX_DEGREES-U6),0)+$V$4*IFERROR(MAX(0,_xlpm.MAX_DEGREES-W6),0)+$X$4*IFERROR(MAX(0,_xlpm.MAX_DEGREES-Y6),0)+$Z$4*IFERROR(MAX(0,_xlpm.MAX_DEGREES-AA6),0)+$AB$4*IFERROR(MAX(0,_xlpm.MAX_DEGREES-AC6),0))/$AG$4)</calculatedColumnFormula>
    </tableColumn>
    <tableColumn id="81" xr3:uid="{5BEBD0EC-C9E7-4774-A8FD-17B300211730}" name="Fleet Safety" dataDxfId="29" dataCellStyle="Input"/>
    <tableColumn id="82" xr3:uid="{06D71B6A-54FE-4BD5-B3A1-ECDA5FE87569}" name="Fleet Privacy" dataDxfId="28" dataCellStyle="Input"/>
    <tableColumn id="83" xr3:uid="{4D843187-71FE-4195-B4D5-50E30C1C3EA9}" name="Fleet Financial" dataDxfId="27" dataCellStyle="Input"/>
    <tableColumn id="84" xr3:uid="{16A9A784-E8AB-448D-9BB4-EF3E61C19D99}" name="Fleet Operational" dataDxfId="26" dataCellStyle="Input"/>
    <tableColumn id="94" xr3:uid="{9215589E-A288-4632-9E6D-B6164630F02D}" name="Fleet Severity Review Notes" dataDxfId="25" dataCellStyle="Input"/>
    <tableColumn id="85" xr3:uid="{B1DA9ED8-7FB8-47D9-BE8F-FF27713A1164}" name="(EVITA) Fleet Safety Risk" dataDxfId="24" dataCellStyle="Normal">
      <calculatedColumnFormula>MAX(AH6+$AF6-3,0)</calculatedColumnFormula>
    </tableColumn>
    <tableColumn id="86" xr3:uid="{6AFB0023-431B-4809-A911-DC4748552890}" name="(EVITA) Fleet Privacy Risk" dataDxfId="23" dataCellStyle="Normal">
      <calculatedColumnFormula>MAX(AI6+$AF6-3,0)</calculatedColumnFormula>
    </tableColumn>
    <tableColumn id="87" xr3:uid="{2C9C708D-1A96-4835-902B-D62859FEFF1F}" name="(EVITA) Fleet Financial Risk" dataDxfId="22" dataCellStyle="Normal">
      <calculatedColumnFormula>MAX(AJ6+$AF6-3,0)</calculatedColumnFormula>
    </tableColumn>
    <tableColumn id="88" xr3:uid="{742351BA-1A32-4F65-A50C-6C3AED26B186}" name="(EVITA) Fleet Operations Risk" dataDxfId="21" dataCellStyle="Normal">
      <calculatedColumnFormula>MAX(AK6+$AF6-3,0)</calculatedColumnFormula>
    </tableColumn>
    <tableColumn id="90" xr3:uid="{6F46E9B3-50AD-48BD-9478-13996DCDA2B1}" name="Scope Change Risk (assumed S3)" dataDxfId="20">
      <calculatedColumnFormula>MAX(IF(Table1[[#This Row],[Any Scope Change?]]="Yes",3,0)+$AF6-3,0)</calculatedColumnFormula>
    </tableColumn>
    <tableColumn id="89" xr3:uid="{9C6DA7F7-2D77-4C9E-8C08-1078CF70157B}" name="Fleet Total Risk" dataDxfId="19" dataCellStyle="Normal">
      <calculatedColumnFormula>SUMPRODUCT(AM$4:AQ$4,AM6:AQ6)</calculatedColumnFormula>
    </tableColumn>
    <tableColumn id="92" xr3:uid="{079F8549-BA1D-46AA-8137-F5A8633D6657}" name="Class Assigned" dataDxfId="18" dataCellStyle="Normal"/>
    <tableColumn id="93" xr3:uid="{1DC0DF3B-79F9-4632-94FF-417B17F3329E}" name="Class Assignment Rationale" dataDxfId="17" dataCellStyle="Normal"/>
    <tableColumn id="14" xr3:uid="{74997E96-FD4F-4FCE-A78A-9862D54AC110}" name="Column3" dataDxfId="16"/>
    <tableColumn id="13" xr3:uid="{8231A469-90E8-4B6A-8094-31CF68456AEF}" name="Column2" dataDxfId="15"/>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41349-6448-47F3-BCA8-D0636D8CE8C6}">
  <sheetPr codeName="Sheet1"/>
  <dimension ref="A1:AW167"/>
  <sheetViews>
    <sheetView tabSelected="1" zoomScale="110" zoomScaleNormal="110" workbookViewId="0">
      <pane xSplit="8" ySplit="5" topLeftCell="I6" activePane="bottomRight" state="frozen"/>
      <selection pane="topRight" activeCell="G1" sqref="G1"/>
      <selection pane="bottomLeft" activeCell="A4" sqref="A4"/>
      <selection pane="bottomRight" activeCell="AE2" sqref="AE1:AE1048576"/>
    </sheetView>
  </sheetViews>
  <sheetFormatPr defaultColWidth="9.3046875" defaultRowHeight="15.9" x14ac:dyDescent="0.45"/>
  <cols>
    <col min="1" max="1" width="4.15234375" style="10" customWidth="1"/>
    <col min="2" max="2" width="22.84375" style="10" hidden="1" customWidth="1"/>
    <col min="3" max="3" width="14.84375" style="10" hidden="1" customWidth="1"/>
    <col min="4" max="4" width="44.3828125" style="10" hidden="1" customWidth="1"/>
    <col min="5" max="5" width="6.53515625" style="10" hidden="1" customWidth="1"/>
    <col min="6" max="6" width="18.3828125" style="10" customWidth="1"/>
    <col min="7" max="7" width="51.53515625" style="10" customWidth="1"/>
    <col min="8" max="8" width="24.15234375" style="10" customWidth="1"/>
    <col min="9" max="9" width="23.3046875" style="19" customWidth="1"/>
    <col min="10" max="10" width="9.3828125" style="10" customWidth="1"/>
    <col min="11" max="11" width="11.69140625" style="39" hidden="1" customWidth="1"/>
    <col min="12" max="14" width="11.84375" style="10" hidden="1" customWidth="1"/>
    <col min="15" max="17" width="12.15234375" style="10" hidden="1" customWidth="1"/>
    <col min="18" max="18" width="9.3046875" style="21" customWidth="1"/>
    <col min="19" max="19" width="3.69140625" style="25" customWidth="1"/>
    <col min="20" max="20" width="9.3046875" style="21" customWidth="1"/>
    <col min="21" max="21" width="3.69140625" style="25" customWidth="1"/>
    <col min="22" max="22" width="9.3046875" style="21" customWidth="1"/>
    <col min="23" max="23" width="3.69140625" style="25" customWidth="1"/>
    <col min="24" max="24" width="9.3046875" style="21" customWidth="1"/>
    <col min="25" max="25" width="3.69140625" style="25" customWidth="1"/>
    <col min="26" max="26" width="9.3046875" style="20" customWidth="1"/>
    <col min="27" max="27" width="3.69140625" style="25" customWidth="1"/>
    <col min="28" max="28" width="9.3046875" style="20" customWidth="1"/>
    <col min="29" max="29" width="3.69140625" style="25" customWidth="1"/>
    <col min="30" max="30" width="8.69140625" style="43" customWidth="1"/>
    <col min="31" max="31" width="11.3046875" style="10" hidden="1" customWidth="1"/>
    <col min="32" max="33" width="11.69140625" style="10" customWidth="1"/>
    <col min="34" max="34" width="16.69140625" style="57" customWidth="1"/>
    <col min="35" max="35" width="13.3828125" style="58" customWidth="1"/>
    <col min="36" max="36" width="9.3046875" style="58" customWidth="1"/>
    <col min="37" max="37" width="11.53515625" style="59" customWidth="1"/>
    <col min="38" max="38" width="11.53515625" style="89" hidden="1" customWidth="1"/>
    <col min="39" max="39" width="9.3046875" style="49" customWidth="1"/>
    <col min="40" max="42" width="9.3046875" style="4" customWidth="1"/>
    <col min="43" max="43" width="9.3046875" style="50" customWidth="1"/>
    <col min="44" max="44" width="13.3046875" style="68" customWidth="1"/>
    <col min="45" max="45" width="11.07421875" style="70" customWidth="1"/>
    <col min="46" max="46" width="18.3828125" style="43" customWidth="1"/>
    <col min="47" max="48" width="18.3828125" style="10" hidden="1" customWidth="1"/>
    <col min="49" max="16384" width="9.3046875" style="10"/>
  </cols>
  <sheetData>
    <row r="1" spans="1:48" ht="15" thickBot="1" x14ac:dyDescent="0.45">
      <c r="F1" s="118" t="s">
        <v>483</v>
      </c>
      <c r="G1" s="118"/>
      <c r="K1" s="100" t="s">
        <v>442</v>
      </c>
      <c r="L1" s="100"/>
      <c r="M1" s="100"/>
      <c r="N1" s="100"/>
      <c r="O1" s="100"/>
      <c r="P1" s="100"/>
      <c r="Q1" s="100"/>
      <c r="R1" s="100"/>
      <c r="S1" s="100"/>
      <c r="T1" s="100"/>
      <c r="U1" s="100"/>
      <c r="V1" s="100"/>
      <c r="W1" s="100"/>
      <c r="X1" s="100"/>
      <c r="Y1" s="100"/>
      <c r="Z1" s="100"/>
      <c r="AA1" s="100"/>
      <c r="AB1" s="100"/>
      <c r="AC1" s="100"/>
      <c r="AD1" s="100"/>
      <c r="AE1" s="100"/>
      <c r="AF1" s="115" t="s">
        <v>441</v>
      </c>
      <c r="AG1" s="115"/>
      <c r="AH1" s="100" t="s">
        <v>443</v>
      </c>
      <c r="AI1" s="100"/>
      <c r="AJ1" s="100"/>
      <c r="AK1" s="100"/>
      <c r="AM1" s="115" t="s">
        <v>440</v>
      </c>
      <c r="AN1" s="115"/>
      <c r="AO1" s="115"/>
      <c r="AP1" s="115"/>
      <c r="AQ1" s="115"/>
      <c r="AR1" s="116"/>
      <c r="AS1" s="101" t="s">
        <v>474</v>
      </c>
      <c r="AT1" s="102"/>
      <c r="AU1" s="101" t="s">
        <v>458</v>
      </c>
      <c r="AV1" s="102"/>
    </row>
    <row r="2" spans="1:48" customFormat="1" ht="15.45" thickTop="1" thickBot="1" x14ac:dyDescent="0.45">
      <c r="F2" s="118"/>
      <c r="G2" s="118"/>
      <c r="H2" s="4"/>
      <c r="I2" s="16"/>
      <c r="J2" s="5"/>
      <c r="K2" s="114"/>
      <c r="L2" s="46"/>
      <c r="M2" s="46"/>
      <c r="N2" s="46"/>
      <c r="O2" s="46"/>
      <c r="P2" s="46"/>
      <c r="Q2" s="46"/>
      <c r="R2" s="117" t="s">
        <v>363</v>
      </c>
      <c r="S2" s="117"/>
      <c r="T2" s="117"/>
      <c r="U2" s="117"/>
      <c r="V2" s="117"/>
      <c r="W2" s="117"/>
      <c r="X2" s="117"/>
      <c r="Y2" s="117"/>
      <c r="Z2" s="117"/>
      <c r="AA2" s="117"/>
      <c r="AB2" s="117"/>
      <c r="AC2" s="117"/>
      <c r="AD2" s="113"/>
      <c r="AE2" s="114"/>
      <c r="AF2" s="64" t="s">
        <v>390</v>
      </c>
      <c r="AG2" s="66">
        <v>2</v>
      </c>
      <c r="AH2" s="60"/>
      <c r="AI2" s="61"/>
      <c r="AJ2" s="61"/>
      <c r="AK2" s="62"/>
      <c r="AL2" s="87"/>
      <c r="AM2" s="107" t="s">
        <v>368</v>
      </c>
      <c r="AN2" s="108"/>
      <c r="AO2" s="108"/>
      <c r="AP2" s="108"/>
      <c r="AQ2" s="109"/>
      <c r="AR2" s="72"/>
      <c r="AS2" s="103"/>
      <c r="AT2" s="104"/>
      <c r="AU2" s="103"/>
      <c r="AV2" s="104"/>
    </row>
    <row r="3" spans="1:48" customFormat="1" ht="15.45" thickTop="1" thickBot="1" x14ac:dyDescent="0.45">
      <c r="F3" s="118"/>
      <c r="G3" s="118"/>
      <c r="H3" s="4"/>
      <c r="I3" s="17"/>
      <c r="J3" s="4"/>
      <c r="K3" s="114"/>
      <c r="L3" s="46"/>
      <c r="M3" s="46"/>
      <c r="N3" s="46"/>
      <c r="O3" s="46"/>
      <c r="P3" s="46"/>
      <c r="Q3" s="46"/>
      <c r="R3" s="117"/>
      <c r="S3" s="117"/>
      <c r="T3" s="117"/>
      <c r="U3" s="117"/>
      <c r="V3" s="117"/>
      <c r="W3" s="117"/>
      <c r="X3" s="117"/>
      <c r="Y3" s="117"/>
      <c r="Z3" s="117"/>
      <c r="AA3" s="117"/>
      <c r="AB3" s="117"/>
      <c r="AC3" s="117"/>
      <c r="AD3" s="113"/>
      <c r="AE3" s="114"/>
      <c r="AF3" s="64"/>
      <c r="AG3" s="64"/>
      <c r="AH3" s="60"/>
      <c r="AI3" s="61"/>
      <c r="AJ3" s="61"/>
      <c r="AK3" s="62"/>
      <c r="AL3" s="87"/>
      <c r="AM3" s="110" t="s">
        <v>369</v>
      </c>
      <c r="AN3" s="111"/>
      <c r="AO3" s="111"/>
      <c r="AP3" s="111"/>
      <c r="AQ3" s="112"/>
      <c r="AR3" s="72"/>
      <c r="AS3" s="103"/>
      <c r="AT3" s="104"/>
      <c r="AU3" s="103"/>
      <c r="AV3" s="104"/>
    </row>
    <row r="4" spans="1:48" customFormat="1" ht="15.45" thickTop="1" thickBot="1" x14ac:dyDescent="0.45">
      <c r="F4" s="118"/>
      <c r="G4" s="118"/>
      <c r="H4" s="4"/>
      <c r="I4" s="17"/>
      <c r="J4" s="4"/>
      <c r="K4" s="45"/>
      <c r="L4" s="46"/>
      <c r="M4" s="46"/>
      <c r="N4" s="46"/>
      <c r="O4" s="46"/>
      <c r="P4" s="46"/>
      <c r="Q4" s="46"/>
      <c r="R4" s="100">
        <v>1</v>
      </c>
      <c r="S4" s="100"/>
      <c r="T4" s="100">
        <v>1</v>
      </c>
      <c r="U4" s="100"/>
      <c r="V4" s="100">
        <v>1</v>
      </c>
      <c r="W4" s="100"/>
      <c r="X4" s="100">
        <v>1</v>
      </c>
      <c r="Y4" s="100"/>
      <c r="Z4" s="100">
        <v>1</v>
      </c>
      <c r="AA4" s="100"/>
      <c r="AB4" s="100">
        <v>1</v>
      </c>
      <c r="AC4" s="100"/>
      <c r="AD4" s="53"/>
      <c r="AE4" s="47"/>
      <c r="AF4" s="64" t="s">
        <v>373</v>
      </c>
      <c r="AG4" s="67">
        <f>SUM(R4:AC4)*AG2/5</f>
        <v>2.4</v>
      </c>
      <c r="AH4" s="60"/>
      <c r="AI4" s="61"/>
      <c r="AJ4" s="61"/>
      <c r="AK4" s="62"/>
      <c r="AL4" s="87"/>
      <c r="AM4" s="65">
        <v>1</v>
      </c>
      <c r="AN4" s="65">
        <v>1</v>
      </c>
      <c r="AO4" s="65">
        <v>1</v>
      </c>
      <c r="AP4" s="65">
        <v>1</v>
      </c>
      <c r="AQ4" s="65">
        <v>1</v>
      </c>
      <c r="AR4" s="72"/>
      <c r="AS4" s="105"/>
      <c r="AT4" s="106"/>
      <c r="AU4" s="105"/>
      <c r="AV4" s="106"/>
    </row>
    <row r="5" spans="1:48" s="6" customFormat="1" ht="146.25" customHeight="1" thickTop="1" x14ac:dyDescent="0.4">
      <c r="A5" s="6" t="s">
        <v>379</v>
      </c>
      <c r="B5" s="6" t="s">
        <v>257</v>
      </c>
      <c r="C5" s="6" t="s">
        <v>254</v>
      </c>
      <c r="D5" s="6" t="s">
        <v>258</v>
      </c>
      <c r="E5" s="6" t="s">
        <v>379</v>
      </c>
      <c r="F5" s="7" t="s">
        <v>259</v>
      </c>
      <c r="G5" s="7" t="s">
        <v>481</v>
      </c>
      <c r="H5" s="8" t="s">
        <v>480</v>
      </c>
      <c r="I5" s="18" t="s">
        <v>397</v>
      </c>
      <c r="J5" s="86" t="s">
        <v>329</v>
      </c>
      <c r="K5" s="40" t="s">
        <v>304</v>
      </c>
      <c r="L5" s="6" t="s">
        <v>398</v>
      </c>
      <c r="M5" s="6" t="s">
        <v>399</v>
      </c>
      <c r="N5" s="6" t="s">
        <v>400</v>
      </c>
      <c r="O5" s="6" t="s">
        <v>401</v>
      </c>
      <c r="P5" s="6" t="s">
        <v>402</v>
      </c>
      <c r="Q5" s="6" t="s">
        <v>403</v>
      </c>
      <c r="R5" s="22" t="s">
        <v>294</v>
      </c>
      <c r="S5" s="23" t="s">
        <v>298</v>
      </c>
      <c r="T5" s="24" t="s">
        <v>295</v>
      </c>
      <c r="U5" s="23" t="s">
        <v>299</v>
      </c>
      <c r="V5" s="24" t="s">
        <v>296</v>
      </c>
      <c r="W5" s="23" t="s">
        <v>300</v>
      </c>
      <c r="X5" s="24" t="s">
        <v>297</v>
      </c>
      <c r="Y5" s="23" t="s">
        <v>301</v>
      </c>
      <c r="Z5" s="24" t="s">
        <v>358</v>
      </c>
      <c r="AA5" s="23" t="s">
        <v>360</v>
      </c>
      <c r="AB5" s="24" t="s">
        <v>359</v>
      </c>
      <c r="AC5" s="23" t="s">
        <v>361</v>
      </c>
      <c r="AD5" s="44" t="s">
        <v>302</v>
      </c>
      <c r="AE5" s="6" t="s">
        <v>303</v>
      </c>
      <c r="AF5" s="48" t="s">
        <v>372</v>
      </c>
      <c r="AG5" s="48" t="s">
        <v>371</v>
      </c>
      <c r="AH5" s="51" t="s">
        <v>367</v>
      </c>
      <c r="AI5" s="8" t="s">
        <v>364</v>
      </c>
      <c r="AJ5" s="8" t="s">
        <v>366</v>
      </c>
      <c r="AK5" s="52" t="s">
        <v>365</v>
      </c>
      <c r="AL5" s="88" t="s">
        <v>391</v>
      </c>
      <c r="AM5" s="54" t="s">
        <v>375</v>
      </c>
      <c r="AN5" s="55" t="s">
        <v>376</v>
      </c>
      <c r="AO5" s="55" t="s">
        <v>377</v>
      </c>
      <c r="AP5" s="55" t="s">
        <v>378</v>
      </c>
      <c r="AQ5" s="56" t="s">
        <v>374</v>
      </c>
      <c r="AR5" s="69" t="s">
        <v>370</v>
      </c>
      <c r="AS5" s="71" t="s">
        <v>475</v>
      </c>
      <c r="AT5" s="44" t="s">
        <v>476</v>
      </c>
      <c r="AU5" s="88" t="s">
        <v>457</v>
      </c>
      <c r="AV5" s="88" t="s">
        <v>456</v>
      </c>
    </row>
    <row r="6" spans="1:48" customFormat="1" ht="82.5" customHeight="1" x14ac:dyDescent="0.45">
      <c r="B6" s="2" t="s">
        <v>223</v>
      </c>
      <c r="C6" s="2" t="s">
        <v>266</v>
      </c>
      <c r="D6" s="2"/>
      <c r="E6" s="2">
        <v>4</v>
      </c>
      <c r="F6" s="1" t="s">
        <v>221</v>
      </c>
      <c r="G6" s="1" t="str">
        <f>Table1[[#This Row],[Matrix Default Name]] &amp; IF(ISBLANK(Table1[[#This Row],[Component Aliases]]),"", " (aka " &amp; Table1[[#This Row],[Component Aliases]] &amp; ")") &amp; IF(ISBLANK(Table1[[#This Row],[Default Souce Addresses (Decimal)]]),""," (J1939 SA " &amp; Table1[[#This Row],[Default Souce Addresses (Decimal)]] &amp; ")")</f>
        <v>Engine Telematics (J1939 SA 249)</v>
      </c>
      <c r="H6" s="1" t="s">
        <v>223</v>
      </c>
      <c r="I6" s="1"/>
      <c r="J6" s="14">
        <v>249</v>
      </c>
      <c r="K6" s="98" t="s">
        <v>404</v>
      </c>
      <c r="L6" s="94" t="s">
        <v>415</v>
      </c>
      <c r="M6" s="94" t="s">
        <v>415</v>
      </c>
      <c r="N6" s="94" t="s">
        <v>423</v>
      </c>
      <c r="O6" s="94" t="s">
        <v>417</v>
      </c>
      <c r="P6" s="94" t="s">
        <v>415</v>
      </c>
      <c r="Q6" s="94" t="s">
        <v>406</v>
      </c>
      <c r="R6" s="26">
        <v>0</v>
      </c>
      <c r="S6" s="27">
        <v>1</v>
      </c>
      <c r="T6" s="28">
        <v>0</v>
      </c>
      <c r="U6" s="29">
        <v>1</v>
      </c>
      <c r="V6" s="30">
        <v>1</v>
      </c>
      <c r="W6" s="27">
        <v>1</v>
      </c>
      <c r="X6" s="28">
        <v>0</v>
      </c>
      <c r="Y6" s="29">
        <v>0</v>
      </c>
      <c r="Z6" s="30">
        <v>0</v>
      </c>
      <c r="AA6" s="78">
        <v>1</v>
      </c>
      <c r="AB6" s="80">
        <v>1</v>
      </c>
      <c r="AC6" s="33">
        <v>2</v>
      </c>
      <c r="AD6" s="82" t="s">
        <v>286</v>
      </c>
      <c r="AE6" s="11" t="s">
        <v>291</v>
      </c>
      <c r="AF6" s="73">
        <f>_xlfn.LET(_xlpm.MAX_DEGREES,$AG$2,($R$4*IFERROR(MAX(0,_xlpm.MAX_DEGREES-R6),0)+$T$4*IFERROR(MAX(0,_xlpm.MAX_DEGREES-T6),0)+$V$4*IFERROR(MAX(0,_xlpm.MAX_DEGREES-V6),0)+$X$4*IFERROR(MAX(0,_xlpm.MAX_DEGREES-X6),0)+$Z$4*IFERROR(MAX(0,_xlpm.MAX_DEGREES-Z6),0)+$AB$4*IFERROR(MAX(0,_xlpm.MAX_DEGREES-AB6),0))/$AG$4)</f>
        <v>4.166666666666667</v>
      </c>
      <c r="AG6" s="73">
        <f>_xlfn.LET(_xlpm.MAX_DEGREES,$AG$2,($R$4*IFERROR(MAX(0,_xlpm.MAX_DEGREES-S6),0)+$T$4*IFERROR(MAX(0,_xlpm.MAX_DEGREES-U6),0)+$V$4*IFERROR(MAX(0,_xlpm.MAX_DEGREES-W6),0)+$X$4*IFERROR(MAX(0,_xlpm.MAX_DEGREES-Y6),0)+$Z$4*IFERROR(MAX(0,_xlpm.MAX_DEGREES-AA6),0)+$AB$4*IFERROR(MAX(0,_xlpm.MAX_DEGREES-AC6),0))/$AG$4)</f>
        <v>2.5</v>
      </c>
      <c r="AH6" s="93">
        <v>3</v>
      </c>
      <c r="AI6" s="93">
        <v>3</v>
      </c>
      <c r="AJ6" s="93">
        <v>3</v>
      </c>
      <c r="AK6" s="93">
        <v>2</v>
      </c>
      <c r="AL6" s="90" t="s">
        <v>392</v>
      </c>
      <c r="AM6" s="74">
        <f>MAX(AH6+$AF6-3,0)</f>
        <v>4.166666666666667</v>
      </c>
      <c r="AN6" s="75">
        <f>MAX(AI6+$AF6-3,0)</f>
        <v>4.166666666666667</v>
      </c>
      <c r="AO6" s="75">
        <f>MAX(AJ6+$AF6-3,0)</f>
        <v>4.166666666666667</v>
      </c>
      <c r="AP6" s="75">
        <f>MAX(AK6+$AF6-3,0)</f>
        <v>3.166666666666667</v>
      </c>
      <c r="AQ6" s="76">
        <f>MAX(IF(Table1[[#This Row],[Any Scope Change?]]="Yes",3,0)+$AF6-3,0)</f>
        <v>4.166666666666667</v>
      </c>
      <c r="AR6" s="77">
        <f>SUMPRODUCT(AM$4:AQ$4,AM6:AQ6)</f>
        <v>19.833333333333336</v>
      </c>
      <c r="AS6" s="85">
        <v>0</v>
      </c>
      <c r="AT6" s="63" t="s">
        <v>477</v>
      </c>
      <c r="AU6" s="85" t="s">
        <v>380</v>
      </c>
      <c r="AV6" s="63" t="s">
        <v>381</v>
      </c>
    </row>
    <row r="7" spans="1:48" customFormat="1" ht="50.15" customHeight="1" x14ac:dyDescent="0.45">
      <c r="B7" s="2" t="s">
        <v>239</v>
      </c>
      <c r="C7" s="2" t="s">
        <v>266</v>
      </c>
      <c r="D7" s="2"/>
      <c r="E7" s="2">
        <v>49</v>
      </c>
      <c r="F7" s="1" t="s">
        <v>222</v>
      </c>
      <c r="G7" s="1" t="str">
        <f>Table1[[#This Row],[Matrix Default Name]] &amp; IF(ISBLANK(Table1[[#This Row],[Component Aliases]]),"", " (aka " &amp; Table1[[#This Row],[Component Aliases]] &amp; ")") &amp; IF(ISBLANK(Table1[[#This Row],[Default Souce Addresses (Decimal)]]),""," (J1939 SA " &amp; Table1[[#This Row],[Default Souce Addresses (Decimal)]] &amp; ")")</f>
        <v>Transmission Telematics</v>
      </c>
      <c r="H7" s="1" t="s">
        <v>239</v>
      </c>
      <c r="I7" s="1"/>
      <c r="J7" s="14"/>
      <c r="K7" s="41" t="s">
        <v>428</v>
      </c>
      <c r="L7" s="95" t="s">
        <v>412</v>
      </c>
      <c r="M7" s="95" t="s">
        <v>412</v>
      </c>
      <c r="N7" s="95" t="s">
        <v>412</v>
      </c>
      <c r="O7" s="95" t="s">
        <v>414</v>
      </c>
      <c r="P7" s="95" t="s">
        <v>412</v>
      </c>
      <c r="Q7" s="95" t="s">
        <v>412</v>
      </c>
      <c r="R7" s="26" t="s">
        <v>410</v>
      </c>
      <c r="S7" s="32" t="s">
        <v>410</v>
      </c>
      <c r="T7" s="28" t="s">
        <v>410</v>
      </c>
      <c r="U7" s="33" t="s">
        <v>410</v>
      </c>
      <c r="V7" s="30" t="s">
        <v>410</v>
      </c>
      <c r="W7" s="32" t="s">
        <v>410</v>
      </c>
      <c r="X7" s="28">
        <v>0</v>
      </c>
      <c r="Y7" s="33">
        <v>0</v>
      </c>
      <c r="Z7" s="30" t="s">
        <v>410</v>
      </c>
      <c r="AA7" s="78" t="s">
        <v>410</v>
      </c>
      <c r="AB7" s="80" t="s">
        <v>410</v>
      </c>
      <c r="AC7" s="33" t="s">
        <v>410</v>
      </c>
      <c r="AD7" s="83" t="s">
        <v>286</v>
      </c>
      <c r="AE7" s="12" t="s">
        <v>410</v>
      </c>
      <c r="AF7" s="73">
        <f>_xlfn.LET(_xlpm.MAX_DEGREES,$AG$2,($R$4*IFERROR(MAX(0,_xlpm.MAX_DEGREES-R7),0)+$T$4*IFERROR(MAX(0,_xlpm.MAX_DEGREES-T7),0)+$V$4*IFERROR(MAX(0,_xlpm.MAX_DEGREES-V7),0)+$X$4*IFERROR(MAX(0,_xlpm.MAX_DEGREES-X7),0)+$Z$4*IFERROR(MAX(0,_xlpm.MAX_DEGREES-Z7),0)+$AB$4*IFERROR(MAX(0,_xlpm.MAX_DEGREES-AB7),0))/$AG$4)</f>
        <v>0.83333333333333337</v>
      </c>
      <c r="AG7" s="73">
        <f>_xlfn.LET(_xlpm.MAX_DEGREES,$AG$2,($R$4*IFERROR(MAX(0,_xlpm.MAX_DEGREES-S7),0)+$T$4*IFERROR(MAX(0,_xlpm.MAX_DEGREES-U7),0)+$V$4*IFERROR(MAX(0,_xlpm.MAX_DEGREES-W7),0)+$X$4*IFERROR(MAX(0,_xlpm.MAX_DEGREES-Y7),0)+$Z$4*IFERROR(MAX(0,_xlpm.MAX_DEGREES-AA7),0)+$AB$4*IFERROR(MAX(0,_xlpm.MAX_DEGREES-AC7),0))/$AG$4)</f>
        <v>0.83333333333333337</v>
      </c>
      <c r="AH7" s="93">
        <v>3</v>
      </c>
      <c r="AI7" s="93">
        <v>2</v>
      </c>
      <c r="AJ7" s="93">
        <v>2</v>
      </c>
      <c r="AK7" s="93">
        <v>3</v>
      </c>
      <c r="AL7" s="91" t="s">
        <v>393</v>
      </c>
      <c r="AM7" s="74">
        <f>MAX(AH7+$AF7-3,0)</f>
        <v>0.83333333333333348</v>
      </c>
      <c r="AN7" s="75">
        <f>MAX(AI7+$AF7-3,0)</f>
        <v>0</v>
      </c>
      <c r="AO7" s="75">
        <f>MAX(AJ7+$AF7-3,0)</f>
        <v>0</v>
      </c>
      <c r="AP7" s="75">
        <f>MAX(AK7+$AF7-3,0)</f>
        <v>0.83333333333333348</v>
      </c>
      <c r="AQ7" s="76">
        <f>MAX(IF(Table1[[#This Row],[Any Scope Change?]]="Yes",3,0)+$AF7-3,0)</f>
        <v>0.83333333333333348</v>
      </c>
      <c r="AR7" s="77">
        <f>SUMPRODUCT(AM$4:AQ$4,AM7:AQ7)</f>
        <v>2.5000000000000004</v>
      </c>
      <c r="AS7" s="85">
        <v>0</v>
      </c>
      <c r="AT7" s="63" t="s">
        <v>477</v>
      </c>
      <c r="AU7" s="85" t="s">
        <v>380</v>
      </c>
      <c r="AV7" s="63" t="s">
        <v>381</v>
      </c>
    </row>
    <row r="8" spans="1:48" customFormat="1" ht="50.15" customHeight="1" x14ac:dyDescent="0.45">
      <c r="B8" s="2" t="s">
        <v>244</v>
      </c>
      <c r="C8" s="2" t="s">
        <v>266</v>
      </c>
      <c r="D8" s="2"/>
      <c r="E8" s="2">
        <v>100</v>
      </c>
      <c r="F8" s="1" t="s">
        <v>232</v>
      </c>
      <c r="G8" s="1" t="str">
        <f>Table1[[#This Row],[Matrix Default Name]] &amp; IF(ISBLANK(Table1[[#This Row],[Component Aliases]]),"", " (aka " &amp; Table1[[#This Row],[Component Aliases]] &amp; ")") &amp; IF(ISBLANK(Table1[[#This Row],[Default Souce Addresses (Decimal)]]),""," (J1939 SA " &amp; Table1[[#This Row],[Default Souce Addresses (Decimal)]] &amp; ")")</f>
        <v>Exterior Camera Telematics</v>
      </c>
      <c r="H8" s="1" t="s">
        <v>244</v>
      </c>
      <c r="I8" s="1"/>
      <c r="J8" s="14"/>
      <c r="K8" s="41" t="s">
        <v>404</v>
      </c>
      <c r="L8" s="95" t="s">
        <v>411</v>
      </c>
      <c r="M8" s="95" t="s">
        <v>412</v>
      </c>
      <c r="N8" s="95" t="s">
        <v>412</v>
      </c>
      <c r="O8" s="95" t="s">
        <v>430</v>
      </c>
      <c r="P8" s="95" t="s">
        <v>412</v>
      </c>
      <c r="Q8" s="95" t="s">
        <v>412</v>
      </c>
      <c r="R8" s="26">
        <v>1</v>
      </c>
      <c r="S8" s="32">
        <v>1</v>
      </c>
      <c r="T8" s="28" t="s">
        <v>410</v>
      </c>
      <c r="U8" s="33" t="s">
        <v>410</v>
      </c>
      <c r="V8" s="30" t="s">
        <v>410</v>
      </c>
      <c r="W8" s="32" t="s">
        <v>410</v>
      </c>
      <c r="X8" s="28">
        <v>0</v>
      </c>
      <c r="Y8" s="33">
        <v>0</v>
      </c>
      <c r="Z8" s="30" t="s">
        <v>410</v>
      </c>
      <c r="AA8" s="78" t="s">
        <v>410</v>
      </c>
      <c r="AB8" s="80" t="s">
        <v>410</v>
      </c>
      <c r="AC8" s="33" t="s">
        <v>410</v>
      </c>
      <c r="AD8" s="83" t="s">
        <v>286</v>
      </c>
      <c r="AE8" s="12" t="s">
        <v>410</v>
      </c>
      <c r="AF8" s="73">
        <f>_xlfn.LET(_xlpm.MAX_DEGREES,$AG$2,($R$4*IFERROR(MAX(0,_xlpm.MAX_DEGREES-R8),0)+$T$4*IFERROR(MAX(0,_xlpm.MAX_DEGREES-T8),0)+$V$4*IFERROR(MAX(0,_xlpm.MAX_DEGREES-V8),0)+$X$4*IFERROR(MAX(0,_xlpm.MAX_DEGREES-X8),0)+$Z$4*IFERROR(MAX(0,_xlpm.MAX_DEGREES-Z8),0)+$AB$4*IFERROR(MAX(0,_xlpm.MAX_DEGREES-AB8),0))/$AG$4)</f>
        <v>1.25</v>
      </c>
      <c r="AG8" s="73">
        <f>_xlfn.LET(_xlpm.MAX_DEGREES,$AG$2,($R$4*IFERROR(MAX(0,_xlpm.MAX_DEGREES-S8),0)+$T$4*IFERROR(MAX(0,_xlpm.MAX_DEGREES-U8),0)+$V$4*IFERROR(MAX(0,_xlpm.MAX_DEGREES-W8),0)+$X$4*IFERROR(MAX(0,_xlpm.MAX_DEGREES-Y8),0)+$Z$4*IFERROR(MAX(0,_xlpm.MAX_DEGREES-AA8),0)+$AB$4*IFERROR(MAX(0,_xlpm.MAX_DEGREES-AC8),0))/$AG$4)</f>
        <v>1.25</v>
      </c>
      <c r="AH8" s="93">
        <v>0</v>
      </c>
      <c r="AI8" s="93">
        <v>3</v>
      </c>
      <c r="AJ8" s="93">
        <v>0</v>
      </c>
      <c r="AK8" s="93">
        <v>1</v>
      </c>
      <c r="AL8" s="92"/>
      <c r="AM8" s="74">
        <f>MAX(AH8+$AF8-3,0)</f>
        <v>0</v>
      </c>
      <c r="AN8" s="75">
        <f>MAX(AI8+$AF8-3,0)</f>
        <v>1.25</v>
      </c>
      <c r="AO8" s="75">
        <f>MAX(AJ8+$AF8-3,0)</f>
        <v>0</v>
      </c>
      <c r="AP8" s="75">
        <f>MAX(AK8+$AF8-3,0)</f>
        <v>0</v>
      </c>
      <c r="AQ8" s="76">
        <f>MAX(IF(Table1[[#This Row],[Any Scope Change?]]="Yes",3,0)+$AF8-3,0)</f>
        <v>1.25</v>
      </c>
      <c r="AR8" s="77">
        <f>SUMPRODUCT(AM$4:AQ$4,AM8:AQ8)</f>
        <v>2.5</v>
      </c>
      <c r="AS8" s="85">
        <v>0</v>
      </c>
      <c r="AT8" s="63" t="s">
        <v>477</v>
      </c>
      <c r="AU8" s="85" t="s">
        <v>380</v>
      </c>
      <c r="AV8" s="63" t="s">
        <v>381</v>
      </c>
    </row>
    <row r="9" spans="1:48" customFormat="1" ht="50.15" customHeight="1" x14ac:dyDescent="0.45">
      <c r="B9" s="2" t="s">
        <v>246</v>
      </c>
      <c r="C9" s="2" t="s">
        <v>266</v>
      </c>
      <c r="D9" s="2"/>
      <c r="E9" s="2">
        <v>133</v>
      </c>
      <c r="F9" s="1" t="s">
        <v>233</v>
      </c>
      <c r="G9" s="1" t="str">
        <f>Table1[[#This Row],[Matrix Default Name]] &amp; IF(ISBLANK(Table1[[#This Row],[Component Aliases]]),"", " (aka " &amp; Table1[[#This Row],[Component Aliases]] &amp; ")") &amp; IF(ISBLANK(Table1[[#This Row],[Default Souce Addresses (Decimal)]]),""," (J1939 SA " &amp; Table1[[#This Row],[Default Souce Addresses (Decimal)]] &amp; ")")</f>
        <v>Interior Camera Telematics</v>
      </c>
      <c r="H9" s="1" t="s">
        <v>246</v>
      </c>
      <c r="I9" s="1"/>
      <c r="J9" s="14"/>
      <c r="K9" s="41" t="s">
        <v>428</v>
      </c>
      <c r="L9" s="95" t="s">
        <v>412</v>
      </c>
      <c r="M9" s="95" t="s">
        <v>412</v>
      </c>
      <c r="N9" s="95" t="s">
        <v>412</v>
      </c>
      <c r="O9" s="95" t="s">
        <v>414</v>
      </c>
      <c r="P9" s="95" t="s">
        <v>412</v>
      </c>
      <c r="Q9" s="95" t="s">
        <v>412</v>
      </c>
      <c r="R9" s="26" t="s">
        <v>410</v>
      </c>
      <c r="S9" s="32" t="s">
        <v>410</v>
      </c>
      <c r="T9" s="28" t="s">
        <v>410</v>
      </c>
      <c r="U9" s="33" t="s">
        <v>410</v>
      </c>
      <c r="V9" s="30" t="s">
        <v>410</v>
      </c>
      <c r="W9" s="32" t="s">
        <v>410</v>
      </c>
      <c r="X9" s="28">
        <v>0</v>
      </c>
      <c r="Y9" s="33">
        <v>0</v>
      </c>
      <c r="Z9" s="30" t="s">
        <v>410</v>
      </c>
      <c r="AA9" s="78" t="s">
        <v>410</v>
      </c>
      <c r="AB9" s="80" t="s">
        <v>410</v>
      </c>
      <c r="AC9" s="33" t="s">
        <v>410</v>
      </c>
      <c r="AD9" s="83" t="s">
        <v>286</v>
      </c>
      <c r="AE9" s="12" t="s">
        <v>410</v>
      </c>
      <c r="AF9" s="73">
        <f>_xlfn.LET(_xlpm.MAX_DEGREES,$AG$2,($R$4*IFERROR(MAX(0,_xlpm.MAX_DEGREES-R9),0)+$T$4*IFERROR(MAX(0,_xlpm.MAX_DEGREES-T9),0)+$V$4*IFERROR(MAX(0,_xlpm.MAX_DEGREES-V9),0)+$X$4*IFERROR(MAX(0,_xlpm.MAX_DEGREES-X9),0)+$Z$4*IFERROR(MAX(0,_xlpm.MAX_DEGREES-Z9),0)+$AB$4*IFERROR(MAX(0,_xlpm.MAX_DEGREES-AB9),0))/$AG$4)</f>
        <v>0.83333333333333337</v>
      </c>
      <c r="AG9" s="73">
        <f>_xlfn.LET(_xlpm.MAX_DEGREES,$AG$2,($R$4*IFERROR(MAX(0,_xlpm.MAX_DEGREES-S9),0)+$T$4*IFERROR(MAX(0,_xlpm.MAX_DEGREES-U9),0)+$V$4*IFERROR(MAX(0,_xlpm.MAX_DEGREES-W9),0)+$X$4*IFERROR(MAX(0,_xlpm.MAX_DEGREES-Y9),0)+$Z$4*IFERROR(MAX(0,_xlpm.MAX_DEGREES-AA9),0)+$AB$4*IFERROR(MAX(0,_xlpm.MAX_DEGREES-AC9),0))/$AG$4)</f>
        <v>0.83333333333333337</v>
      </c>
      <c r="AH9" s="93">
        <v>0</v>
      </c>
      <c r="AI9" s="93">
        <v>3</v>
      </c>
      <c r="AJ9" s="93">
        <v>0</v>
      </c>
      <c r="AK9" s="93">
        <v>2</v>
      </c>
      <c r="AL9" s="92"/>
      <c r="AM9" s="74">
        <f>MAX(AH9+$AF9-3,0)</f>
        <v>0</v>
      </c>
      <c r="AN9" s="75">
        <f>MAX(AI9+$AF9-3,0)</f>
        <v>0.83333333333333348</v>
      </c>
      <c r="AO9" s="75">
        <f>MAX(AJ9+$AF9-3,0)</f>
        <v>0</v>
      </c>
      <c r="AP9" s="75">
        <f>MAX(AK9+$AF9-3,0)</f>
        <v>0</v>
      </c>
      <c r="AQ9" s="76">
        <f>MAX(IF(Table1[[#This Row],[Any Scope Change?]]="Yes",3,0)+$AF9-3,0)</f>
        <v>0.83333333333333348</v>
      </c>
      <c r="AR9" s="77">
        <f>SUMPRODUCT(AM$4:AQ$4,AM9:AQ9)</f>
        <v>1.666666666666667</v>
      </c>
      <c r="AS9" s="85">
        <v>0</v>
      </c>
      <c r="AT9" s="63" t="s">
        <v>477</v>
      </c>
      <c r="AU9" s="85" t="s">
        <v>380</v>
      </c>
      <c r="AV9" s="63" t="s">
        <v>381</v>
      </c>
    </row>
    <row r="10" spans="1:48" customFormat="1" ht="50.15" customHeight="1" x14ac:dyDescent="0.45">
      <c r="B10" s="2" t="s">
        <v>59</v>
      </c>
      <c r="C10" s="2" t="s">
        <v>139</v>
      </c>
      <c r="D10" s="2" t="s">
        <v>263</v>
      </c>
      <c r="E10" s="2">
        <v>145</v>
      </c>
      <c r="F10" s="1" t="s">
        <v>235</v>
      </c>
      <c r="G10" s="1" t="str">
        <f>Table1[[#This Row],[Matrix Default Name]] &amp; IF(ISBLANK(Table1[[#This Row],[Component Aliases]]),"", " (aka " &amp; Table1[[#This Row],[Component Aliases]] &amp; ")") &amp; IF(ISBLANK(Table1[[#This Row],[Default Souce Addresses (Decimal)]]),""," (J1939 SA " &amp; Table1[[#This Row],[Default Souce Addresses (Decimal)]] &amp; ")")</f>
        <v>OEM Telematics (aka Telematics GateWay (TGW) / Off Vehicle Gateway / Communications Unit / Communications Telematics (CTP-FB)) (J1939 SA 249, 251)</v>
      </c>
      <c r="H10" s="1" t="s">
        <v>250</v>
      </c>
      <c r="I10" s="1" t="s">
        <v>473</v>
      </c>
      <c r="J10" s="14" t="s">
        <v>327</v>
      </c>
      <c r="K10" s="41" t="s">
        <v>404</v>
      </c>
      <c r="L10" s="95" t="s">
        <v>433</v>
      </c>
      <c r="M10" s="95" t="s">
        <v>415</v>
      </c>
      <c r="N10" s="95" t="s">
        <v>406</v>
      </c>
      <c r="O10" s="95" t="s">
        <v>432</v>
      </c>
      <c r="P10" s="95" t="s">
        <v>415</v>
      </c>
      <c r="Q10" s="95" t="s">
        <v>406</v>
      </c>
      <c r="R10" s="26">
        <v>0</v>
      </c>
      <c r="S10" s="32">
        <v>1</v>
      </c>
      <c r="T10" s="28">
        <v>0</v>
      </c>
      <c r="U10" s="33">
        <v>1</v>
      </c>
      <c r="V10" s="30">
        <v>1</v>
      </c>
      <c r="W10" s="32">
        <v>2</v>
      </c>
      <c r="X10" s="28">
        <v>0</v>
      </c>
      <c r="Y10" s="33">
        <v>1</v>
      </c>
      <c r="Z10" s="30">
        <v>0</v>
      </c>
      <c r="AA10" s="78">
        <v>1</v>
      </c>
      <c r="AB10" s="80">
        <v>1</v>
      </c>
      <c r="AC10" s="33">
        <v>2</v>
      </c>
      <c r="AD10" s="83" t="s">
        <v>286</v>
      </c>
      <c r="AE10" s="12" t="s">
        <v>291</v>
      </c>
      <c r="AF10" s="73">
        <f>_xlfn.LET(_xlpm.MAX_DEGREES,$AG$2,($R$4*IFERROR(MAX(0,_xlpm.MAX_DEGREES-R10),0)+$T$4*IFERROR(MAX(0,_xlpm.MAX_DEGREES-T10),0)+$V$4*IFERROR(MAX(0,_xlpm.MAX_DEGREES-V10),0)+$X$4*IFERROR(MAX(0,_xlpm.MAX_DEGREES-X10),0)+$Z$4*IFERROR(MAX(0,_xlpm.MAX_DEGREES-Z10),0)+$AB$4*IFERROR(MAX(0,_xlpm.MAX_DEGREES-AB10),0))/$AG$4)</f>
        <v>4.166666666666667</v>
      </c>
      <c r="AG10" s="73">
        <f>_xlfn.LET(_xlpm.MAX_DEGREES,$AG$2,($R$4*IFERROR(MAX(0,_xlpm.MAX_DEGREES-S10),0)+$T$4*IFERROR(MAX(0,_xlpm.MAX_DEGREES-U10),0)+$V$4*IFERROR(MAX(0,_xlpm.MAX_DEGREES-W10),0)+$X$4*IFERROR(MAX(0,_xlpm.MAX_DEGREES-Y10),0)+$Z$4*IFERROR(MAX(0,_xlpm.MAX_DEGREES-AA10),0)+$AB$4*IFERROR(MAX(0,_xlpm.MAX_DEGREES-AC10),0))/$AG$4)</f>
        <v>1.6666666666666667</v>
      </c>
      <c r="AH10" s="93">
        <v>3</v>
      </c>
      <c r="AI10" s="93">
        <v>3</v>
      </c>
      <c r="AJ10" s="93">
        <v>3</v>
      </c>
      <c r="AK10" s="93">
        <v>2</v>
      </c>
      <c r="AL10" s="90" t="s">
        <v>392</v>
      </c>
      <c r="AM10" s="74">
        <f>MAX(AH10+$AF10-3,0)</f>
        <v>4.166666666666667</v>
      </c>
      <c r="AN10" s="75">
        <f>MAX(AI10+$AF10-3,0)</f>
        <v>4.166666666666667</v>
      </c>
      <c r="AO10" s="75">
        <f>MAX(AJ10+$AF10-3,0)</f>
        <v>4.166666666666667</v>
      </c>
      <c r="AP10" s="75">
        <f>MAX(AK10+$AF10-3,0)</f>
        <v>3.166666666666667</v>
      </c>
      <c r="AQ10" s="76">
        <f>MAX(IF(Table1[[#This Row],[Any Scope Change?]]="Yes",3,0)+$AF10-3,0)</f>
        <v>4.166666666666667</v>
      </c>
      <c r="AR10" s="77">
        <f>SUMPRODUCT(AM$4:AQ$4,AM10:AQ10)</f>
        <v>19.833333333333336</v>
      </c>
      <c r="AS10" s="85">
        <v>0</v>
      </c>
      <c r="AT10" s="63" t="s">
        <v>477</v>
      </c>
      <c r="AU10" s="85" t="s">
        <v>380</v>
      </c>
      <c r="AV10" s="63" t="s">
        <v>381</v>
      </c>
    </row>
    <row r="11" spans="1:48" customFormat="1" ht="50.15" customHeight="1" x14ac:dyDescent="0.45">
      <c r="B11" s="2" t="s">
        <v>240</v>
      </c>
      <c r="C11" s="2" t="s">
        <v>266</v>
      </c>
      <c r="D11" s="2"/>
      <c r="E11" s="2">
        <v>164</v>
      </c>
      <c r="F11" s="1" t="s">
        <v>237</v>
      </c>
      <c r="G11" s="1" t="str">
        <f>Table1[[#This Row],[Matrix Default Name]] &amp; IF(ISBLANK(Table1[[#This Row],[Component Aliases]]),"", " (aka " &amp; Table1[[#This Row],[Component Aliases]] &amp; ")") &amp; IF(ISBLANK(Table1[[#This Row],[Default Souce Addresses (Decimal)]]),""," (J1939 SA " &amp; Table1[[#This Row],[Default Souce Addresses (Decimal)]] &amp; ")")</f>
        <v>Brake Telematics</v>
      </c>
      <c r="H11" s="1" t="s">
        <v>240</v>
      </c>
      <c r="I11" s="1"/>
      <c r="J11" s="14"/>
      <c r="K11" s="41" t="s">
        <v>404</v>
      </c>
      <c r="L11" s="95" t="s">
        <v>414</v>
      </c>
      <c r="M11" s="95" t="s">
        <v>411</v>
      </c>
      <c r="N11" s="95" t="s">
        <v>423</v>
      </c>
      <c r="O11" s="95" t="s">
        <v>430</v>
      </c>
      <c r="P11" s="95" t="s">
        <v>411</v>
      </c>
      <c r="Q11" s="95" t="s">
        <v>411</v>
      </c>
      <c r="R11" s="26">
        <v>0</v>
      </c>
      <c r="S11" s="32">
        <v>0</v>
      </c>
      <c r="T11" s="28">
        <v>1</v>
      </c>
      <c r="U11" s="33">
        <v>1</v>
      </c>
      <c r="V11" s="30">
        <v>1</v>
      </c>
      <c r="W11" s="32">
        <v>1</v>
      </c>
      <c r="X11" s="28">
        <v>0</v>
      </c>
      <c r="Y11" s="33">
        <v>0</v>
      </c>
      <c r="Z11" s="30">
        <v>1</v>
      </c>
      <c r="AA11" s="78">
        <v>1</v>
      </c>
      <c r="AB11" s="80">
        <v>1</v>
      </c>
      <c r="AC11" s="33">
        <v>1</v>
      </c>
      <c r="AD11" s="83" t="s">
        <v>286</v>
      </c>
      <c r="AE11" s="12" t="s">
        <v>410</v>
      </c>
      <c r="AF11" s="73">
        <f>_xlfn.LET(_xlpm.MAX_DEGREES,$AG$2,($R$4*IFERROR(MAX(0,_xlpm.MAX_DEGREES-R11),0)+$T$4*IFERROR(MAX(0,_xlpm.MAX_DEGREES-T11),0)+$V$4*IFERROR(MAX(0,_xlpm.MAX_DEGREES-V11),0)+$X$4*IFERROR(MAX(0,_xlpm.MAX_DEGREES-X11),0)+$Z$4*IFERROR(MAX(0,_xlpm.MAX_DEGREES-Z11),0)+$AB$4*IFERROR(MAX(0,_xlpm.MAX_DEGREES-AB11),0))/$AG$4)</f>
        <v>3.3333333333333335</v>
      </c>
      <c r="AG11" s="73">
        <f>_xlfn.LET(_xlpm.MAX_DEGREES,$AG$2,($R$4*IFERROR(MAX(0,_xlpm.MAX_DEGREES-S11),0)+$T$4*IFERROR(MAX(0,_xlpm.MAX_DEGREES-U11),0)+$V$4*IFERROR(MAX(0,_xlpm.MAX_DEGREES-W11),0)+$X$4*IFERROR(MAX(0,_xlpm.MAX_DEGREES-Y11),0)+$Z$4*IFERROR(MAX(0,_xlpm.MAX_DEGREES-AA11),0)+$AB$4*IFERROR(MAX(0,_xlpm.MAX_DEGREES-AC11),0))/$AG$4)</f>
        <v>3.3333333333333335</v>
      </c>
      <c r="AH11" s="93">
        <v>3</v>
      </c>
      <c r="AI11" s="93">
        <v>2</v>
      </c>
      <c r="AJ11" s="93">
        <v>3</v>
      </c>
      <c r="AK11" s="93">
        <v>3</v>
      </c>
      <c r="AL11" s="91" t="s">
        <v>393</v>
      </c>
      <c r="AM11" s="74">
        <f>MAX(AH11+$AF11-3,0)</f>
        <v>3.3333333333333339</v>
      </c>
      <c r="AN11" s="75">
        <f>MAX(AI11+$AF11-3,0)</f>
        <v>2.3333333333333339</v>
      </c>
      <c r="AO11" s="75">
        <f>MAX(AJ11+$AF11-3,0)</f>
        <v>3.3333333333333339</v>
      </c>
      <c r="AP11" s="75">
        <f>MAX(AK11+$AF11-3,0)</f>
        <v>3.3333333333333339</v>
      </c>
      <c r="AQ11" s="76">
        <f>MAX(IF(Table1[[#This Row],[Any Scope Change?]]="Yes",3,0)+$AF11-3,0)</f>
        <v>3.3333333333333339</v>
      </c>
      <c r="AR11" s="77">
        <f>SUMPRODUCT(AM$4:AQ$4,AM11:AQ11)</f>
        <v>15.66666666666667</v>
      </c>
      <c r="AS11" s="85">
        <v>0</v>
      </c>
      <c r="AT11" s="63" t="s">
        <v>477</v>
      </c>
      <c r="AU11" s="85" t="s">
        <v>380</v>
      </c>
      <c r="AV11" s="63" t="s">
        <v>381</v>
      </c>
    </row>
    <row r="12" spans="1:48" customFormat="1" ht="50.15" customHeight="1" x14ac:dyDescent="0.45">
      <c r="B12" s="2" t="s">
        <v>253</v>
      </c>
      <c r="C12" s="2" t="s">
        <v>266</v>
      </c>
      <c r="D12" s="2"/>
      <c r="E12" s="2">
        <v>149</v>
      </c>
      <c r="F12" s="1" t="s">
        <v>235</v>
      </c>
      <c r="G12" s="1" t="str">
        <f>Table1[[#This Row],[Matrix Default Name]] &amp; IF(ISBLANK(Table1[[#This Row],[Component Aliases]]),"", " (aka " &amp; Table1[[#This Row],[Component Aliases]] &amp; ")") &amp; IF(ISBLANK(Table1[[#This Row],[Default Souce Addresses (Decimal)]]),""," (J1939 SA " &amp; Table1[[#This Row],[Default Souce Addresses (Decimal)]] &amp; ")")</f>
        <v>Onboard Diagnostics Connector Gateway (aka Gateway (CGW)) (J1939 SA 39, 17, 44, 49, 50, 77)</v>
      </c>
      <c r="H12" s="1" t="s">
        <v>253</v>
      </c>
      <c r="I12" s="1" t="s">
        <v>349</v>
      </c>
      <c r="J12" s="14" t="s">
        <v>328</v>
      </c>
      <c r="K12" s="41" t="s">
        <v>404</v>
      </c>
      <c r="L12" s="95" t="s">
        <v>429</v>
      </c>
      <c r="M12" s="95" t="s">
        <v>433</v>
      </c>
      <c r="N12" s="95" t="s">
        <v>420</v>
      </c>
      <c r="O12" s="95" t="s">
        <v>415</v>
      </c>
      <c r="P12" s="95" t="s">
        <v>433</v>
      </c>
      <c r="Q12" s="95" t="s">
        <v>423</v>
      </c>
      <c r="R12" s="26">
        <v>0</v>
      </c>
      <c r="S12" s="32">
        <v>0</v>
      </c>
      <c r="T12" s="28">
        <v>0</v>
      </c>
      <c r="U12" s="33">
        <v>1</v>
      </c>
      <c r="V12" s="30">
        <v>1</v>
      </c>
      <c r="W12" s="32">
        <v>1</v>
      </c>
      <c r="X12" s="28">
        <v>0</v>
      </c>
      <c r="Y12" s="33">
        <v>1</v>
      </c>
      <c r="Z12" s="30">
        <v>0</v>
      </c>
      <c r="AA12" s="78">
        <v>1</v>
      </c>
      <c r="AB12" s="80">
        <v>1</v>
      </c>
      <c r="AC12" s="33">
        <v>1</v>
      </c>
      <c r="AD12" s="83" t="s">
        <v>286</v>
      </c>
      <c r="AE12" s="12" t="s">
        <v>410</v>
      </c>
      <c r="AF12" s="73">
        <f>_xlfn.LET(_xlpm.MAX_DEGREES,$AG$2,($R$4*IFERROR(MAX(0,_xlpm.MAX_DEGREES-R12),0)+$T$4*IFERROR(MAX(0,_xlpm.MAX_DEGREES-T12),0)+$V$4*IFERROR(MAX(0,_xlpm.MAX_DEGREES-V12),0)+$X$4*IFERROR(MAX(0,_xlpm.MAX_DEGREES-X12),0)+$Z$4*IFERROR(MAX(0,_xlpm.MAX_DEGREES-Z12),0)+$AB$4*IFERROR(MAX(0,_xlpm.MAX_DEGREES-AB12),0))/$AG$4)</f>
        <v>4.166666666666667</v>
      </c>
      <c r="AG12" s="73">
        <f>_xlfn.LET(_xlpm.MAX_DEGREES,$AG$2,($R$4*IFERROR(MAX(0,_xlpm.MAX_DEGREES-S12),0)+$T$4*IFERROR(MAX(0,_xlpm.MAX_DEGREES-U12),0)+$V$4*IFERROR(MAX(0,_xlpm.MAX_DEGREES-W12),0)+$X$4*IFERROR(MAX(0,_xlpm.MAX_DEGREES-Y12),0)+$Z$4*IFERROR(MAX(0,_xlpm.MAX_DEGREES-AA12),0)+$AB$4*IFERROR(MAX(0,_xlpm.MAX_DEGREES-AC12),0))/$AG$4)</f>
        <v>2.916666666666667</v>
      </c>
      <c r="AH12" s="93">
        <v>3</v>
      </c>
      <c r="AI12" s="93">
        <v>3</v>
      </c>
      <c r="AJ12" s="93">
        <v>3</v>
      </c>
      <c r="AK12" s="93">
        <v>2</v>
      </c>
      <c r="AL12" s="90" t="s">
        <v>392</v>
      </c>
      <c r="AM12" s="74">
        <f>MAX(AH12+$AF12-3,0)</f>
        <v>4.166666666666667</v>
      </c>
      <c r="AN12" s="75">
        <f>MAX(AI12+$AF12-3,0)</f>
        <v>4.166666666666667</v>
      </c>
      <c r="AO12" s="75">
        <f>MAX(AJ12+$AF12-3,0)</f>
        <v>4.166666666666667</v>
      </c>
      <c r="AP12" s="75">
        <f>MAX(AK12+$AF12-3,0)</f>
        <v>3.166666666666667</v>
      </c>
      <c r="AQ12" s="76">
        <f>MAX(IF(Table1[[#This Row],[Any Scope Change?]]="Yes",3,0)+$AF12-3,0)</f>
        <v>4.166666666666667</v>
      </c>
      <c r="AR12" s="77">
        <f>SUMPRODUCT(AM$4:AQ$4,AM12:AQ12)</f>
        <v>19.833333333333336</v>
      </c>
      <c r="AS12" s="85">
        <v>1</v>
      </c>
      <c r="AT12" s="63" t="s">
        <v>479</v>
      </c>
      <c r="AU12" s="85">
        <v>1</v>
      </c>
      <c r="AV12" s="63" t="s">
        <v>383</v>
      </c>
    </row>
    <row r="13" spans="1:48" customFormat="1" ht="50.15" customHeight="1" x14ac:dyDescent="0.45">
      <c r="B13" s="2" t="s">
        <v>252</v>
      </c>
      <c r="C13" s="2" t="s">
        <v>266</v>
      </c>
      <c r="D13" s="2"/>
      <c r="E13" s="2">
        <v>150</v>
      </c>
      <c r="F13" s="1" t="s">
        <v>235</v>
      </c>
      <c r="G13" s="1" t="str">
        <f>Table1[[#This Row],[Matrix Default Name]] &amp; IF(ISBLANK(Table1[[#This Row],[Component Aliases]]),"", " (aka " &amp; Table1[[#This Row],[Component Aliases]] &amp; ")") &amp; IF(ISBLANK(Table1[[#This Row],[Default Souce Addresses (Decimal)]]),""," (J1939 SA " &amp; Table1[[#This Row],[Default Souce Addresses (Decimal)]] &amp; ")")</f>
        <v>3rd Party Equipment Gateway (J1939 SA 249)</v>
      </c>
      <c r="H13" s="1" t="s">
        <v>252</v>
      </c>
      <c r="I13" s="1"/>
      <c r="J13" s="14">
        <v>249</v>
      </c>
      <c r="K13" s="41" t="s">
        <v>404</v>
      </c>
      <c r="L13" s="95" t="s">
        <v>416</v>
      </c>
      <c r="M13" s="95" t="s">
        <v>433</v>
      </c>
      <c r="N13" s="95" t="s">
        <v>409</v>
      </c>
      <c r="O13" s="95" t="s">
        <v>416</v>
      </c>
      <c r="P13" s="95" t="s">
        <v>416</v>
      </c>
      <c r="Q13" s="95" t="s">
        <v>409</v>
      </c>
      <c r="R13" s="26">
        <v>0</v>
      </c>
      <c r="S13" s="32">
        <v>1</v>
      </c>
      <c r="T13" s="28">
        <v>0</v>
      </c>
      <c r="U13" s="33">
        <v>1</v>
      </c>
      <c r="V13" s="30">
        <v>1</v>
      </c>
      <c r="W13" s="32">
        <v>2</v>
      </c>
      <c r="X13" s="28">
        <v>0</v>
      </c>
      <c r="Y13" s="33">
        <v>1</v>
      </c>
      <c r="Z13" s="30">
        <v>0</v>
      </c>
      <c r="AA13" s="78">
        <v>1</v>
      </c>
      <c r="AB13" s="80">
        <v>1</v>
      </c>
      <c r="AC13" s="33">
        <v>2</v>
      </c>
      <c r="AD13" s="83" t="s">
        <v>286</v>
      </c>
      <c r="AE13" s="12" t="s">
        <v>410</v>
      </c>
      <c r="AF13" s="73">
        <f>_xlfn.LET(_xlpm.MAX_DEGREES,$AG$2,($R$4*IFERROR(MAX(0,_xlpm.MAX_DEGREES-R13),0)+$T$4*IFERROR(MAX(0,_xlpm.MAX_DEGREES-T13),0)+$V$4*IFERROR(MAX(0,_xlpm.MAX_DEGREES-V13),0)+$X$4*IFERROR(MAX(0,_xlpm.MAX_DEGREES-X13),0)+$Z$4*IFERROR(MAX(0,_xlpm.MAX_DEGREES-Z13),0)+$AB$4*IFERROR(MAX(0,_xlpm.MAX_DEGREES-AB13),0))/$AG$4)</f>
        <v>4.166666666666667</v>
      </c>
      <c r="AG13" s="73">
        <f>_xlfn.LET(_xlpm.MAX_DEGREES,$AG$2,($R$4*IFERROR(MAX(0,_xlpm.MAX_DEGREES-S13),0)+$T$4*IFERROR(MAX(0,_xlpm.MAX_DEGREES-U13),0)+$V$4*IFERROR(MAX(0,_xlpm.MAX_DEGREES-W13),0)+$X$4*IFERROR(MAX(0,_xlpm.MAX_DEGREES-Y13),0)+$Z$4*IFERROR(MAX(0,_xlpm.MAX_DEGREES-AA13),0)+$AB$4*IFERROR(MAX(0,_xlpm.MAX_DEGREES-AC13),0))/$AG$4)</f>
        <v>1.6666666666666667</v>
      </c>
      <c r="AH13" s="93">
        <v>1</v>
      </c>
      <c r="AI13" s="93">
        <v>2</v>
      </c>
      <c r="AJ13" s="93">
        <v>2</v>
      </c>
      <c r="AK13" s="93">
        <v>2</v>
      </c>
      <c r="AL13" s="90" t="s">
        <v>392</v>
      </c>
      <c r="AM13" s="74">
        <f>MAX(AH13+$AF13-3,0)</f>
        <v>2.166666666666667</v>
      </c>
      <c r="AN13" s="75">
        <f>MAX(AI13+$AF13-3,0)</f>
        <v>3.166666666666667</v>
      </c>
      <c r="AO13" s="75">
        <f>MAX(AJ13+$AF13-3,0)</f>
        <v>3.166666666666667</v>
      </c>
      <c r="AP13" s="75">
        <f>MAX(AK13+$AF13-3,0)</f>
        <v>3.166666666666667</v>
      </c>
      <c r="AQ13" s="76">
        <f>MAX(IF(Table1[[#This Row],[Any Scope Change?]]="Yes",3,0)+$AF13-3,0)</f>
        <v>4.166666666666667</v>
      </c>
      <c r="AR13" s="77">
        <f>SUMPRODUCT(AM$4:AQ$4,AM13:AQ13)</f>
        <v>15.833333333333336</v>
      </c>
      <c r="AS13" s="85">
        <v>1</v>
      </c>
      <c r="AT13" s="63" t="s">
        <v>479</v>
      </c>
      <c r="AU13" s="85">
        <v>2</v>
      </c>
      <c r="AV13" s="63" t="s">
        <v>385</v>
      </c>
    </row>
    <row r="14" spans="1:48" customFormat="1" ht="50.15" customHeight="1" x14ac:dyDescent="0.45">
      <c r="B14" s="2" t="s">
        <v>251</v>
      </c>
      <c r="C14" s="2" t="s">
        <v>266</v>
      </c>
      <c r="D14" s="2"/>
      <c r="E14" s="2">
        <v>152</v>
      </c>
      <c r="F14" s="1" t="s">
        <v>235</v>
      </c>
      <c r="G14" s="1" t="str">
        <f>Table1[[#This Row],[Matrix Default Name]] &amp; IF(ISBLANK(Table1[[#This Row],[Component Aliases]]),"", " (aka " &amp; Table1[[#This Row],[Component Aliases]] &amp; ")") &amp; IF(ISBLANK(Table1[[#This Row],[Default Souce Addresses (Decimal)]]),""," (J1939 SA " &amp; Table1[[#This Row],[Default Souce Addresses (Decimal)]] &amp; ")")</f>
        <v>Telematics Interface Gateway</v>
      </c>
      <c r="H14" s="1" t="s">
        <v>251</v>
      </c>
      <c r="I14" s="1"/>
      <c r="J14" s="14"/>
      <c r="K14" s="41" t="s">
        <v>404</v>
      </c>
      <c r="L14" s="95" t="s">
        <v>433</v>
      </c>
      <c r="M14" s="95" t="s">
        <v>426</v>
      </c>
      <c r="N14" s="95" t="s">
        <v>423</v>
      </c>
      <c r="O14" s="95" t="s">
        <v>433</v>
      </c>
      <c r="P14" s="95" t="s">
        <v>415</v>
      </c>
      <c r="Q14" s="95" t="s">
        <v>406</v>
      </c>
      <c r="R14" s="26">
        <v>0</v>
      </c>
      <c r="S14" s="32">
        <v>1</v>
      </c>
      <c r="T14" s="28">
        <v>0</v>
      </c>
      <c r="U14" s="33">
        <v>1</v>
      </c>
      <c r="V14" s="30">
        <v>1</v>
      </c>
      <c r="W14" s="32">
        <v>1</v>
      </c>
      <c r="X14" s="28">
        <v>0</v>
      </c>
      <c r="Y14" s="33">
        <v>1</v>
      </c>
      <c r="Z14" s="30">
        <v>0</v>
      </c>
      <c r="AA14" s="78">
        <v>1</v>
      </c>
      <c r="AB14" s="80">
        <v>1</v>
      </c>
      <c r="AC14" s="33">
        <v>2</v>
      </c>
      <c r="AD14" s="83" t="s">
        <v>286</v>
      </c>
      <c r="AE14" s="12" t="s">
        <v>291</v>
      </c>
      <c r="AF14" s="73">
        <f>_xlfn.LET(_xlpm.MAX_DEGREES,$AG$2,($R$4*IFERROR(MAX(0,_xlpm.MAX_DEGREES-R14),0)+$T$4*IFERROR(MAX(0,_xlpm.MAX_DEGREES-T14),0)+$V$4*IFERROR(MAX(0,_xlpm.MAX_DEGREES-V14),0)+$X$4*IFERROR(MAX(0,_xlpm.MAX_DEGREES-X14),0)+$Z$4*IFERROR(MAX(0,_xlpm.MAX_DEGREES-Z14),0)+$AB$4*IFERROR(MAX(0,_xlpm.MAX_DEGREES-AB14),0))/$AG$4)</f>
        <v>4.166666666666667</v>
      </c>
      <c r="AG14" s="73">
        <f>_xlfn.LET(_xlpm.MAX_DEGREES,$AG$2,($R$4*IFERROR(MAX(0,_xlpm.MAX_DEGREES-S14),0)+$T$4*IFERROR(MAX(0,_xlpm.MAX_DEGREES-U14),0)+$V$4*IFERROR(MAX(0,_xlpm.MAX_DEGREES-W14),0)+$X$4*IFERROR(MAX(0,_xlpm.MAX_DEGREES-Y14),0)+$Z$4*IFERROR(MAX(0,_xlpm.MAX_DEGREES-AA14),0)+$AB$4*IFERROR(MAX(0,_xlpm.MAX_DEGREES-AC14),0))/$AG$4)</f>
        <v>2.0833333333333335</v>
      </c>
      <c r="AH14" s="93">
        <v>1</v>
      </c>
      <c r="AI14" s="93">
        <v>2</v>
      </c>
      <c r="AJ14" s="93">
        <v>2</v>
      </c>
      <c r="AK14" s="93">
        <v>2</v>
      </c>
      <c r="AL14" s="90" t="s">
        <v>392</v>
      </c>
      <c r="AM14" s="74">
        <f>MAX(AH14+$AF14-3,0)</f>
        <v>2.166666666666667</v>
      </c>
      <c r="AN14" s="75">
        <f>MAX(AI14+$AF14-3,0)</f>
        <v>3.166666666666667</v>
      </c>
      <c r="AO14" s="75">
        <f>MAX(AJ14+$AF14-3,0)</f>
        <v>3.166666666666667</v>
      </c>
      <c r="AP14" s="75">
        <f>MAX(AK14+$AF14-3,0)</f>
        <v>3.166666666666667</v>
      </c>
      <c r="AQ14" s="76">
        <f>MAX(IF(Table1[[#This Row],[Any Scope Change?]]="Yes",3,0)+$AF14-3,0)</f>
        <v>4.166666666666667</v>
      </c>
      <c r="AR14" s="77">
        <f>SUMPRODUCT(AM$4:AQ$4,AM14:AQ14)</f>
        <v>15.833333333333336</v>
      </c>
      <c r="AS14" s="85">
        <v>1</v>
      </c>
      <c r="AT14" s="63" t="s">
        <v>479</v>
      </c>
      <c r="AU14" s="85">
        <v>1</v>
      </c>
      <c r="AV14" s="63" t="s">
        <v>383</v>
      </c>
    </row>
    <row r="15" spans="1:48" customFormat="1" ht="50.15" customHeight="1" x14ac:dyDescent="0.45">
      <c r="B15" s="2" t="s">
        <v>79</v>
      </c>
      <c r="C15" s="2" t="s">
        <v>139</v>
      </c>
      <c r="D15" s="2" t="s">
        <v>80</v>
      </c>
      <c r="E15" s="2">
        <v>22</v>
      </c>
      <c r="F15" s="1" t="s">
        <v>224</v>
      </c>
      <c r="G15" s="1" t="str">
        <f>Table1[[#This Row],[Matrix Default Name]] &amp; IF(ISBLANK(Table1[[#This Row],[Component Aliases]]),"", " (aka " &amp; Table1[[#This Row],[Component Aliases]] &amp; ")") &amp; IF(ISBLANK(Table1[[#This Row],[Default Souce Addresses (Decimal)]]),""," (J1939 SA " &amp; Table1[[#This Row],[Default Souce Addresses (Decimal)]] &amp; ")")</f>
        <v>Ignition Control Module #2 (J1939 SA 57)</v>
      </c>
      <c r="H15" s="1" t="s">
        <v>79</v>
      </c>
      <c r="I15" s="1"/>
      <c r="J15" s="14">
        <v>57</v>
      </c>
      <c r="K15" s="41" t="s">
        <v>404</v>
      </c>
      <c r="L15" s="95" t="s">
        <v>414</v>
      </c>
      <c r="M15" s="95" t="s">
        <v>414</v>
      </c>
      <c r="N15" s="95" t="s">
        <v>411</v>
      </c>
      <c r="O15" s="95" t="s">
        <v>414</v>
      </c>
      <c r="P15" s="95" t="s">
        <v>414</v>
      </c>
      <c r="Q15" s="95" t="s">
        <v>411</v>
      </c>
      <c r="R15" s="26">
        <v>0</v>
      </c>
      <c r="S15" s="32">
        <v>0</v>
      </c>
      <c r="T15" s="28">
        <v>0</v>
      </c>
      <c r="U15" s="33">
        <v>0</v>
      </c>
      <c r="V15" s="30">
        <v>1</v>
      </c>
      <c r="W15" s="32">
        <v>1</v>
      </c>
      <c r="X15" s="28">
        <v>0</v>
      </c>
      <c r="Y15" s="33">
        <v>0</v>
      </c>
      <c r="Z15" s="30">
        <v>0</v>
      </c>
      <c r="AA15" s="78">
        <v>0</v>
      </c>
      <c r="AB15" s="80">
        <v>1</v>
      </c>
      <c r="AC15" s="33">
        <v>1</v>
      </c>
      <c r="AD15" s="83" t="s">
        <v>286</v>
      </c>
      <c r="AE15" s="12" t="s">
        <v>410</v>
      </c>
      <c r="AF15" s="73">
        <f>_xlfn.LET(_xlpm.MAX_DEGREES,$AG$2,($R$4*IFERROR(MAX(0,_xlpm.MAX_DEGREES-R15),0)+$T$4*IFERROR(MAX(0,_xlpm.MAX_DEGREES-T15),0)+$V$4*IFERROR(MAX(0,_xlpm.MAX_DEGREES-V15),0)+$X$4*IFERROR(MAX(0,_xlpm.MAX_DEGREES-X15),0)+$Z$4*IFERROR(MAX(0,_xlpm.MAX_DEGREES-Z15),0)+$AB$4*IFERROR(MAX(0,_xlpm.MAX_DEGREES-AB15),0))/$AG$4)</f>
        <v>4.166666666666667</v>
      </c>
      <c r="AG15" s="73">
        <f>_xlfn.LET(_xlpm.MAX_DEGREES,$AG$2,($R$4*IFERROR(MAX(0,_xlpm.MAX_DEGREES-S15),0)+$T$4*IFERROR(MAX(0,_xlpm.MAX_DEGREES-U15),0)+$V$4*IFERROR(MAX(0,_xlpm.MAX_DEGREES-W15),0)+$X$4*IFERROR(MAX(0,_xlpm.MAX_DEGREES-Y15),0)+$Z$4*IFERROR(MAX(0,_xlpm.MAX_DEGREES-AA15),0)+$AB$4*IFERROR(MAX(0,_xlpm.MAX_DEGREES-AC15),0))/$AG$4)</f>
        <v>4.166666666666667</v>
      </c>
      <c r="AH15" s="93">
        <v>1</v>
      </c>
      <c r="AI15" s="93">
        <v>1</v>
      </c>
      <c r="AJ15" s="93">
        <v>1</v>
      </c>
      <c r="AK15" s="93">
        <v>2</v>
      </c>
      <c r="AL15" s="90" t="s">
        <v>392</v>
      </c>
      <c r="AM15" s="74">
        <f>MAX(AH15+$AF15-3,0)</f>
        <v>2.166666666666667</v>
      </c>
      <c r="AN15" s="75">
        <f>MAX(AI15+$AF15-3,0)</f>
        <v>2.166666666666667</v>
      </c>
      <c r="AO15" s="75">
        <f>MAX(AJ15+$AF15-3,0)</f>
        <v>2.166666666666667</v>
      </c>
      <c r="AP15" s="75">
        <f>MAX(AK15+$AF15-3,0)</f>
        <v>3.166666666666667</v>
      </c>
      <c r="AQ15" s="76">
        <f>MAX(IF(Table1[[#This Row],[Any Scope Change?]]="Yes",3,0)+$AF15-3,0)</f>
        <v>4.166666666666667</v>
      </c>
      <c r="AR15" s="77">
        <f>SUMPRODUCT(AM$4:AQ$4,AM15:AQ15)</f>
        <v>13.833333333333336</v>
      </c>
      <c r="AS15" s="85">
        <v>2</v>
      </c>
      <c r="AT15" s="63" t="s">
        <v>383</v>
      </c>
      <c r="AU15" s="85">
        <v>1</v>
      </c>
      <c r="AV15" s="63" t="s">
        <v>383</v>
      </c>
    </row>
    <row r="16" spans="1:48" customFormat="1" ht="50.15" customHeight="1" x14ac:dyDescent="0.45">
      <c r="B16" s="2" t="s">
        <v>206</v>
      </c>
      <c r="C16" s="2" t="s">
        <v>220</v>
      </c>
      <c r="D16" s="2" t="s">
        <v>207</v>
      </c>
      <c r="E16" s="2">
        <v>23</v>
      </c>
      <c r="F16" s="1" t="s">
        <v>224</v>
      </c>
      <c r="G16" s="1" t="str">
        <f>Table1[[#This Row],[Matrix Default Name]] &amp; IF(ISBLANK(Table1[[#This Row],[Component Aliases]]),"", " (aka " &amp; Table1[[#This Row],[Component Aliases]] &amp; ")") &amp; IF(ISBLANK(Table1[[#This Row],[Default Souce Addresses (Decimal)]]),""," (J1939 SA " &amp; Table1[[#This Row],[Default Souce Addresses (Decimal)]] &amp; ")")</f>
        <v>Low-Voltage Disconnect (J1939 SA 49)</v>
      </c>
      <c r="H16" s="1" t="s">
        <v>206</v>
      </c>
      <c r="I16" s="1"/>
      <c r="J16" s="14">
        <v>49</v>
      </c>
      <c r="K16" s="41" t="s">
        <v>404</v>
      </c>
      <c r="L16" s="95" t="s">
        <v>414</v>
      </c>
      <c r="M16" s="95" t="s">
        <v>414</v>
      </c>
      <c r="N16" s="95" t="s">
        <v>411</v>
      </c>
      <c r="O16" s="95" t="s">
        <v>414</v>
      </c>
      <c r="P16" s="95" t="s">
        <v>414</v>
      </c>
      <c r="Q16" s="95" t="s">
        <v>411</v>
      </c>
      <c r="R16" s="26">
        <v>0</v>
      </c>
      <c r="S16" s="32">
        <v>0</v>
      </c>
      <c r="T16" s="28">
        <v>0</v>
      </c>
      <c r="U16" s="33">
        <v>0</v>
      </c>
      <c r="V16" s="30">
        <v>1</v>
      </c>
      <c r="W16" s="32">
        <v>1</v>
      </c>
      <c r="X16" s="28">
        <v>0</v>
      </c>
      <c r="Y16" s="33">
        <v>0</v>
      </c>
      <c r="Z16" s="30">
        <v>0</v>
      </c>
      <c r="AA16" s="78">
        <v>0</v>
      </c>
      <c r="AB16" s="80">
        <v>1</v>
      </c>
      <c r="AC16" s="33">
        <v>1</v>
      </c>
      <c r="AD16" s="83" t="s">
        <v>286</v>
      </c>
      <c r="AE16" s="12" t="s">
        <v>410</v>
      </c>
      <c r="AF16" s="73">
        <f>_xlfn.LET(_xlpm.MAX_DEGREES,$AG$2,($R$4*IFERROR(MAX(0,_xlpm.MAX_DEGREES-R16),0)+$T$4*IFERROR(MAX(0,_xlpm.MAX_DEGREES-T16),0)+$V$4*IFERROR(MAX(0,_xlpm.MAX_DEGREES-V16),0)+$X$4*IFERROR(MAX(0,_xlpm.MAX_DEGREES-X16),0)+$Z$4*IFERROR(MAX(0,_xlpm.MAX_DEGREES-Z16),0)+$AB$4*IFERROR(MAX(0,_xlpm.MAX_DEGREES-AB16),0))/$AG$4)</f>
        <v>4.166666666666667</v>
      </c>
      <c r="AG16" s="73">
        <f>_xlfn.LET(_xlpm.MAX_DEGREES,$AG$2,($R$4*IFERROR(MAX(0,_xlpm.MAX_DEGREES-S16),0)+$T$4*IFERROR(MAX(0,_xlpm.MAX_DEGREES-U16),0)+$V$4*IFERROR(MAX(0,_xlpm.MAX_DEGREES-W16),0)+$X$4*IFERROR(MAX(0,_xlpm.MAX_DEGREES-Y16),0)+$Z$4*IFERROR(MAX(0,_xlpm.MAX_DEGREES-AA16),0)+$AB$4*IFERROR(MAX(0,_xlpm.MAX_DEGREES-AC16),0))/$AG$4)</f>
        <v>4.166666666666667</v>
      </c>
      <c r="AH16" s="93">
        <v>1</v>
      </c>
      <c r="AI16" s="93">
        <v>2</v>
      </c>
      <c r="AJ16" s="93">
        <v>1</v>
      </c>
      <c r="AK16" s="93">
        <v>2</v>
      </c>
      <c r="AL16" s="90" t="s">
        <v>392</v>
      </c>
      <c r="AM16" s="74">
        <f>MAX(AH16+$AF16-3,0)</f>
        <v>2.166666666666667</v>
      </c>
      <c r="AN16" s="75">
        <f>MAX(AI16+$AF16-3,0)</f>
        <v>3.166666666666667</v>
      </c>
      <c r="AO16" s="75">
        <f>MAX(AJ16+$AF16-3,0)</f>
        <v>2.166666666666667</v>
      </c>
      <c r="AP16" s="75">
        <f>MAX(AK16+$AF16-3,0)</f>
        <v>3.166666666666667</v>
      </c>
      <c r="AQ16" s="76">
        <f>MAX(IF(Table1[[#This Row],[Any Scope Change?]]="Yes",3,0)+$AF16-3,0)</f>
        <v>4.166666666666667</v>
      </c>
      <c r="AR16" s="77">
        <f>SUMPRODUCT(AM$4:AQ$4,AM16:AQ16)</f>
        <v>14.833333333333336</v>
      </c>
      <c r="AS16" s="85">
        <v>2</v>
      </c>
      <c r="AT16" s="63" t="s">
        <v>383</v>
      </c>
      <c r="AU16" s="85">
        <v>1</v>
      </c>
      <c r="AV16" s="63" t="s">
        <v>383</v>
      </c>
    </row>
    <row r="17" spans="2:48" customFormat="1" ht="50.15" customHeight="1" x14ac:dyDescent="0.45">
      <c r="B17" s="2" t="s">
        <v>93</v>
      </c>
      <c r="C17" s="2" t="s">
        <v>139</v>
      </c>
      <c r="D17" s="2"/>
      <c r="E17" s="2">
        <v>24</v>
      </c>
      <c r="F17" s="1" t="s">
        <v>224</v>
      </c>
      <c r="G17" s="1" t="str">
        <f>Table1[[#This Row],[Matrix Default Name]] &amp; IF(ISBLANK(Table1[[#This Row],[Component Aliases]]),"", " (aka " &amp; Table1[[#This Row],[Component Aliases]] &amp; ")") &amp; IF(ISBLANK(Table1[[#This Row],[Default Souce Addresses (Decimal)]]),""," (J1939 SA " &amp; Table1[[#This Row],[Default Souce Addresses (Decimal)]] &amp; ")")</f>
        <v>Oil Sensor (J1939 SA 00)</v>
      </c>
      <c r="H17" s="1" t="s">
        <v>93</v>
      </c>
      <c r="I17" s="1"/>
      <c r="J17" s="14" t="s">
        <v>306</v>
      </c>
      <c r="K17" s="41" t="s">
        <v>404</v>
      </c>
      <c r="L17" s="95" t="s">
        <v>416</v>
      </c>
      <c r="M17" s="95" t="s">
        <v>409</v>
      </c>
      <c r="N17" s="95" t="s">
        <v>409</v>
      </c>
      <c r="O17" s="95" t="s">
        <v>409</v>
      </c>
      <c r="P17" s="95" t="s">
        <v>413</v>
      </c>
      <c r="Q17" s="95" t="s">
        <v>409</v>
      </c>
      <c r="R17" s="26">
        <v>0</v>
      </c>
      <c r="S17" s="32">
        <v>1</v>
      </c>
      <c r="T17" s="28">
        <v>1</v>
      </c>
      <c r="U17" s="33">
        <v>2</v>
      </c>
      <c r="V17" s="30">
        <v>1</v>
      </c>
      <c r="W17" s="32">
        <v>2</v>
      </c>
      <c r="X17" s="28">
        <v>1</v>
      </c>
      <c r="Y17" s="33">
        <v>2</v>
      </c>
      <c r="Z17" s="30">
        <v>0</v>
      </c>
      <c r="AA17" s="78">
        <v>2</v>
      </c>
      <c r="AB17" s="80">
        <v>1</v>
      </c>
      <c r="AC17" s="33">
        <v>2</v>
      </c>
      <c r="AD17" s="83" t="s">
        <v>286</v>
      </c>
      <c r="AE17" s="12" t="s">
        <v>410</v>
      </c>
      <c r="AF17" s="73">
        <f>_xlfn.LET(_xlpm.MAX_DEGREES,$AG$2,($R$4*IFERROR(MAX(0,_xlpm.MAX_DEGREES-R17),0)+$T$4*IFERROR(MAX(0,_xlpm.MAX_DEGREES-T17),0)+$V$4*IFERROR(MAX(0,_xlpm.MAX_DEGREES-V17),0)+$X$4*IFERROR(MAX(0,_xlpm.MAX_DEGREES-X17),0)+$Z$4*IFERROR(MAX(0,_xlpm.MAX_DEGREES-Z17),0)+$AB$4*IFERROR(MAX(0,_xlpm.MAX_DEGREES-AB17),0))/$AG$4)</f>
        <v>3.3333333333333335</v>
      </c>
      <c r="AG17" s="73">
        <f>_xlfn.LET(_xlpm.MAX_DEGREES,$AG$2,($R$4*IFERROR(MAX(0,_xlpm.MAX_DEGREES-S17),0)+$T$4*IFERROR(MAX(0,_xlpm.MAX_DEGREES-U17),0)+$V$4*IFERROR(MAX(0,_xlpm.MAX_DEGREES-W17),0)+$X$4*IFERROR(MAX(0,_xlpm.MAX_DEGREES-Y17),0)+$Z$4*IFERROR(MAX(0,_xlpm.MAX_DEGREES-AA17),0)+$AB$4*IFERROR(MAX(0,_xlpm.MAX_DEGREES-AC17),0))/$AG$4)</f>
        <v>0.41666666666666669</v>
      </c>
      <c r="AH17" s="93">
        <v>3</v>
      </c>
      <c r="AI17" s="93">
        <v>2</v>
      </c>
      <c r="AJ17" s="93">
        <v>3</v>
      </c>
      <c r="AK17" s="93">
        <v>3</v>
      </c>
      <c r="AL17" s="90" t="s">
        <v>392</v>
      </c>
      <c r="AM17" s="74">
        <f>MAX(AH17+$AF17-3,0)</f>
        <v>3.3333333333333339</v>
      </c>
      <c r="AN17" s="75">
        <f>MAX(AI17+$AF17-3,0)</f>
        <v>2.3333333333333339</v>
      </c>
      <c r="AO17" s="75">
        <f>MAX(AJ17+$AF17-3,0)</f>
        <v>3.3333333333333339</v>
      </c>
      <c r="AP17" s="75">
        <f>MAX(AK17+$AF17-3,0)</f>
        <v>3.3333333333333339</v>
      </c>
      <c r="AQ17" s="76">
        <f>MAX(IF(Table1[[#This Row],[Any Scope Change?]]="Yes",3,0)+$AF17-3,0)</f>
        <v>3.3333333333333339</v>
      </c>
      <c r="AR17" s="77">
        <f>SUMPRODUCT(AM$4:AQ$4,AM17:AQ17)</f>
        <v>15.66666666666667</v>
      </c>
      <c r="AS17" s="85">
        <v>2</v>
      </c>
      <c r="AT17" s="63" t="s">
        <v>452</v>
      </c>
      <c r="AU17" s="85">
        <v>1</v>
      </c>
      <c r="AV17" s="63" t="s">
        <v>383</v>
      </c>
    </row>
    <row r="18" spans="2:48" customFormat="1" ht="50.15" customHeight="1" x14ac:dyDescent="0.45">
      <c r="B18" s="2" t="s">
        <v>50</v>
      </c>
      <c r="C18" s="2" t="s">
        <v>139</v>
      </c>
      <c r="D18" s="2"/>
      <c r="E18" s="2">
        <v>30</v>
      </c>
      <c r="F18" s="1" t="s">
        <v>224</v>
      </c>
      <c r="G18" s="1" t="str">
        <f>Table1[[#This Row],[Matrix Default Name]] &amp; IF(ISBLANK(Table1[[#This Row],[Component Aliases]]),"", " (aka " &amp; Table1[[#This Row],[Component Aliases]] &amp; ")") &amp; IF(ISBLANK(Table1[[#This Row],[Default Souce Addresses (Decimal)]]),""," (J1939 SA " &amp; Table1[[#This Row],[Default Souce Addresses (Decimal)]] &amp; ")")</f>
        <v>Starter System (J1939 SA 00,  03)</v>
      </c>
      <c r="H18" s="1" t="s">
        <v>50</v>
      </c>
      <c r="I18" s="1"/>
      <c r="J18" s="14" t="s">
        <v>307</v>
      </c>
      <c r="K18" s="41" t="s">
        <v>404</v>
      </c>
      <c r="L18" s="95" t="s">
        <v>414</v>
      </c>
      <c r="M18" s="95" t="s">
        <v>411</v>
      </c>
      <c r="N18" s="95" t="s">
        <v>411</v>
      </c>
      <c r="O18" s="95" t="s">
        <v>414</v>
      </c>
      <c r="P18" s="95" t="s">
        <v>414</v>
      </c>
      <c r="Q18" s="95" t="s">
        <v>411</v>
      </c>
      <c r="R18" s="26">
        <v>0</v>
      </c>
      <c r="S18" s="32">
        <v>0</v>
      </c>
      <c r="T18" s="28">
        <v>1</v>
      </c>
      <c r="U18" s="33">
        <v>1</v>
      </c>
      <c r="V18" s="30">
        <v>1</v>
      </c>
      <c r="W18" s="32">
        <v>1</v>
      </c>
      <c r="X18" s="28">
        <v>0</v>
      </c>
      <c r="Y18" s="33">
        <v>0</v>
      </c>
      <c r="Z18" s="30">
        <v>0</v>
      </c>
      <c r="AA18" s="78">
        <v>0</v>
      </c>
      <c r="AB18" s="80">
        <v>1</v>
      </c>
      <c r="AC18" s="33">
        <v>1</v>
      </c>
      <c r="AD18" s="83" t="s">
        <v>286</v>
      </c>
      <c r="AE18" s="12" t="s">
        <v>410</v>
      </c>
      <c r="AF18" s="73">
        <f>_xlfn.LET(_xlpm.MAX_DEGREES,$AG$2,($R$4*IFERROR(MAX(0,_xlpm.MAX_DEGREES-R18),0)+$T$4*IFERROR(MAX(0,_xlpm.MAX_DEGREES-T18),0)+$V$4*IFERROR(MAX(0,_xlpm.MAX_DEGREES-V18),0)+$X$4*IFERROR(MAX(0,_xlpm.MAX_DEGREES-X18),0)+$Z$4*IFERROR(MAX(0,_xlpm.MAX_DEGREES-Z18),0)+$AB$4*IFERROR(MAX(0,_xlpm.MAX_DEGREES-AB18),0))/$AG$4)</f>
        <v>3.75</v>
      </c>
      <c r="AG18" s="73">
        <f>_xlfn.LET(_xlpm.MAX_DEGREES,$AG$2,($R$4*IFERROR(MAX(0,_xlpm.MAX_DEGREES-S18),0)+$T$4*IFERROR(MAX(0,_xlpm.MAX_DEGREES-U18),0)+$V$4*IFERROR(MAX(0,_xlpm.MAX_DEGREES-W18),0)+$X$4*IFERROR(MAX(0,_xlpm.MAX_DEGREES-Y18),0)+$Z$4*IFERROR(MAX(0,_xlpm.MAX_DEGREES-AA18),0)+$AB$4*IFERROR(MAX(0,_xlpm.MAX_DEGREES-AC18),0))/$AG$4)</f>
        <v>3.75</v>
      </c>
      <c r="AH18" s="93">
        <v>1</v>
      </c>
      <c r="AI18" s="93">
        <v>2</v>
      </c>
      <c r="AJ18" s="93">
        <v>2</v>
      </c>
      <c r="AK18" s="93">
        <v>2</v>
      </c>
      <c r="AL18" s="90" t="s">
        <v>392</v>
      </c>
      <c r="AM18" s="74">
        <f>MAX(AH18+$AF18-3,0)</f>
        <v>1.75</v>
      </c>
      <c r="AN18" s="75">
        <f>MAX(AI18+$AF18-3,0)</f>
        <v>2.75</v>
      </c>
      <c r="AO18" s="75">
        <f>MAX(AJ18+$AF18-3,0)</f>
        <v>2.75</v>
      </c>
      <c r="AP18" s="75">
        <f>MAX(AK18+$AF18-3,0)</f>
        <v>2.75</v>
      </c>
      <c r="AQ18" s="76">
        <f>MAX(IF(Table1[[#This Row],[Any Scope Change?]]="Yes",3,0)+$AF18-3,0)</f>
        <v>3.75</v>
      </c>
      <c r="AR18" s="77">
        <f>SUMPRODUCT(AM$4:AQ$4,AM18:AQ18)</f>
        <v>13.75</v>
      </c>
      <c r="AS18" s="85">
        <v>2</v>
      </c>
      <c r="AT18" s="63" t="s">
        <v>383</v>
      </c>
      <c r="AU18" s="85">
        <v>1</v>
      </c>
      <c r="AV18" s="63" t="s">
        <v>383</v>
      </c>
    </row>
    <row r="19" spans="2:48" customFormat="1" ht="50.15" customHeight="1" x14ac:dyDescent="0.45">
      <c r="B19" s="2" t="s">
        <v>174</v>
      </c>
      <c r="C19" s="2" t="s">
        <v>220</v>
      </c>
      <c r="D19" s="2" t="s">
        <v>175</v>
      </c>
      <c r="E19" s="2">
        <v>31</v>
      </c>
      <c r="F19" s="1" t="s">
        <v>224</v>
      </c>
      <c r="G19" s="1" t="str">
        <f>Table1[[#This Row],[Matrix Default Name]] &amp; IF(ISBLANK(Table1[[#This Row],[Component Aliases]]),"", " (aka " &amp; Table1[[#This Row],[Component Aliases]] &amp; ")") &amp; IF(ISBLANK(Table1[[#This Row],[Default Souce Addresses (Decimal)]]),""," (J1939 SA " &amp; Table1[[#This Row],[Default Souce Addresses (Decimal)]] &amp; ")")</f>
        <v>Thermal Management System Controller (J1939 SA 49)</v>
      </c>
      <c r="H19" s="1" t="s">
        <v>174</v>
      </c>
      <c r="I19" s="1"/>
      <c r="J19" s="14" t="s">
        <v>308</v>
      </c>
      <c r="K19" s="41" t="s">
        <v>404</v>
      </c>
      <c r="L19" s="95" t="s">
        <v>430</v>
      </c>
      <c r="M19" s="95" t="s">
        <v>416</v>
      </c>
      <c r="N19" s="95" t="s">
        <v>423</v>
      </c>
      <c r="O19" s="95" t="s">
        <v>416</v>
      </c>
      <c r="P19" s="95" t="s">
        <v>416</v>
      </c>
      <c r="Q19" s="95" t="s">
        <v>423</v>
      </c>
      <c r="R19" s="26">
        <v>0</v>
      </c>
      <c r="S19" s="32">
        <v>0</v>
      </c>
      <c r="T19" s="28">
        <v>0</v>
      </c>
      <c r="U19" s="33">
        <v>1</v>
      </c>
      <c r="V19" s="30">
        <v>1</v>
      </c>
      <c r="W19" s="32">
        <v>1</v>
      </c>
      <c r="X19" s="28">
        <v>0</v>
      </c>
      <c r="Y19" s="33">
        <v>1</v>
      </c>
      <c r="Z19" s="30">
        <v>0</v>
      </c>
      <c r="AA19" s="78">
        <v>1</v>
      </c>
      <c r="AB19" s="80">
        <v>1</v>
      </c>
      <c r="AC19" s="33">
        <v>1</v>
      </c>
      <c r="AD19" s="83" t="s">
        <v>286</v>
      </c>
      <c r="AE19" s="12" t="s">
        <v>410</v>
      </c>
      <c r="AF19" s="73">
        <f>_xlfn.LET(_xlpm.MAX_DEGREES,$AG$2,($R$4*IFERROR(MAX(0,_xlpm.MAX_DEGREES-R19),0)+$T$4*IFERROR(MAX(0,_xlpm.MAX_DEGREES-T19),0)+$V$4*IFERROR(MAX(0,_xlpm.MAX_DEGREES-V19),0)+$X$4*IFERROR(MAX(0,_xlpm.MAX_DEGREES-X19),0)+$Z$4*IFERROR(MAX(0,_xlpm.MAX_DEGREES-Z19),0)+$AB$4*IFERROR(MAX(0,_xlpm.MAX_DEGREES-AB19),0))/$AG$4)</f>
        <v>4.166666666666667</v>
      </c>
      <c r="AG19" s="73">
        <f>_xlfn.LET(_xlpm.MAX_DEGREES,$AG$2,($R$4*IFERROR(MAX(0,_xlpm.MAX_DEGREES-S19),0)+$T$4*IFERROR(MAX(0,_xlpm.MAX_DEGREES-U19),0)+$V$4*IFERROR(MAX(0,_xlpm.MAX_DEGREES-W19),0)+$X$4*IFERROR(MAX(0,_xlpm.MAX_DEGREES-Y19),0)+$Z$4*IFERROR(MAX(0,_xlpm.MAX_DEGREES-AA19),0)+$AB$4*IFERROR(MAX(0,_xlpm.MAX_DEGREES-AC19),0))/$AG$4)</f>
        <v>2.916666666666667</v>
      </c>
      <c r="AH19" s="93">
        <v>2</v>
      </c>
      <c r="AI19" s="93">
        <v>2</v>
      </c>
      <c r="AJ19" s="93">
        <v>3</v>
      </c>
      <c r="AK19" s="93">
        <v>3</v>
      </c>
      <c r="AL19" s="90" t="s">
        <v>392</v>
      </c>
      <c r="AM19" s="74">
        <f>MAX(AH19+$AF19-3,0)</f>
        <v>3.166666666666667</v>
      </c>
      <c r="AN19" s="75">
        <f>MAX(AI19+$AF19-3,0)</f>
        <v>3.166666666666667</v>
      </c>
      <c r="AO19" s="75">
        <f>MAX(AJ19+$AF19-3,0)</f>
        <v>4.166666666666667</v>
      </c>
      <c r="AP19" s="75">
        <f>MAX(AK19+$AF19-3,0)</f>
        <v>4.166666666666667</v>
      </c>
      <c r="AQ19" s="76">
        <f>MAX(IF(Table1[[#This Row],[Any Scope Change?]]="Yes",3,0)+$AF19-3,0)</f>
        <v>4.166666666666667</v>
      </c>
      <c r="AR19" s="77">
        <f>SUMPRODUCT(AM$4:AQ$4,AM19:AQ19)</f>
        <v>18.833333333333336</v>
      </c>
      <c r="AS19" s="85">
        <v>2</v>
      </c>
      <c r="AT19" s="63" t="s">
        <v>383</v>
      </c>
      <c r="AU19" s="85">
        <v>1</v>
      </c>
      <c r="AV19" s="63" t="s">
        <v>383</v>
      </c>
    </row>
    <row r="20" spans="2:48" customFormat="1" ht="50.15" customHeight="1" x14ac:dyDescent="0.45">
      <c r="B20" s="2" t="s">
        <v>84</v>
      </c>
      <c r="C20" s="2" t="s">
        <v>139</v>
      </c>
      <c r="D20" s="2"/>
      <c r="E20" s="2">
        <v>35</v>
      </c>
      <c r="F20" s="1" t="s">
        <v>224</v>
      </c>
      <c r="G20" s="1" t="str">
        <f>Table1[[#This Row],[Matrix Default Name]] &amp; IF(ISBLANK(Table1[[#This Row],[Component Aliases]]),"", " (aka " &amp; Table1[[#This Row],[Component Aliases]] &amp; ")") &amp; IF(ISBLANK(Table1[[#This Row],[Default Souce Addresses (Decimal)]]),""," (J1939 SA " &amp; Table1[[#This Row],[Default Souce Addresses (Decimal)]] &amp; ")")</f>
        <v>Water Pump Controller (J1939 SA 57)</v>
      </c>
      <c r="H20" s="1" t="s">
        <v>84</v>
      </c>
      <c r="I20" s="1"/>
      <c r="J20" s="14">
        <v>57</v>
      </c>
      <c r="K20" s="41" t="s">
        <v>404</v>
      </c>
      <c r="L20" s="95" t="s">
        <v>414</v>
      </c>
      <c r="M20" s="95" t="s">
        <v>414</v>
      </c>
      <c r="N20" s="95" t="s">
        <v>424</v>
      </c>
      <c r="O20" s="95" t="s">
        <v>414</v>
      </c>
      <c r="P20" s="95" t="s">
        <v>414</v>
      </c>
      <c r="Q20" s="95" t="s">
        <v>411</v>
      </c>
      <c r="R20" s="26">
        <v>0</v>
      </c>
      <c r="S20" s="32">
        <v>0</v>
      </c>
      <c r="T20" s="28">
        <v>0</v>
      </c>
      <c r="U20" s="33">
        <v>0</v>
      </c>
      <c r="V20" s="30">
        <v>2</v>
      </c>
      <c r="W20" s="32">
        <v>2</v>
      </c>
      <c r="X20" s="28">
        <v>0</v>
      </c>
      <c r="Y20" s="33">
        <v>0</v>
      </c>
      <c r="Z20" s="30">
        <v>0</v>
      </c>
      <c r="AA20" s="78">
        <v>0</v>
      </c>
      <c r="AB20" s="80">
        <v>1</v>
      </c>
      <c r="AC20" s="33">
        <v>1</v>
      </c>
      <c r="AD20" s="83" t="s">
        <v>286</v>
      </c>
      <c r="AE20" s="12" t="s">
        <v>410</v>
      </c>
      <c r="AF20" s="73">
        <f>_xlfn.LET(_xlpm.MAX_DEGREES,$AG$2,($R$4*IFERROR(MAX(0,_xlpm.MAX_DEGREES-R20),0)+$T$4*IFERROR(MAX(0,_xlpm.MAX_DEGREES-T20),0)+$V$4*IFERROR(MAX(0,_xlpm.MAX_DEGREES-V20),0)+$X$4*IFERROR(MAX(0,_xlpm.MAX_DEGREES-X20),0)+$Z$4*IFERROR(MAX(0,_xlpm.MAX_DEGREES-Z20),0)+$AB$4*IFERROR(MAX(0,_xlpm.MAX_DEGREES-AB20),0))/$AG$4)</f>
        <v>3.75</v>
      </c>
      <c r="AG20" s="73">
        <f>_xlfn.LET(_xlpm.MAX_DEGREES,$AG$2,($R$4*IFERROR(MAX(0,_xlpm.MAX_DEGREES-S20),0)+$T$4*IFERROR(MAX(0,_xlpm.MAX_DEGREES-U20),0)+$V$4*IFERROR(MAX(0,_xlpm.MAX_DEGREES-W20),0)+$X$4*IFERROR(MAX(0,_xlpm.MAX_DEGREES-Y20),0)+$Z$4*IFERROR(MAX(0,_xlpm.MAX_DEGREES-AA20),0)+$AB$4*IFERROR(MAX(0,_xlpm.MAX_DEGREES-AC20),0))/$AG$4)</f>
        <v>3.75</v>
      </c>
      <c r="AH20" s="93">
        <v>2</v>
      </c>
      <c r="AI20" s="93">
        <v>2</v>
      </c>
      <c r="AJ20" s="93">
        <v>3</v>
      </c>
      <c r="AK20" s="93">
        <v>3</v>
      </c>
      <c r="AL20" s="90" t="s">
        <v>392</v>
      </c>
      <c r="AM20" s="74">
        <f>MAX(AH20+$AF20-3,0)</f>
        <v>2.75</v>
      </c>
      <c r="AN20" s="75">
        <f>MAX(AI20+$AF20-3,0)</f>
        <v>2.75</v>
      </c>
      <c r="AO20" s="75">
        <f>MAX(AJ20+$AF20-3,0)</f>
        <v>3.75</v>
      </c>
      <c r="AP20" s="75">
        <f>MAX(AK20+$AF20-3,0)</f>
        <v>3.75</v>
      </c>
      <c r="AQ20" s="76">
        <f>MAX(IF(Table1[[#This Row],[Any Scope Change?]]="Yes",3,0)+$AF20-3,0)</f>
        <v>3.75</v>
      </c>
      <c r="AR20" s="77">
        <f>SUMPRODUCT(AM$4:AQ$4,AM20:AQ20)</f>
        <v>16.75</v>
      </c>
      <c r="AS20" s="85">
        <v>2</v>
      </c>
      <c r="AT20" s="63" t="s">
        <v>383</v>
      </c>
      <c r="AU20" s="85">
        <v>1</v>
      </c>
      <c r="AV20" s="63" t="s">
        <v>383</v>
      </c>
    </row>
    <row r="21" spans="2:48" customFormat="1" ht="50.15" customHeight="1" x14ac:dyDescent="0.45">
      <c r="B21" s="2"/>
      <c r="C21" s="2" t="s">
        <v>482</v>
      </c>
      <c r="D21" s="2"/>
      <c r="E21" s="2">
        <v>40</v>
      </c>
      <c r="F21" s="1" t="s">
        <v>224</v>
      </c>
      <c r="G21" s="1" t="str">
        <f>Table1[[#This Row],[Matrix Default Name]] &amp; IF(ISBLANK(Table1[[#This Row],[Component Aliases]]),"", " (aka " &amp; Table1[[#This Row],[Component Aliases]] &amp; ")") &amp; IF(ISBLANK(Table1[[#This Row],[Default Souce Addresses (Decimal)]]),""," (J1939 SA " &amp; Table1[[#This Row],[Default Souce Addresses (Decimal)]] &amp; ")")</f>
        <v>Fuel Heater, In-Tank (J1939 SA 72)</v>
      </c>
      <c r="H21" s="1" t="s">
        <v>271</v>
      </c>
      <c r="I21" s="1"/>
      <c r="J21" s="14" t="s">
        <v>311</v>
      </c>
      <c r="K21" s="41" t="s">
        <v>404</v>
      </c>
      <c r="L21" s="95" t="s">
        <v>430</v>
      </c>
      <c r="M21" s="95" t="s">
        <v>423</v>
      </c>
      <c r="N21" s="95" t="s">
        <v>423</v>
      </c>
      <c r="O21" s="95" t="s">
        <v>416</v>
      </c>
      <c r="P21" s="95" t="s">
        <v>423</v>
      </c>
      <c r="Q21" s="95" t="s">
        <v>416</v>
      </c>
      <c r="R21" s="26">
        <v>0</v>
      </c>
      <c r="S21" s="32">
        <v>0</v>
      </c>
      <c r="T21" s="28">
        <v>1</v>
      </c>
      <c r="U21" s="33">
        <v>1</v>
      </c>
      <c r="V21" s="30">
        <v>1</v>
      </c>
      <c r="W21" s="32">
        <v>1</v>
      </c>
      <c r="X21" s="28">
        <v>0</v>
      </c>
      <c r="Y21" s="33">
        <v>1</v>
      </c>
      <c r="Z21" s="30">
        <v>1</v>
      </c>
      <c r="AA21" s="78">
        <v>1</v>
      </c>
      <c r="AB21" s="80">
        <v>0</v>
      </c>
      <c r="AC21" s="33">
        <v>1</v>
      </c>
      <c r="AD21" s="83" t="s">
        <v>286</v>
      </c>
      <c r="AE21" s="12" t="s">
        <v>410</v>
      </c>
      <c r="AF21" s="73">
        <f>_xlfn.LET(_xlpm.MAX_DEGREES,$AG$2,($R$4*IFERROR(MAX(0,_xlpm.MAX_DEGREES-R21),0)+$T$4*IFERROR(MAX(0,_xlpm.MAX_DEGREES-T21),0)+$V$4*IFERROR(MAX(0,_xlpm.MAX_DEGREES-V21),0)+$X$4*IFERROR(MAX(0,_xlpm.MAX_DEGREES-X21),0)+$Z$4*IFERROR(MAX(0,_xlpm.MAX_DEGREES-Z21),0)+$AB$4*IFERROR(MAX(0,_xlpm.MAX_DEGREES-AB21),0))/$AG$4)</f>
        <v>3.75</v>
      </c>
      <c r="AG21" s="73">
        <f>_xlfn.LET(_xlpm.MAX_DEGREES,$AG$2,($R$4*IFERROR(MAX(0,_xlpm.MAX_DEGREES-S21),0)+$T$4*IFERROR(MAX(0,_xlpm.MAX_DEGREES-U21),0)+$V$4*IFERROR(MAX(0,_xlpm.MAX_DEGREES-W21),0)+$X$4*IFERROR(MAX(0,_xlpm.MAX_DEGREES-Y21),0)+$Z$4*IFERROR(MAX(0,_xlpm.MAX_DEGREES-AA21),0)+$AB$4*IFERROR(MAX(0,_xlpm.MAX_DEGREES-AC21),0))/$AG$4)</f>
        <v>2.916666666666667</v>
      </c>
      <c r="AH21" s="93">
        <v>1</v>
      </c>
      <c r="AI21" s="93">
        <v>2</v>
      </c>
      <c r="AJ21" s="93">
        <v>2</v>
      </c>
      <c r="AK21" s="93">
        <v>2</v>
      </c>
      <c r="AL21" s="90" t="s">
        <v>392</v>
      </c>
      <c r="AM21" s="74">
        <f>MAX(AH21+$AF21-3,0)</f>
        <v>1.75</v>
      </c>
      <c r="AN21" s="75">
        <f>MAX(AI21+$AF21-3,0)</f>
        <v>2.75</v>
      </c>
      <c r="AO21" s="75">
        <f>MAX(AJ21+$AF21-3,0)</f>
        <v>2.75</v>
      </c>
      <c r="AP21" s="75">
        <f>MAX(AK21+$AF21-3,0)</f>
        <v>2.75</v>
      </c>
      <c r="AQ21" s="76">
        <f>MAX(IF(Table1[[#This Row],[Any Scope Change?]]="Yes",3,0)+$AF21-3,0)</f>
        <v>3.75</v>
      </c>
      <c r="AR21" s="77">
        <f>SUMPRODUCT(AM$4:AQ$4,AM21:AQ21)</f>
        <v>13.75</v>
      </c>
      <c r="AS21" s="85">
        <v>2</v>
      </c>
      <c r="AT21" s="63" t="s">
        <v>383</v>
      </c>
      <c r="AU21" s="85">
        <v>1</v>
      </c>
      <c r="AV21" s="63" t="s">
        <v>383</v>
      </c>
    </row>
    <row r="22" spans="2:48" customFormat="1" ht="50.15" customHeight="1" x14ac:dyDescent="0.45">
      <c r="B22" s="2" t="s">
        <v>148</v>
      </c>
      <c r="C22" s="2" t="s">
        <v>173</v>
      </c>
      <c r="D22" s="2" t="s">
        <v>149</v>
      </c>
      <c r="E22" s="2">
        <v>53</v>
      </c>
      <c r="F22" s="1" t="s">
        <v>225</v>
      </c>
      <c r="G22" s="1" t="str">
        <f>Table1[[#This Row],[Matrix Default Name]] &amp; IF(ISBLANK(Table1[[#This Row],[Component Aliases]]),"", " (aka " &amp; Table1[[#This Row],[Component Aliases]] &amp; ")") &amp; IF(ISBLANK(Table1[[#This Row],[Default Souce Addresses (Decimal)]]),""," (J1939 SA " &amp; Table1[[#This Row],[Default Souce Addresses (Decimal)]] &amp; ")")</f>
        <v>Steering Input Unit (aka Steering Angle Sensor (SAS))</v>
      </c>
      <c r="H22" s="1" t="s">
        <v>148</v>
      </c>
      <c r="I22" s="1" t="s">
        <v>347</v>
      </c>
      <c r="J22" s="14"/>
      <c r="K22" s="41" t="s">
        <v>404</v>
      </c>
      <c r="L22" s="95" t="s">
        <v>416</v>
      </c>
      <c r="M22" s="95" t="s">
        <v>409</v>
      </c>
      <c r="N22" s="95" t="s">
        <v>416</v>
      </c>
      <c r="O22" s="95" t="s">
        <v>413</v>
      </c>
      <c r="P22" s="95" t="s">
        <v>409</v>
      </c>
      <c r="Q22" s="95" t="s">
        <v>411</v>
      </c>
      <c r="R22" s="26">
        <v>0</v>
      </c>
      <c r="S22" s="32">
        <v>1</v>
      </c>
      <c r="T22" s="28">
        <v>1</v>
      </c>
      <c r="U22" s="33">
        <v>2</v>
      </c>
      <c r="V22" s="30">
        <v>0</v>
      </c>
      <c r="W22" s="32">
        <v>1</v>
      </c>
      <c r="X22" s="28">
        <v>0</v>
      </c>
      <c r="Y22" s="33">
        <v>2</v>
      </c>
      <c r="Z22" s="30">
        <v>1</v>
      </c>
      <c r="AA22" s="78">
        <v>2</v>
      </c>
      <c r="AB22" s="80">
        <v>1</v>
      </c>
      <c r="AC22" s="33">
        <v>1</v>
      </c>
      <c r="AD22" s="83" t="s">
        <v>286</v>
      </c>
      <c r="AE22" s="12" t="s">
        <v>410</v>
      </c>
      <c r="AF22" s="73">
        <f>_xlfn.LET(_xlpm.MAX_DEGREES,$AG$2,($R$4*IFERROR(MAX(0,_xlpm.MAX_DEGREES-R22),0)+$T$4*IFERROR(MAX(0,_xlpm.MAX_DEGREES-T22),0)+$V$4*IFERROR(MAX(0,_xlpm.MAX_DEGREES-V22),0)+$X$4*IFERROR(MAX(0,_xlpm.MAX_DEGREES-X22),0)+$Z$4*IFERROR(MAX(0,_xlpm.MAX_DEGREES-Z22),0)+$AB$4*IFERROR(MAX(0,_xlpm.MAX_DEGREES-AB22),0))/$AG$4)</f>
        <v>3.75</v>
      </c>
      <c r="AG22" s="73">
        <f>_xlfn.LET(_xlpm.MAX_DEGREES,$AG$2,($R$4*IFERROR(MAX(0,_xlpm.MAX_DEGREES-S22),0)+$T$4*IFERROR(MAX(0,_xlpm.MAX_DEGREES-U22),0)+$V$4*IFERROR(MAX(0,_xlpm.MAX_DEGREES-W22),0)+$X$4*IFERROR(MAX(0,_xlpm.MAX_DEGREES-Y22),0)+$Z$4*IFERROR(MAX(0,_xlpm.MAX_DEGREES-AA22),0)+$AB$4*IFERROR(MAX(0,_xlpm.MAX_DEGREES-AC22),0))/$AG$4)</f>
        <v>1.25</v>
      </c>
      <c r="AH22" s="93">
        <v>3</v>
      </c>
      <c r="AI22" s="93">
        <v>2</v>
      </c>
      <c r="AJ22" s="93">
        <v>2</v>
      </c>
      <c r="AK22" s="93">
        <v>3</v>
      </c>
      <c r="AL22" s="91" t="s">
        <v>393</v>
      </c>
      <c r="AM22" s="74">
        <f>MAX(AH22+$AF22-3,0)</f>
        <v>3.75</v>
      </c>
      <c r="AN22" s="75">
        <f>MAX(AI22+$AF22-3,0)</f>
        <v>2.75</v>
      </c>
      <c r="AO22" s="75">
        <f>MAX(AJ22+$AF22-3,0)</f>
        <v>2.75</v>
      </c>
      <c r="AP22" s="75">
        <f>MAX(AK22+$AF22-3,0)</f>
        <v>3.75</v>
      </c>
      <c r="AQ22" s="76">
        <f>MAX(IF(Table1[[#This Row],[Any Scope Change?]]="Yes",3,0)+$AF22-3,0)</f>
        <v>3.75</v>
      </c>
      <c r="AR22" s="77">
        <f>SUMPRODUCT(AM$4:AQ$4,AM22:AQ22)</f>
        <v>16.75</v>
      </c>
      <c r="AS22" s="85">
        <v>2</v>
      </c>
      <c r="AT22" s="63" t="s">
        <v>388</v>
      </c>
      <c r="AU22" s="85">
        <v>1</v>
      </c>
      <c r="AV22" s="63" t="s">
        <v>388</v>
      </c>
    </row>
    <row r="23" spans="2:48" customFormat="1" ht="50.15" customHeight="1" x14ac:dyDescent="0.45">
      <c r="B23" s="2" t="s">
        <v>205</v>
      </c>
      <c r="C23" s="2" t="s">
        <v>220</v>
      </c>
      <c r="D23" s="2"/>
      <c r="E23" s="2">
        <v>61</v>
      </c>
      <c r="F23" s="1" t="s">
        <v>226</v>
      </c>
      <c r="G23" s="1" t="str">
        <f>Table1[[#This Row],[Matrix Default Name]] &amp; IF(ISBLANK(Table1[[#This Row],[Component Aliases]]),"", " (aka " &amp; Table1[[#This Row],[Component Aliases]] &amp; ")") &amp; IF(ISBLANK(Table1[[#This Row],[Default Souce Addresses (Decimal)]]),""," (J1939 SA " &amp; Table1[[#This Row],[Default Souce Addresses (Decimal)]] &amp; ")")</f>
        <v>Differential Lock Controller (J1939 SA 138, 72, 39 )</v>
      </c>
      <c r="H23" s="1" t="s">
        <v>205</v>
      </c>
      <c r="I23" s="1"/>
      <c r="J23" s="14" t="s">
        <v>317</v>
      </c>
      <c r="K23" s="41" t="s">
        <v>404</v>
      </c>
      <c r="L23" s="95" t="s">
        <v>414</v>
      </c>
      <c r="M23" s="95" t="s">
        <v>414</v>
      </c>
      <c r="N23" s="95" t="s">
        <v>411</v>
      </c>
      <c r="O23" s="95" t="s">
        <v>414</v>
      </c>
      <c r="P23" s="95" t="s">
        <v>414</v>
      </c>
      <c r="Q23" s="95" t="s">
        <v>411</v>
      </c>
      <c r="R23" s="26">
        <v>0</v>
      </c>
      <c r="S23" s="32">
        <v>0</v>
      </c>
      <c r="T23" s="28">
        <v>0</v>
      </c>
      <c r="U23" s="33">
        <v>0</v>
      </c>
      <c r="V23" s="30">
        <v>1</v>
      </c>
      <c r="W23" s="32">
        <v>1</v>
      </c>
      <c r="X23" s="28">
        <v>0</v>
      </c>
      <c r="Y23" s="33">
        <v>0</v>
      </c>
      <c r="Z23" s="30">
        <v>0</v>
      </c>
      <c r="AA23" s="78">
        <v>0</v>
      </c>
      <c r="AB23" s="80">
        <v>1</v>
      </c>
      <c r="AC23" s="33">
        <v>1</v>
      </c>
      <c r="AD23" s="83" t="s">
        <v>286</v>
      </c>
      <c r="AE23" s="12" t="s">
        <v>410</v>
      </c>
      <c r="AF23" s="73">
        <f>_xlfn.LET(_xlpm.MAX_DEGREES,$AG$2,($R$4*IFERROR(MAX(0,_xlpm.MAX_DEGREES-R23),0)+$T$4*IFERROR(MAX(0,_xlpm.MAX_DEGREES-T23),0)+$V$4*IFERROR(MAX(0,_xlpm.MAX_DEGREES-V23),0)+$X$4*IFERROR(MAX(0,_xlpm.MAX_DEGREES-X23),0)+$Z$4*IFERROR(MAX(0,_xlpm.MAX_DEGREES-Z23),0)+$AB$4*IFERROR(MAX(0,_xlpm.MAX_DEGREES-AB23),0))/$AG$4)</f>
        <v>4.166666666666667</v>
      </c>
      <c r="AG23" s="73">
        <f>_xlfn.LET(_xlpm.MAX_DEGREES,$AG$2,($R$4*IFERROR(MAX(0,_xlpm.MAX_DEGREES-S23),0)+$T$4*IFERROR(MAX(0,_xlpm.MAX_DEGREES-U23),0)+$V$4*IFERROR(MAX(0,_xlpm.MAX_DEGREES-W23),0)+$X$4*IFERROR(MAX(0,_xlpm.MAX_DEGREES-Y23),0)+$Z$4*IFERROR(MAX(0,_xlpm.MAX_DEGREES-AA23),0)+$AB$4*IFERROR(MAX(0,_xlpm.MAX_DEGREES-AC23),0))/$AG$4)</f>
        <v>4.166666666666667</v>
      </c>
      <c r="AH23" s="93">
        <v>0</v>
      </c>
      <c r="AI23" s="93">
        <v>1</v>
      </c>
      <c r="AJ23" s="93">
        <v>1</v>
      </c>
      <c r="AK23" s="93">
        <v>1</v>
      </c>
      <c r="AL23" s="90" t="s">
        <v>392</v>
      </c>
      <c r="AM23" s="74">
        <f>MAX(AH23+$AF23-3,0)</f>
        <v>1.166666666666667</v>
      </c>
      <c r="AN23" s="75">
        <f>MAX(AI23+$AF23-3,0)</f>
        <v>2.166666666666667</v>
      </c>
      <c r="AO23" s="75">
        <f>MAX(AJ23+$AF23-3,0)</f>
        <v>2.166666666666667</v>
      </c>
      <c r="AP23" s="75">
        <f>MAX(AK23+$AF23-3,0)</f>
        <v>2.166666666666667</v>
      </c>
      <c r="AQ23" s="76">
        <f>MAX(IF(Table1[[#This Row],[Any Scope Change?]]="Yes",3,0)+$AF23-3,0)</f>
        <v>4.166666666666667</v>
      </c>
      <c r="AR23" s="77">
        <f>SUMPRODUCT(AM$4:AQ$4,AM23:AQ23)</f>
        <v>11.833333333333336</v>
      </c>
      <c r="AS23" s="85">
        <v>2</v>
      </c>
      <c r="AT23" s="63" t="s">
        <v>383</v>
      </c>
      <c r="AU23" s="85">
        <v>1</v>
      </c>
      <c r="AV23" s="63" t="s">
        <v>383</v>
      </c>
    </row>
    <row r="24" spans="2:48" customFormat="1" ht="50.15" customHeight="1" x14ac:dyDescent="0.45">
      <c r="B24" s="2"/>
      <c r="C24" s="2" t="s">
        <v>482</v>
      </c>
      <c r="D24" s="2"/>
      <c r="E24" s="2">
        <v>66</v>
      </c>
      <c r="F24" s="1" t="s">
        <v>226</v>
      </c>
      <c r="G24" s="1" t="str">
        <f>Table1[[#This Row],[Matrix Default Name]] &amp; IF(ISBLANK(Table1[[#This Row],[Component Aliases]]),"", " (aka " &amp; Table1[[#This Row],[Component Aliases]] &amp; ")") &amp; IF(ISBLANK(Table1[[#This Row],[Default Souce Addresses (Decimal)]]),""," (J1939 SA " &amp; Table1[[#This Row],[Default Souce Addresses (Decimal)]] &amp; ")")</f>
        <v>Antilock Brake System (ABS) (J1939 SA 11)</v>
      </c>
      <c r="H24" s="1" t="s">
        <v>348</v>
      </c>
      <c r="I24" s="1"/>
      <c r="J24" s="14">
        <v>11</v>
      </c>
      <c r="K24" s="41" t="s">
        <v>404</v>
      </c>
      <c r="L24" s="95" t="s">
        <v>432</v>
      </c>
      <c r="M24" s="95" t="s">
        <v>420</v>
      </c>
      <c r="N24" s="95" t="s">
        <v>433</v>
      </c>
      <c r="O24" s="95" t="s">
        <v>415</v>
      </c>
      <c r="P24" s="95" t="s">
        <v>420</v>
      </c>
      <c r="Q24" s="95" t="s">
        <v>409</v>
      </c>
      <c r="R24" s="26">
        <v>0</v>
      </c>
      <c r="S24" s="32">
        <v>1</v>
      </c>
      <c r="T24" s="28">
        <v>1</v>
      </c>
      <c r="U24" s="33">
        <v>1</v>
      </c>
      <c r="V24" s="30">
        <v>0</v>
      </c>
      <c r="W24" s="32">
        <v>1</v>
      </c>
      <c r="X24" s="28">
        <v>0</v>
      </c>
      <c r="Y24" s="33">
        <v>1</v>
      </c>
      <c r="Z24" s="30">
        <v>1</v>
      </c>
      <c r="AA24" s="78">
        <v>1</v>
      </c>
      <c r="AB24" s="80">
        <v>1</v>
      </c>
      <c r="AC24" s="33">
        <v>2</v>
      </c>
      <c r="AD24" s="83" t="s">
        <v>286</v>
      </c>
      <c r="AE24" s="12" t="s">
        <v>410</v>
      </c>
      <c r="AF24" s="73">
        <f>_xlfn.LET(_xlpm.MAX_DEGREES,$AG$2,($R$4*IFERROR(MAX(0,_xlpm.MAX_DEGREES-R24),0)+$T$4*IFERROR(MAX(0,_xlpm.MAX_DEGREES-T24),0)+$V$4*IFERROR(MAX(0,_xlpm.MAX_DEGREES-V24),0)+$X$4*IFERROR(MAX(0,_xlpm.MAX_DEGREES-X24),0)+$Z$4*IFERROR(MAX(0,_xlpm.MAX_DEGREES-Z24),0)+$AB$4*IFERROR(MAX(0,_xlpm.MAX_DEGREES-AB24),0))/$AG$4)</f>
        <v>3.75</v>
      </c>
      <c r="AG24" s="73">
        <f>_xlfn.LET(_xlpm.MAX_DEGREES,$AG$2,($R$4*IFERROR(MAX(0,_xlpm.MAX_DEGREES-S24),0)+$T$4*IFERROR(MAX(0,_xlpm.MAX_DEGREES-U24),0)+$V$4*IFERROR(MAX(0,_xlpm.MAX_DEGREES-W24),0)+$X$4*IFERROR(MAX(0,_xlpm.MAX_DEGREES-Y24),0)+$Z$4*IFERROR(MAX(0,_xlpm.MAX_DEGREES-AA24),0)+$AB$4*IFERROR(MAX(0,_xlpm.MAX_DEGREES-AC24),0))/$AG$4)</f>
        <v>2.0833333333333335</v>
      </c>
      <c r="AH24" s="93">
        <v>3</v>
      </c>
      <c r="AI24" s="93">
        <v>2</v>
      </c>
      <c r="AJ24" s="93">
        <v>3</v>
      </c>
      <c r="AK24" s="93">
        <v>3</v>
      </c>
      <c r="AL24" s="90" t="s">
        <v>392</v>
      </c>
      <c r="AM24" s="74">
        <f>MAX(AH24+$AF24-3,0)</f>
        <v>3.75</v>
      </c>
      <c r="AN24" s="75">
        <f>MAX(AI24+$AF24-3,0)</f>
        <v>2.75</v>
      </c>
      <c r="AO24" s="75">
        <f>MAX(AJ24+$AF24-3,0)</f>
        <v>3.75</v>
      </c>
      <c r="AP24" s="75">
        <f>MAX(AK24+$AF24-3,0)</f>
        <v>3.75</v>
      </c>
      <c r="AQ24" s="76">
        <f>MAX(IF(Table1[[#This Row],[Any Scope Change?]]="Yes",3,0)+$AF24-3,0)</f>
        <v>3.75</v>
      </c>
      <c r="AR24" s="77">
        <f>SUMPRODUCT(AM$4:AQ$4,AM24:AQ24)</f>
        <v>17.75</v>
      </c>
      <c r="AS24" s="85">
        <v>2</v>
      </c>
      <c r="AT24" s="63" t="s">
        <v>383</v>
      </c>
      <c r="AU24" s="85">
        <v>1</v>
      </c>
      <c r="AV24" s="63" t="s">
        <v>383</v>
      </c>
    </row>
    <row r="25" spans="2:48" customFormat="1" ht="50.15" customHeight="1" x14ac:dyDescent="0.45">
      <c r="B25" s="2"/>
      <c r="C25" s="2" t="s">
        <v>482</v>
      </c>
      <c r="D25" s="2"/>
      <c r="E25" s="2">
        <v>67</v>
      </c>
      <c r="F25" s="1" t="s">
        <v>226</v>
      </c>
      <c r="G25" s="1" t="str">
        <f>Table1[[#This Row],[Matrix Default Name]] &amp; IF(ISBLANK(Table1[[#This Row],[Component Aliases]]),"", " (aka " &amp; Table1[[#This Row],[Component Aliases]] &amp; ")") &amp; IF(ISBLANK(Table1[[#This Row],[Default Souce Addresses (Decimal)]]),""," (J1939 SA " &amp; Table1[[#This Row],[Default Souce Addresses (Decimal)]] &amp; ")")</f>
        <v>Traction Control (J1939 SA 138, 39)</v>
      </c>
      <c r="H25" s="1" t="s">
        <v>275</v>
      </c>
      <c r="I25" s="1"/>
      <c r="J25" s="14" t="s">
        <v>318</v>
      </c>
      <c r="K25" s="41" t="s">
        <v>404</v>
      </c>
      <c r="L25" s="95" t="s">
        <v>433</v>
      </c>
      <c r="M25" s="95" t="s">
        <v>416</v>
      </c>
      <c r="N25" s="95" t="s">
        <v>416</v>
      </c>
      <c r="O25" s="95" t="s">
        <v>430</v>
      </c>
      <c r="P25" s="95" t="s">
        <v>423</v>
      </c>
      <c r="Q25" s="95" t="s">
        <v>409</v>
      </c>
      <c r="R25" s="26">
        <v>0</v>
      </c>
      <c r="S25" s="32">
        <v>1</v>
      </c>
      <c r="T25" s="28">
        <v>0</v>
      </c>
      <c r="U25" s="33">
        <v>1</v>
      </c>
      <c r="V25" s="30">
        <v>0</v>
      </c>
      <c r="W25" s="32">
        <v>1</v>
      </c>
      <c r="X25" s="28">
        <v>0</v>
      </c>
      <c r="Y25" s="33">
        <v>0</v>
      </c>
      <c r="Z25" s="30">
        <v>1</v>
      </c>
      <c r="AA25" s="78">
        <v>1</v>
      </c>
      <c r="AB25" s="80">
        <v>1</v>
      </c>
      <c r="AC25" s="33">
        <v>2</v>
      </c>
      <c r="AD25" s="83" t="s">
        <v>286</v>
      </c>
      <c r="AE25" s="12" t="s">
        <v>410</v>
      </c>
      <c r="AF25" s="73">
        <f>_xlfn.LET(_xlpm.MAX_DEGREES,$AG$2,($R$4*IFERROR(MAX(0,_xlpm.MAX_DEGREES-R25),0)+$T$4*IFERROR(MAX(0,_xlpm.MAX_DEGREES-T25),0)+$V$4*IFERROR(MAX(0,_xlpm.MAX_DEGREES-V25),0)+$X$4*IFERROR(MAX(0,_xlpm.MAX_DEGREES-X25),0)+$Z$4*IFERROR(MAX(0,_xlpm.MAX_DEGREES-Z25),0)+$AB$4*IFERROR(MAX(0,_xlpm.MAX_DEGREES-AB25),0))/$AG$4)</f>
        <v>4.166666666666667</v>
      </c>
      <c r="AG25" s="73">
        <f>_xlfn.LET(_xlpm.MAX_DEGREES,$AG$2,($R$4*IFERROR(MAX(0,_xlpm.MAX_DEGREES-S25),0)+$T$4*IFERROR(MAX(0,_xlpm.MAX_DEGREES-U25),0)+$V$4*IFERROR(MAX(0,_xlpm.MAX_DEGREES-W25),0)+$X$4*IFERROR(MAX(0,_xlpm.MAX_DEGREES-Y25),0)+$Z$4*IFERROR(MAX(0,_xlpm.MAX_DEGREES-AA25),0)+$AB$4*IFERROR(MAX(0,_xlpm.MAX_DEGREES-AC25),0))/$AG$4)</f>
        <v>2.5</v>
      </c>
      <c r="AH25" s="93">
        <v>3</v>
      </c>
      <c r="AI25" s="93">
        <v>2</v>
      </c>
      <c r="AJ25" s="93">
        <v>1</v>
      </c>
      <c r="AK25" s="93">
        <v>2</v>
      </c>
      <c r="AL25" s="90" t="s">
        <v>392</v>
      </c>
      <c r="AM25" s="74">
        <f>MAX(AH25+$AF25-3,0)</f>
        <v>4.166666666666667</v>
      </c>
      <c r="AN25" s="75">
        <f>MAX(AI25+$AF25-3,0)</f>
        <v>3.166666666666667</v>
      </c>
      <c r="AO25" s="75">
        <f>MAX(AJ25+$AF25-3,0)</f>
        <v>2.166666666666667</v>
      </c>
      <c r="AP25" s="75">
        <f>MAX(AK25+$AF25-3,0)</f>
        <v>3.166666666666667</v>
      </c>
      <c r="AQ25" s="76">
        <f>MAX(IF(Table1[[#This Row],[Any Scope Change?]]="Yes",3,0)+$AF25-3,0)</f>
        <v>4.166666666666667</v>
      </c>
      <c r="AR25" s="77">
        <f>SUMPRODUCT(AM$4:AQ$4,AM25:AQ25)</f>
        <v>16.833333333333336</v>
      </c>
      <c r="AS25" s="85">
        <v>2</v>
      </c>
      <c r="AT25" s="63" t="s">
        <v>383</v>
      </c>
      <c r="AU25" s="85">
        <v>1</v>
      </c>
      <c r="AV25" s="63" t="s">
        <v>383</v>
      </c>
    </row>
    <row r="26" spans="2:48" customFormat="1" ht="50.15" customHeight="1" x14ac:dyDescent="0.45">
      <c r="B26" s="2" t="s">
        <v>34</v>
      </c>
      <c r="C26" s="2" t="s">
        <v>139</v>
      </c>
      <c r="D26" s="2" t="s">
        <v>35</v>
      </c>
      <c r="E26" s="2">
        <v>69</v>
      </c>
      <c r="F26" s="1" t="s">
        <v>227</v>
      </c>
      <c r="G26" s="1" t="str">
        <f>Table1[[#This Row],[Matrix Default Name]] &amp; IF(ISBLANK(Table1[[#This Row],[Component Aliases]]),"", " (aka " &amp; Table1[[#This Row],[Component Aliases]] &amp; ")") &amp; IF(ISBLANK(Table1[[#This Row],[Default Souce Addresses (Decimal)]]),""," (J1939 SA " &amp; Table1[[#This Row],[Default Souce Addresses (Decimal)]] &amp; ")")</f>
        <v>Suspension - Drive Axle #1 (J1939 SA 138, 72, 39)</v>
      </c>
      <c r="H26" s="1" t="s">
        <v>34</v>
      </c>
      <c r="I26" s="1"/>
      <c r="J26" s="14" t="s">
        <v>320</v>
      </c>
      <c r="K26" s="41" t="s">
        <v>404</v>
      </c>
      <c r="L26" s="95" t="s">
        <v>430</v>
      </c>
      <c r="M26" s="95" t="s">
        <v>416</v>
      </c>
      <c r="N26" s="95" t="s">
        <v>423</v>
      </c>
      <c r="O26" s="95" t="s">
        <v>430</v>
      </c>
      <c r="P26" s="95" t="s">
        <v>416</v>
      </c>
      <c r="Q26" s="95" t="s">
        <v>423</v>
      </c>
      <c r="R26" s="26">
        <v>0</v>
      </c>
      <c r="S26" s="32">
        <v>0</v>
      </c>
      <c r="T26" s="28">
        <v>0</v>
      </c>
      <c r="U26" s="33">
        <v>1</v>
      </c>
      <c r="V26" s="30">
        <v>1</v>
      </c>
      <c r="W26" s="32">
        <v>1</v>
      </c>
      <c r="X26" s="28">
        <v>0</v>
      </c>
      <c r="Y26" s="33">
        <v>0</v>
      </c>
      <c r="Z26" s="30">
        <v>0</v>
      </c>
      <c r="AA26" s="78">
        <v>1</v>
      </c>
      <c r="AB26" s="80">
        <v>1</v>
      </c>
      <c r="AC26" s="33">
        <v>1</v>
      </c>
      <c r="AD26" s="83" t="s">
        <v>286</v>
      </c>
      <c r="AE26" s="12" t="s">
        <v>410</v>
      </c>
      <c r="AF26" s="73">
        <f>_xlfn.LET(_xlpm.MAX_DEGREES,$AG$2,($R$4*IFERROR(MAX(0,_xlpm.MAX_DEGREES-R26),0)+$T$4*IFERROR(MAX(0,_xlpm.MAX_DEGREES-T26),0)+$V$4*IFERROR(MAX(0,_xlpm.MAX_DEGREES-V26),0)+$X$4*IFERROR(MAX(0,_xlpm.MAX_DEGREES-X26),0)+$Z$4*IFERROR(MAX(0,_xlpm.MAX_DEGREES-Z26),0)+$AB$4*IFERROR(MAX(0,_xlpm.MAX_DEGREES-AB26),0))/$AG$4)</f>
        <v>4.166666666666667</v>
      </c>
      <c r="AG26" s="73">
        <f>_xlfn.LET(_xlpm.MAX_DEGREES,$AG$2,($R$4*IFERROR(MAX(0,_xlpm.MAX_DEGREES-S26),0)+$T$4*IFERROR(MAX(0,_xlpm.MAX_DEGREES-U26),0)+$V$4*IFERROR(MAX(0,_xlpm.MAX_DEGREES-W26),0)+$X$4*IFERROR(MAX(0,_xlpm.MAX_DEGREES-Y26),0)+$Z$4*IFERROR(MAX(0,_xlpm.MAX_DEGREES-AA26),0)+$AB$4*IFERROR(MAX(0,_xlpm.MAX_DEGREES-AC26),0))/$AG$4)</f>
        <v>3.3333333333333335</v>
      </c>
      <c r="AH26" s="93">
        <v>0</v>
      </c>
      <c r="AI26" s="93">
        <v>2</v>
      </c>
      <c r="AJ26" s="93">
        <v>1</v>
      </c>
      <c r="AK26" s="93">
        <v>0</v>
      </c>
      <c r="AL26" s="90" t="s">
        <v>392</v>
      </c>
      <c r="AM26" s="74">
        <f>MAX(AH26+$AF26-3,0)</f>
        <v>1.166666666666667</v>
      </c>
      <c r="AN26" s="75">
        <f>MAX(AI26+$AF26-3,0)</f>
        <v>3.166666666666667</v>
      </c>
      <c r="AO26" s="75">
        <f>MAX(AJ26+$AF26-3,0)</f>
        <v>2.166666666666667</v>
      </c>
      <c r="AP26" s="75">
        <f>MAX(AK26+$AF26-3,0)</f>
        <v>1.166666666666667</v>
      </c>
      <c r="AQ26" s="76">
        <f>MAX(IF(Table1[[#This Row],[Any Scope Change?]]="Yes",3,0)+$AF26-3,0)</f>
        <v>4.166666666666667</v>
      </c>
      <c r="AR26" s="77">
        <f>SUMPRODUCT(AM$4:AQ$4,AM26:AQ26)</f>
        <v>11.833333333333336</v>
      </c>
      <c r="AS26" s="85">
        <v>2</v>
      </c>
      <c r="AT26" s="63" t="s">
        <v>383</v>
      </c>
      <c r="AU26" s="85">
        <v>1</v>
      </c>
      <c r="AV26" s="63" t="s">
        <v>383</v>
      </c>
    </row>
    <row r="27" spans="2:48" customFormat="1" ht="50.15" customHeight="1" x14ac:dyDescent="0.45">
      <c r="B27" s="2" t="s">
        <v>36</v>
      </c>
      <c r="C27" s="2" t="s">
        <v>139</v>
      </c>
      <c r="D27" s="2" t="s">
        <v>37</v>
      </c>
      <c r="E27" s="2">
        <v>70</v>
      </c>
      <c r="F27" s="1" t="s">
        <v>227</v>
      </c>
      <c r="G27" s="1" t="str">
        <f>Table1[[#This Row],[Matrix Default Name]] &amp; IF(ISBLANK(Table1[[#This Row],[Component Aliases]]),"", " (aka " &amp; Table1[[#This Row],[Component Aliases]] &amp; ")") &amp; IF(ISBLANK(Table1[[#This Row],[Default Souce Addresses (Decimal)]]),""," (J1939 SA " &amp; Table1[[#This Row],[Default Souce Addresses (Decimal)]] &amp; ")")</f>
        <v>Suspension - Drive Axle #2 (J1939 SA 22)</v>
      </c>
      <c r="H27" s="1" t="s">
        <v>36</v>
      </c>
      <c r="I27" s="1"/>
      <c r="J27" s="14">
        <v>22</v>
      </c>
      <c r="K27" s="41" t="s">
        <v>404</v>
      </c>
      <c r="L27" s="95" t="s">
        <v>430</v>
      </c>
      <c r="M27" s="95" t="s">
        <v>416</v>
      </c>
      <c r="N27" s="95" t="s">
        <v>411</v>
      </c>
      <c r="O27" s="95" t="s">
        <v>430</v>
      </c>
      <c r="P27" s="95" t="s">
        <v>416</v>
      </c>
      <c r="Q27" s="95" t="s">
        <v>423</v>
      </c>
      <c r="R27" s="26">
        <v>0</v>
      </c>
      <c r="S27" s="32">
        <v>0</v>
      </c>
      <c r="T27" s="28">
        <v>0</v>
      </c>
      <c r="U27" s="33">
        <v>1</v>
      </c>
      <c r="V27" s="30">
        <v>1</v>
      </c>
      <c r="W27" s="32">
        <v>1</v>
      </c>
      <c r="X27" s="28">
        <v>0</v>
      </c>
      <c r="Y27" s="33">
        <v>0</v>
      </c>
      <c r="Z27" s="30">
        <v>0</v>
      </c>
      <c r="AA27" s="78">
        <v>1</v>
      </c>
      <c r="AB27" s="80">
        <v>1</v>
      </c>
      <c r="AC27" s="33">
        <v>1</v>
      </c>
      <c r="AD27" s="83" t="s">
        <v>286</v>
      </c>
      <c r="AE27" s="12" t="s">
        <v>410</v>
      </c>
      <c r="AF27" s="73">
        <f>_xlfn.LET(_xlpm.MAX_DEGREES,$AG$2,($R$4*IFERROR(MAX(0,_xlpm.MAX_DEGREES-R27),0)+$T$4*IFERROR(MAX(0,_xlpm.MAX_DEGREES-T27),0)+$V$4*IFERROR(MAX(0,_xlpm.MAX_DEGREES-V27),0)+$X$4*IFERROR(MAX(0,_xlpm.MAX_DEGREES-X27),0)+$Z$4*IFERROR(MAX(0,_xlpm.MAX_DEGREES-Z27),0)+$AB$4*IFERROR(MAX(0,_xlpm.MAX_DEGREES-AB27),0))/$AG$4)</f>
        <v>4.166666666666667</v>
      </c>
      <c r="AG27" s="73">
        <f>_xlfn.LET(_xlpm.MAX_DEGREES,$AG$2,($R$4*IFERROR(MAX(0,_xlpm.MAX_DEGREES-S27),0)+$T$4*IFERROR(MAX(0,_xlpm.MAX_DEGREES-U27),0)+$V$4*IFERROR(MAX(0,_xlpm.MAX_DEGREES-W27),0)+$X$4*IFERROR(MAX(0,_xlpm.MAX_DEGREES-Y27),0)+$Z$4*IFERROR(MAX(0,_xlpm.MAX_DEGREES-AA27),0)+$AB$4*IFERROR(MAX(0,_xlpm.MAX_DEGREES-AC27),0))/$AG$4)</f>
        <v>3.3333333333333335</v>
      </c>
      <c r="AH27" s="93">
        <v>0</v>
      </c>
      <c r="AI27" s="93">
        <v>2</v>
      </c>
      <c r="AJ27" s="93">
        <v>1</v>
      </c>
      <c r="AK27" s="93">
        <v>0</v>
      </c>
      <c r="AL27" s="90" t="s">
        <v>392</v>
      </c>
      <c r="AM27" s="74">
        <f>MAX(AH27+$AF27-3,0)</f>
        <v>1.166666666666667</v>
      </c>
      <c r="AN27" s="75">
        <f>MAX(AI27+$AF27-3,0)</f>
        <v>3.166666666666667</v>
      </c>
      <c r="AO27" s="75">
        <f>MAX(AJ27+$AF27-3,0)</f>
        <v>2.166666666666667</v>
      </c>
      <c r="AP27" s="75">
        <f>MAX(AK27+$AF27-3,0)</f>
        <v>1.166666666666667</v>
      </c>
      <c r="AQ27" s="76">
        <f>MAX(IF(Table1[[#This Row],[Any Scope Change?]]="Yes",3,0)+$AF27-3,0)</f>
        <v>4.166666666666667</v>
      </c>
      <c r="AR27" s="77">
        <f>SUMPRODUCT(AM$4:AQ$4,AM27:AQ27)</f>
        <v>11.833333333333336</v>
      </c>
      <c r="AS27" s="85">
        <v>2</v>
      </c>
      <c r="AT27" s="63" t="s">
        <v>383</v>
      </c>
      <c r="AU27" s="85">
        <v>1</v>
      </c>
      <c r="AV27" s="63" t="s">
        <v>383</v>
      </c>
    </row>
    <row r="28" spans="2:48" customFormat="1" ht="50.15" customHeight="1" x14ac:dyDescent="0.45">
      <c r="B28" s="2" t="s">
        <v>158</v>
      </c>
      <c r="C28" s="2" t="s">
        <v>173</v>
      </c>
      <c r="D28" s="2" t="s">
        <v>159</v>
      </c>
      <c r="E28" s="2">
        <v>72</v>
      </c>
      <c r="F28" s="3" t="s">
        <v>228</v>
      </c>
      <c r="G28" s="3" t="str">
        <f>Table1[[#This Row],[Matrix Default Name]] &amp; IF(ISBLANK(Table1[[#This Row],[Component Aliases]]),"", " (aka " &amp; Table1[[#This Row],[Component Aliases]] &amp; ")") &amp; IF(ISBLANK(Table1[[#This Row],[Default Souce Addresses (Decimal)]]),""," (J1939 SA " &amp; Table1[[#This Row],[Default Souce Addresses (Decimal)]] &amp; ")")</f>
        <v>Tractor/Trailer Bridge #2 (J1939 SA 138, 39)</v>
      </c>
      <c r="H28" s="1" t="s">
        <v>158</v>
      </c>
      <c r="I28" s="1"/>
      <c r="J28" s="14" t="s">
        <v>318</v>
      </c>
      <c r="K28" s="41" t="s">
        <v>404</v>
      </c>
      <c r="L28" s="95" t="s">
        <v>413</v>
      </c>
      <c r="M28" s="95" t="s">
        <v>414</v>
      </c>
      <c r="N28" s="95" t="s">
        <v>433</v>
      </c>
      <c r="O28" s="95" t="s">
        <v>414</v>
      </c>
      <c r="P28" s="95" t="s">
        <v>414</v>
      </c>
      <c r="Q28" s="95" t="s">
        <v>411</v>
      </c>
      <c r="R28" s="26">
        <v>0</v>
      </c>
      <c r="S28" s="32">
        <v>2</v>
      </c>
      <c r="T28" s="28">
        <v>0</v>
      </c>
      <c r="U28" s="33">
        <v>0</v>
      </c>
      <c r="V28" s="30">
        <v>0</v>
      </c>
      <c r="W28" s="32">
        <v>1</v>
      </c>
      <c r="X28" s="28">
        <v>0</v>
      </c>
      <c r="Y28" s="33">
        <v>0</v>
      </c>
      <c r="Z28" s="30">
        <v>0</v>
      </c>
      <c r="AA28" s="78">
        <v>0</v>
      </c>
      <c r="AB28" s="80">
        <v>1</v>
      </c>
      <c r="AC28" s="33">
        <v>1</v>
      </c>
      <c r="AD28" s="83" t="s">
        <v>286</v>
      </c>
      <c r="AE28" s="12" t="s">
        <v>410</v>
      </c>
      <c r="AF28" s="73">
        <f>_xlfn.LET(_xlpm.MAX_DEGREES,$AG$2,($R$4*IFERROR(MAX(0,_xlpm.MAX_DEGREES-R28),0)+$T$4*IFERROR(MAX(0,_xlpm.MAX_DEGREES-T28),0)+$V$4*IFERROR(MAX(0,_xlpm.MAX_DEGREES-V28),0)+$X$4*IFERROR(MAX(0,_xlpm.MAX_DEGREES-X28),0)+$Z$4*IFERROR(MAX(0,_xlpm.MAX_DEGREES-Z28),0)+$AB$4*IFERROR(MAX(0,_xlpm.MAX_DEGREES-AB28),0))/$AG$4)</f>
        <v>4.5833333333333339</v>
      </c>
      <c r="AG28" s="73">
        <f>_xlfn.LET(_xlpm.MAX_DEGREES,$AG$2,($R$4*IFERROR(MAX(0,_xlpm.MAX_DEGREES-S28),0)+$T$4*IFERROR(MAX(0,_xlpm.MAX_DEGREES-U28),0)+$V$4*IFERROR(MAX(0,_xlpm.MAX_DEGREES-W28),0)+$X$4*IFERROR(MAX(0,_xlpm.MAX_DEGREES-Y28),0)+$Z$4*IFERROR(MAX(0,_xlpm.MAX_DEGREES-AA28),0)+$AB$4*IFERROR(MAX(0,_xlpm.MAX_DEGREES-AC28),0))/$AG$4)</f>
        <v>3.3333333333333335</v>
      </c>
      <c r="AH28" s="93">
        <v>2</v>
      </c>
      <c r="AI28" s="93">
        <v>2</v>
      </c>
      <c r="AJ28" s="93">
        <v>2</v>
      </c>
      <c r="AK28" s="93">
        <v>2</v>
      </c>
      <c r="AL28" s="90" t="s">
        <v>392</v>
      </c>
      <c r="AM28" s="74">
        <f>MAX(AH28+$AF28-3,0)</f>
        <v>3.5833333333333339</v>
      </c>
      <c r="AN28" s="75">
        <f>MAX(AI28+$AF28-3,0)</f>
        <v>3.5833333333333339</v>
      </c>
      <c r="AO28" s="75">
        <f>MAX(AJ28+$AF28-3,0)</f>
        <v>3.5833333333333339</v>
      </c>
      <c r="AP28" s="75">
        <f>MAX(AK28+$AF28-3,0)</f>
        <v>3.5833333333333339</v>
      </c>
      <c r="AQ28" s="76">
        <f>MAX(IF(Table1[[#This Row],[Any Scope Change?]]="Yes",3,0)+$AF28-3,0)</f>
        <v>4.5833333333333339</v>
      </c>
      <c r="AR28" s="77">
        <f>SUMPRODUCT(AM$4:AQ$4,AM28:AQ28)</f>
        <v>18.916666666666671</v>
      </c>
      <c r="AS28" s="85">
        <v>2</v>
      </c>
      <c r="AT28" s="63" t="s">
        <v>383</v>
      </c>
      <c r="AU28" s="85">
        <v>1</v>
      </c>
      <c r="AV28" s="63" t="s">
        <v>383</v>
      </c>
    </row>
    <row r="29" spans="2:48" customFormat="1" ht="50.15" customHeight="1" x14ac:dyDescent="0.45">
      <c r="B29" s="2" t="s">
        <v>51</v>
      </c>
      <c r="C29" s="2" t="s">
        <v>139</v>
      </c>
      <c r="D29" s="2" t="s">
        <v>52</v>
      </c>
      <c r="E29" s="2">
        <v>73</v>
      </c>
      <c r="F29" s="1" t="s">
        <v>228</v>
      </c>
      <c r="G29" s="1" t="str">
        <f>Table1[[#This Row],[Matrix Default Name]] &amp; IF(ISBLANK(Table1[[#This Row],[Component Aliases]]),"", " (aka " &amp; Table1[[#This Row],[Component Aliases]] &amp; ")") &amp; IF(ISBLANK(Table1[[#This Row],[Default Souce Addresses (Decimal)]]),""," (J1939 SA " &amp; Table1[[#This Row],[Default Souce Addresses (Decimal)]] &amp; ")")</f>
        <v>Tractor-Trailer Bridge #1 (J1939 SA 32)</v>
      </c>
      <c r="H29" s="1" t="s">
        <v>51</v>
      </c>
      <c r="I29" s="1"/>
      <c r="J29" s="14">
        <v>32</v>
      </c>
      <c r="K29" s="41" t="s">
        <v>404</v>
      </c>
      <c r="L29" s="95" t="s">
        <v>414</v>
      </c>
      <c r="M29" s="95" t="s">
        <v>411</v>
      </c>
      <c r="N29" s="95" t="s">
        <v>416</v>
      </c>
      <c r="O29" s="95" t="s">
        <v>414</v>
      </c>
      <c r="P29" s="95" t="s">
        <v>411</v>
      </c>
      <c r="Q29" s="95" t="s">
        <v>411</v>
      </c>
      <c r="R29" s="26">
        <v>0</v>
      </c>
      <c r="S29" s="32">
        <v>0</v>
      </c>
      <c r="T29" s="28">
        <v>1</v>
      </c>
      <c r="U29" s="33">
        <v>1</v>
      </c>
      <c r="V29" s="30">
        <v>0</v>
      </c>
      <c r="W29" s="32">
        <v>1</v>
      </c>
      <c r="X29" s="28">
        <v>0</v>
      </c>
      <c r="Y29" s="33">
        <v>0</v>
      </c>
      <c r="Z29" s="30">
        <v>1</v>
      </c>
      <c r="AA29" s="78">
        <v>1</v>
      </c>
      <c r="AB29" s="80">
        <v>1</v>
      </c>
      <c r="AC29" s="33">
        <v>1</v>
      </c>
      <c r="AD29" s="83" t="s">
        <v>286</v>
      </c>
      <c r="AE29" s="12" t="s">
        <v>410</v>
      </c>
      <c r="AF29" s="73">
        <f>_xlfn.LET(_xlpm.MAX_DEGREES,$AG$2,($R$4*IFERROR(MAX(0,_xlpm.MAX_DEGREES-R29),0)+$T$4*IFERROR(MAX(0,_xlpm.MAX_DEGREES-T29),0)+$V$4*IFERROR(MAX(0,_xlpm.MAX_DEGREES-V29),0)+$X$4*IFERROR(MAX(0,_xlpm.MAX_DEGREES-X29),0)+$Z$4*IFERROR(MAX(0,_xlpm.MAX_DEGREES-Z29),0)+$AB$4*IFERROR(MAX(0,_xlpm.MAX_DEGREES-AB29),0))/$AG$4)</f>
        <v>3.75</v>
      </c>
      <c r="AG29" s="73">
        <f>_xlfn.LET(_xlpm.MAX_DEGREES,$AG$2,($R$4*IFERROR(MAX(0,_xlpm.MAX_DEGREES-S29),0)+$T$4*IFERROR(MAX(0,_xlpm.MAX_DEGREES-U29),0)+$V$4*IFERROR(MAX(0,_xlpm.MAX_DEGREES-W29),0)+$X$4*IFERROR(MAX(0,_xlpm.MAX_DEGREES-Y29),0)+$Z$4*IFERROR(MAX(0,_xlpm.MAX_DEGREES-AA29),0)+$AB$4*IFERROR(MAX(0,_xlpm.MAX_DEGREES-AC29),0))/$AG$4)</f>
        <v>3.3333333333333335</v>
      </c>
      <c r="AH29" s="93">
        <v>2</v>
      </c>
      <c r="AI29" s="93">
        <v>2</v>
      </c>
      <c r="AJ29" s="93">
        <v>2</v>
      </c>
      <c r="AK29" s="93">
        <v>2</v>
      </c>
      <c r="AL29" s="91" t="s">
        <v>393</v>
      </c>
      <c r="AM29" s="74">
        <f>MAX(AH29+$AF29-3,0)</f>
        <v>2.75</v>
      </c>
      <c r="AN29" s="75">
        <f>MAX(AI29+$AF29-3,0)</f>
        <v>2.75</v>
      </c>
      <c r="AO29" s="75">
        <f>MAX(AJ29+$AF29-3,0)</f>
        <v>2.75</v>
      </c>
      <c r="AP29" s="75">
        <f>MAX(AK29+$AF29-3,0)</f>
        <v>2.75</v>
      </c>
      <c r="AQ29" s="76">
        <f>MAX(IF(Table1[[#This Row],[Any Scope Change?]]="Yes",3,0)+$AF29-3,0)</f>
        <v>3.75</v>
      </c>
      <c r="AR29" s="77">
        <f>SUMPRODUCT(AM$4:AQ$4,AM29:AQ29)</f>
        <v>14.75</v>
      </c>
      <c r="AS29" s="85">
        <v>2</v>
      </c>
      <c r="AT29" s="63" t="s">
        <v>383</v>
      </c>
      <c r="AU29" s="85">
        <v>1</v>
      </c>
      <c r="AV29" s="63" t="s">
        <v>383</v>
      </c>
    </row>
    <row r="30" spans="2:48" customFormat="1" ht="68.25" customHeight="1" x14ac:dyDescent="0.45">
      <c r="B30" s="2" t="s">
        <v>76</v>
      </c>
      <c r="C30" s="2" t="s">
        <v>139</v>
      </c>
      <c r="D30" s="2"/>
      <c r="E30" s="2">
        <v>74</v>
      </c>
      <c r="F30" s="1" t="s">
        <v>229</v>
      </c>
      <c r="G30" s="1" t="str">
        <f>Table1[[#This Row],[Matrix Default Name]] &amp; IF(ISBLANK(Table1[[#This Row],[Component Aliases]]),"", " (aka " &amp; Table1[[#This Row],[Component Aliases]] &amp; ")") &amp; IF(ISBLANK(Table1[[#This Row],[Default Souce Addresses (Decimal)]]),""," (J1939 SA " &amp; Table1[[#This Row],[Default Souce Addresses (Decimal)]] &amp; ")")</f>
        <v>Tire Pressure Controller (aka Tire Pressure Monitoring System (TPMS)) (J1939 SA 51)</v>
      </c>
      <c r="H30" s="1" t="s">
        <v>76</v>
      </c>
      <c r="I30" s="1" t="s">
        <v>352</v>
      </c>
      <c r="J30" s="14">
        <v>51</v>
      </c>
      <c r="K30" s="41" t="s">
        <v>404</v>
      </c>
      <c r="L30" s="95" t="s">
        <v>415</v>
      </c>
      <c r="M30" s="95" t="s">
        <v>434</v>
      </c>
      <c r="N30" s="95" t="s">
        <v>406</v>
      </c>
      <c r="O30" s="95" t="s">
        <v>415</v>
      </c>
      <c r="P30" s="95" t="s">
        <v>434</v>
      </c>
      <c r="Q30" s="95" t="s">
        <v>421</v>
      </c>
      <c r="R30" s="26">
        <v>0</v>
      </c>
      <c r="S30" s="32">
        <v>1</v>
      </c>
      <c r="T30" s="28">
        <v>0</v>
      </c>
      <c r="U30" s="33">
        <v>2</v>
      </c>
      <c r="V30" s="30">
        <v>1</v>
      </c>
      <c r="W30" s="32">
        <v>2</v>
      </c>
      <c r="X30" s="28">
        <v>0</v>
      </c>
      <c r="Y30" s="33">
        <v>1</v>
      </c>
      <c r="Z30" s="30">
        <v>0</v>
      </c>
      <c r="AA30" s="78">
        <v>2</v>
      </c>
      <c r="AB30" s="80">
        <v>2</v>
      </c>
      <c r="AC30" s="33">
        <v>2</v>
      </c>
      <c r="AD30" s="83" t="s">
        <v>286</v>
      </c>
      <c r="AE30" s="12" t="s">
        <v>410</v>
      </c>
      <c r="AF30" s="73">
        <f>_xlfn.LET(_xlpm.MAX_DEGREES,$AG$2,($R$4*IFERROR(MAX(0,_xlpm.MAX_DEGREES-R30),0)+$T$4*IFERROR(MAX(0,_xlpm.MAX_DEGREES-T30),0)+$V$4*IFERROR(MAX(0,_xlpm.MAX_DEGREES-V30),0)+$X$4*IFERROR(MAX(0,_xlpm.MAX_DEGREES-X30),0)+$Z$4*IFERROR(MAX(0,_xlpm.MAX_DEGREES-Z30),0)+$AB$4*IFERROR(MAX(0,_xlpm.MAX_DEGREES-AB30),0))/$AG$4)</f>
        <v>3.75</v>
      </c>
      <c r="AG30" s="73">
        <f>_xlfn.LET(_xlpm.MAX_DEGREES,$AG$2,($R$4*IFERROR(MAX(0,_xlpm.MAX_DEGREES-S30),0)+$T$4*IFERROR(MAX(0,_xlpm.MAX_DEGREES-U30),0)+$V$4*IFERROR(MAX(0,_xlpm.MAX_DEGREES-W30),0)+$X$4*IFERROR(MAX(0,_xlpm.MAX_DEGREES-Y30),0)+$Z$4*IFERROR(MAX(0,_xlpm.MAX_DEGREES-AA30),0)+$AB$4*IFERROR(MAX(0,_xlpm.MAX_DEGREES-AC30),0))/$AG$4)</f>
        <v>0.83333333333333337</v>
      </c>
      <c r="AH30" s="93">
        <v>2</v>
      </c>
      <c r="AI30" s="93">
        <v>2</v>
      </c>
      <c r="AJ30" s="93">
        <v>2</v>
      </c>
      <c r="AK30" s="93">
        <v>1</v>
      </c>
      <c r="AL30" s="90" t="s">
        <v>392</v>
      </c>
      <c r="AM30" s="74">
        <f>MAX(AH30+$AF30-3,0)</f>
        <v>2.75</v>
      </c>
      <c r="AN30" s="75">
        <f>MAX(AI30+$AF30-3,0)</f>
        <v>2.75</v>
      </c>
      <c r="AO30" s="75">
        <f>MAX(AJ30+$AF30-3,0)</f>
        <v>2.75</v>
      </c>
      <c r="AP30" s="75">
        <f>MAX(AK30+$AF30-3,0)</f>
        <v>1.75</v>
      </c>
      <c r="AQ30" s="76">
        <f>MAX(IF(Table1[[#This Row],[Any Scope Change?]]="Yes",3,0)+$AF30-3,0)</f>
        <v>3.75</v>
      </c>
      <c r="AR30" s="77">
        <f>SUMPRODUCT(AM$4:AQ$4,AM30:AQ30)</f>
        <v>13.75</v>
      </c>
      <c r="AS30" s="85">
        <v>2</v>
      </c>
      <c r="AT30" s="63" t="s">
        <v>383</v>
      </c>
      <c r="AU30" s="85">
        <v>1</v>
      </c>
      <c r="AV30" s="63" t="s">
        <v>383</v>
      </c>
    </row>
    <row r="31" spans="2:48" customFormat="1" ht="50.15" customHeight="1" x14ac:dyDescent="0.45">
      <c r="B31" s="2" t="s">
        <v>241</v>
      </c>
      <c r="C31" s="2" t="s">
        <v>265</v>
      </c>
      <c r="D31" s="2"/>
      <c r="E31" s="2">
        <v>75</v>
      </c>
      <c r="F31" s="1" t="s">
        <v>229</v>
      </c>
      <c r="G31" s="1" t="str">
        <f>Table1[[#This Row],[Matrix Default Name]] &amp; IF(ISBLANK(Table1[[#This Row],[Component Aliases]]),"", " (aka " &amp; Table1[[#This Row],[Component Aliases]] &amp; ")") &amp; IF(ISBLANK(Table1[[#This Row],[Default Souce Addresses (Decimal)]]),""," (J1939 SA " &amp; Table1[[#This Row],[Default Souce Addresses (Decimal)]] &amp; ")")</f>
        <v>Wheel End Monitoring</v>
      </c>
      <c r="H31" s="1" t="s">
        <v>255</v>
      </c>
      <c r="I31" s="1"/>
      <c r="J31" s="14"/>
      <c r="K31" s="41" t="s">
        <v>404</v>
      </c>
      <c r="L31" s="95" t="s">
        <v>414</v>
      </c>
      <c r="M31" s="95" t="s">
        <v>411</v>
      </c>
      <c r="N31" s="95" t="s">
        <v>411</v>
      </c>
      <c r="O31" s="95" t="s">
        <v>416</v>
      </c>
      <c r="P31" s="95" t="s">
        <v>411</v>
      </c>
      <c r="Q31" s="95" t="s">
        <v>424</v>
      </c>
      <c r="R31" s="26">
        <v>0</v>
      </c>
      <c r="S31" s="32">
        <v>0</v>
      </c>
      <c r="T31" s="28">
        <v>1</v>
      </c>
      <c r="U31" s="33">
        <v>1</v>
      </c>
      <c r="V31" s="30">
        <v>1</v>
      </c>
      <c r="W31" s="32">
        <v>1</v>
      </c>
      <c r="X31" s="28">
        <v>0</v>
      </c>
      <c r="Y31" s="33">
        <v>1</v>
      </c>
      <c r="Z31" s="30">
        <v>1</v>
      </c>
      <c r="AA31" s="78">
        <v>1</v>
      </c>
      <c r="AB31" s="80">
        <v>2</v>
      </c>
      <c r="AC31" s="33">
        <v>2</v>
      </c>
      <c r="AD31" s="83" t="s">
        <v>286</v>
      </c>
      <c r="AE31" s="12" t="s">
        <v>410</v>
      </c>
      <c r="AF31" s="73">
        <f>_xlfn.LET(_xlpm.MAX_DEGREES,$AG$2,($R$4*IFERROR(MAX(0,_xlpm.MAX_DEGREES-R31),0)+$T$4*IFERROR(MAX(0,_xlpm.MAX_DEGREES-T31),0)+$V$4*IFERROR(MAX(0,_xlpm.MAX_DEGREES-V31),0)+$X$4*IFERROR(MAX(0,_xlpm.MAX_DEGREES-X31),0)+$Z$4*IFERROR(MAX(0,_xlpm.MAX_DEGREES-Z31),0)+$AB$4*IFERROR(MAX(0,_xlpm.MAX_DEGREES-AB31),0))/$AG$4)</f>
        <v>2.916666666666667</v>
      </c>
      <c r="AG31" s="73">
        <f>_xlfn.LET(_xlpm.MAX_DEGREES,$AG$2,($R$4*IFERROR(MAX(0,_xlpm.MAX_DEGREES-S31),0)+$T$4*IFERROR(MAX(0,_xlpm.MAX_DEGREES-U31),0)+$V$4*IFERROR(MAX(0,_xlpm.MAX_DEGREES-W31),0)+$X$4*IFERROR(MAX(0,_xlpm.MAX_DEGREES-Y31),0)+$Z$4*IFERROR(MAX(0,_xlpm.MAX_DEGREES-AA31),0)+$AB$4*IFERROR(MAX(0,_xlpm.MAX_DEGREES-AC31),0))/$AG$4)</f>
        <v>2.5</v>
      </c>
      <c r="AH31" s="93">
        <v>3</v>
      </c>
      <c r="AI31" s="93">
        <v>2</v>
      </c>
      <c r="AJ31" s="93">
        <v>1</v>
      </c>
      <c r="AK31" s="93">
        <v>1</v>
      </c>
      <c r="AL31" s="90" t="s">
        <v>392</v>
      </c>
      <c r="AM31" s="74">
        <f>MAX(AH31+$AF31-3,0)</f>
        <v>2.916666666666667</v>
      </c>
      <c r="AN31" s="75">
        <f>MAX(AI31+$AF31-3,0)</f>
        <v>1.916666666666667</v>
      </c>
      <c r="AO31" s="75">
        <f>MAX(AJ31+$AF31-3,0)</f>
        <v>0.91666666666666696</v>
      </c>
      <c r="AP31" s="75">
        <f>MAX(AK31+$AF31-3,0)</f>
        <v>0.91666666666666696</v>
      </c>
      <c r="AQ31" s="76">
        <f>MAX(IF(Table1[[#This Row],[Any Scope Change?]]="Yes",3,0)+$AF31-3,0)</f>
        <v>2.916666666666667</v>
      </c>
      <c r="AR31" s="77">
        <f>SUMPRODUCT(AM$4:AQ$4,AM31:AQ31)</f>
        <v>9.5833333333333357</v>
      </c>
      <c r="AS31" s="85">
        <v>2</v>
      </c>
      <c r="AT31" s="63" t="s">
        <v>383</v>
      </c>
      <c r="AU31" s="85">
        <v>1</v>
      </c>
      <c r="AV31" s="63" t="s">
        <v>383</v>
      </c>
    </row>
    <row r="32" spans="2:48" customFormat="1" ht="50.15" customHeight="1" x14ac:dyDescent="0.45">
      <c r="B32" s="2" t="s">
        <v>152</v>
      </c>
      <c r="C32" s="2" t="s">
        <v>173</v>
      </c>
      <c r="D32" s="2" t="s">
        <v>153</v>
      </c>
      <c r="E32" s="2">
        <v>78</v>
      </c>
      <c r="F32" s="1" t="s">
        <v>230</v>
      </c>
      <c r="G32" s="1" t="str">
        <f>Table1[[#This Row],[Matrix Default Name]] &amp; IF(ISBLANK(Table1[[#This Row],[Component Aliases]]),"", " (aka " &amp; Table1[[#This Row],[Component Aliases]] &amp; ")") &amp; IF(ISBLANK(Table1[[#This Row],[Default Souce Addresses (Decimal)]]),""," (J1939 SA " &amp; Table1[[#This Row],[Default Souce Addresses (Decimal)]] &amp; ")")</f>
        <v>Body-to-Vehicle Interface Control (aka VECU - Vehicle ECU) (J1939 SA 33)</v>
      </c>
      <c r="H32" s="1" t="s">
        <v>152</v>
      </c>
      <c r="I32" s="1" t="s">
        <v>287</v>
      </c>
      <c r="J32" s="14">
        <v>33</v>
      </c>
      <c r="K32" s="41" t="s">
        <v>404</v>
      </c>
      <c r="L32" s="95" t="s">
        <v>434</v>
      </c>
      <c r="M32" s="95" t="s">
        <v>431</v>
      </c>
      <c r="N32" s="95" t="s">
        <v>407</v>
      </c>
      <c r="O32" s="95" t="s">
        <v>431</v>
      </c>
      <c r="P32" s="95" t="s">
        <v>434</v>
      </c>
      <c r="Q32" s="95" t="s">
        <v>434</v>
      </c>
      <c r="R32" s="26">
        <v>0</v>
      </c>
      <c r="S32" s="32">
        <v>2</v>
      </c>
      <c r="T32" s="28">
        <v>0</v>
      </c>
      <c r="U32" s="33">
        <v>2</v>
      </c>
      <c r="V32" s="30">
        <v>1</v>
      </c>
      <c r="W32" s="32">
        <v>2</v>
      </c>
      <c r="X32" s="28">
        <v>0</v>
      </c>
      <c r="Y32" s="33">
        <v>2</v>
      </c>
      <c r="Z32" s="30">
        <v>0</v>
      </c>
      <c r="AA32" s="78">
        <v>2</v>
      </c>
      <c r="AB32" s="80">
        <v>0</v>
      </c>
      <c r="AC32" s="33">
        <v>2</v>
      </c>
      <c r="AD32" s="83" t="s">
        <v>286</v>
      </c>
      <c r="AE32" s="12" t="s">
        <v>410</v>
      </c>
      <c r="AF32" s="73">
        <f>_xlfn.LET(_xlpm.MAX_DEGREES,$AG$2,($R$4*IFERROR(MAX(0,_xlpm.MAX_DEGREES-R32),0)+$T$4*IFERROR(MAX(0,_xlpm.MAX_DEGREES-T32),0)+$V$4*IFERROR(MAX(0,_xlpm.MAX_DEGREES-V32),0)+$X$4*IFERROR(MAX(0,_xlpm.MAX_DEGREES-X32),0)+$Z$4*IFERROR(MAX(0,_xlpm.MAX_DEGREES-Z32),0)+$AB$4*IFERROR(MAX(0,_xlpm.MAX_DEGREES-AB32),0))/$AG$4)</f>
        <v>4.5833333333333339</v>
      </c>
      <c r="AG32" s="73">
        <f>_xlfn.LET(_xlpm.MAX_DEGREES,$AG$2,($R$4*IFERROR(MAX(0,_xlpm.MAX_DEGREES-S32),0)+$T$4*IFERROR(MAX(0,_xlpm.MAX_DEGREES-U32),0)+$V$4*IFERROR(MAX(0,_xlpm.MAX_DEGREES-W32),0)+$X$4*IFERROR(MAX(0,_xlpm.MAX_DEGREES-Y32),0)+$Z$4*IFERROR(MAX(0,_xlpm.MAX_DEGREES-AA32),0)+$AB$4*IFERROR(MAX(0,_xlpm.MAX_DEGREES-AC32),0))/$AG$4)</f>
        <v>0</v>
      </c>
      <c r="AH32" s="93">
        <v>1</v>
      </c>
      <c r="AI32" s="93">
        <v>0</v>
      </c>
      <c r="AJ32" s="93">
        <v>0</v>
      </c>
      <c r="AK32" s="93">
        <v>2</v>
      </c>
      <c r="AL32" s="90" t="s">
        <v>392</v>
      </c>
      <c r="AM32" s="74">
        <f>MAX(AH32+$AF32-3,0)</f>
        <v>2.5833333333333339</v>
      </c>
      <c r="AN32" s="75">
        <f>MAX(AI32+$AF32-3,0)</f>
        <v>1.5833333333333339</v>
      </c>
      <c r="AO32" s="75">
        <f>MAX(AJ32+$AF32-3,0)</f>
        <v>1.5833333333333339</v>
      </c>
      <c r="AP32" s="75">
        <f>MAX(AK32+$AF32-3,0)</f>
        <v>3.5833333333333339</v>
      </c>
      <c r="AQ32" s="76">
        <f>MAX(IF(Table1[[#This Row],[Any Scope Change?]]="Yes",3,0)+$AF32-3,0)</f>
        <v>4.5833333333333339</v>
      </c>
      <c r="AR32" s="77">
        <f>SUMPRODUCT(AM$4:AQ$4,AM32:AQ32)</f>
        <v>13.91666666666667</v>
      </c>
      <c r="AS32" s="85">
        <v>2</v>
      </c>
      <c r="AT32" s="63" t="s">
        <v>383</v>
      </c>
      <c r="AU32" s="85">
        <v>1</v>
      </c>
      <c r="AV32" s="63" t="s">
        <v>383</v>
      </c>
    </row>
    <row r="33" spans="2:48" customFormat="1" ht="50.15" customHeight="1" x14ac:dyDescent="0.45">
      <c r="B33" s="2" t="s">
        <v>212</v>
      </c>
      <c r="C33" s="2" t="s">
        <v>220</v>
      </c>
      <c r="D33" s="2" t="s">
        <v>213</v>
      </c>
      <c r="E33" s="2">
        <v>80</v>
      </c>
      <c r="F33" s="1" t="s">
        <v>230</v>
      </c>
      <c r="G33" s="1" t="str">
        <f>Table1[[#This Row],[Matrix Default Name]] &amp; IF(ISBLANK(Table1[[#This Row],[Component Aliases]]),"", " (aka " &amp; Table1[[#This Row],[Component Aliases]] &amp; ")") &amp; IF(ISBLANK(Table1[[#This Row],[Default Souce Addresses (Decimal)]]),""," (J1939 SA " &amp; Table1[[#This Row],[Default Souce Addresses (Decimal)]] &amp; ")")</f>
        <v>Fifth Wheel Smart System (J1939 SA 138, 39)</v>
      </c>
      <c r="H33" s="1" t="s">
        <v>212</v>
      </c>
      <c r="I33" s="1"/>
      <c r="J33" s="14" t="s">
        <v>318</v>
      </c>
      <c r="K33" s="41" t="s">
        <v>404</v>
      </c>
      <c r="L33" s="95" t="s">
        <v>414</v>
      </c>
      <c r="M33" s="95" t="s">
        <v>414</v>
      </c>
      <c r="N33" s="95" t="s">
        <v>411</v>
      </c>
      <c r="O33" s="95" t="s">
        <v>414</v>
      </c>
      <c r="P33" s="95" t="s">
        <v>414</v>
      </c>
      <c r="Q33" s="95" t="s">
        <v>411</v>
      </c>
      <c r="R33" s="26">
        <v>0</v>
      </c>
      <c r="S33" s="32">
        <v>0</v>
      </c>
      <c r="T33" s="28">
        <v>0</v>
      </c>
      <c r="U33" s="33">
        <v>0</v>
      </c>
      <c r="V33" s="30">
        <v>1</v>
      </c>
      <c r="W33" s="32">
        <v>1</v>
      </c>
      <c r="X33" s="28">
        <v>0</v>
      </c>
      <c r="Y33" s="33">
        <v>0</v>
      </c>
      <c r="Z33" s="30">
        <v>0</v>
      </c>
      <c r="AA33" s="78">
        <v>0</v>
      </c>
      <c r="AB33" s="80">
        <v>1</v>
      </c>
      <c r="AC33" s="33">
        <v>1</v>
      </c>
      <c r="AD33" s="83" t="s">
        <v>286</v>
      </c>
      <c r="AE33" s="12" t="s">
        <v>410</v>
      </c>
      <c r="AF33" s="73">
        <f>_xlfn.LET(_xlpm.MAX_DEGREES,$AG$2,($R$4*IFERROR(MAX(0,_xlpm.MAX_DEGREES-R33),0)+$T$4*IFERROR(MAX(0,_xlpm.MAX_DEGREES-T33),0)+$V$4*IFERROR(MAX(0,_xlpm.MAX_DEGREES-V33),0)+$X$4*IFERROR(MAX(0,_xlpm.MAX_DEGREES-X33),0)+$Z$4*IFERROR(MAX(0,_xlpm.MAX_DEGREES-Z33),0)+$AB$4*IFERROR(MAX(0,_xlpm.MAX_DEGREES-AB33),0))/$AG$4)</f>
        <v>4.166666666666667</v>
      </c>
      <c r="AG33" s="73">
        <f>_xlfn.LET(_xlpm.MAX_DEGREES,$AG$2,($R$4*IFERROR(MAX(0,_xlpm.MAX_DEGREES-S33),0)+$T$4*IFERROR(MAX(0,_xlpm.MAX_DEGREES-U33),0)+$V$4*IFERROR(MAX(0,_xlpm.MAX_DEGREES-W33),0)+$X$4*IFERROR(MAX(0,_xlpm.MAX_DEGREES-Y33),0)+$Z$4*IFERROR(MAX(0,_xlpm.MAX_DEGREES-AA33),0)+$AB$4*IFERROR(MAX(0,_xlpm.MAX_DEGREES-AC33),0))/$AG$4)</f>
        <v>4.166666666666667</v>
      </c>
      <c r="AH33" s="93">
        <v>2</v>
      </c>
      <c r="AI33" s="93">
        <v>0</v>
      </c>
      <c r="AJ33" s="93">
        <v>2</v>
      </c>
      <c r="AK33" s="93">
        <v>2</v>
      </c>
      <c r="AL33" s="90" t="s">
        <v>392</v>
      </c>
      <c r="AM33" s="74">
        <f>MAX(AH33+$AF33-3,0)</f>
        <v>3.166666666666667</v>
      </c>
      <c r="AN33" s="75">
        <f>MAX(AI33+$AF33-3,0)</f>
        <v>1.166666666666667</v>
      </c>
      <c r="AO33" s="75">
        <f>MAX(AJ33+$AF33-3,0)</f>
        <v>3.166666666666667</v>
      </c>
      <c r="AP33" s="75">
        <f>MAX(AK33+$AF33-3,0)</f>
        <v>3.166666666666667</v>
      </c>
      <c r="AQ33" s="76">
        <f>MAX(IF(Table1[[#This Row],[Any Scope Change?]]="Yes",3,0)+$AF33-3,0)</f>
        <v>4.166666666666667</v>
      </c>
      <c r="AR33" s="77">
        <f>SUMPRODUCT(AM$4:AQ$4,AM33:AQ33)</f>
        <v>14.833333333333336</v>
      </c>
      <c r="AS33" s="85">
        <v>2</v>
      </c>
      <c r="AT33" s="63" t="s">
        <v>383</v>
      </c>
      <c r="AU33" s="85">
        <v>1</v>
      </c>
      <c r="AV33" s="63" t="s">
        <v>383</v>
      </c>
    </row>
    <row r="34" spans="2:48" customFormat="1" ht="50.15" customHeight="1" x14ac:dyDescent="0.45">
      <c r="B34" s="2" t="s">
        <v>154</v>
      </c>
      <c r="C34" s="2" t="s">
        <v>173</v>
      </c>
      <c r="D34" s="2" t="s">
        <v>155</v>
      </c>
      <c r="E34" s="2">
        <v>81</v>
      </c>
      <c r="F34" s="1" t="s">
        <v>230</v>
      </c>
      <c r="G34" s="1" t="str">
        <f>Table1[[#This Row],[Matrix Default Name]] &amp; IF(ISBLANK(Table1[[#This Row],[Component Aliases]]),"", " (aka " &amp; Table1[[#This Row],[Component Aliases]] &amp; ")") &amp; IF(ISBLANK(Table1[[#This Row],[Default Souce Addresses (Decimal)]]),""," (J1939 SA " &amp; Table1[[#This Row],[Default Souce Addresses (Decimal)]] &amp; ")")</f>
        <v>Forward Road Image Processor (J1939 SA 232)</v>
      </c>
      <c r="H34" s="1" t="s">
        <v>154</v>
      </c>
      <c r="I34" s="1"/>
      <c r="J34" s="14">
        <v>232</v>
      </c>
      <c r="K34" s="41" t="s">
        <v>404</v>
      </c>
      <c r="L34" s="95" t="s">
        <v>416</v>
      </c>
      <c r="M34" s="95" t="s">
        <v>409</v>
      </c>
      <c r="N34" s="95" t="s">
        <v>423</v>
      </c>
      <c r="O34" s="95" t="s">
        <v>413</v>
      </c>
      <c r="P34" s="95" t="s">
        <v>409</v>
      </c>
      <c r="Q34" s="95" t="s">
        <v>409</v>
      </c>
      <c r="R34" s="26">
        <v>0</v>
      </c>
      <c r="S34" s="32">
        <v>1</v>
      </c>
      <c r="T34" s="28">
        <v>1</v>
      </c>
      <c r="U34" s="33">
        <v>2</v>
      </c>
      <c r="V34" s="30">
        <v>1</v>
      </c>
      <c r="W34" s="32">
        <v>1</v>
      </c>
      <c r="X34" s="28">
        <v>0</v>
      </c>
      <c r="Y34" s="33">
        <v>2</v>
      </c>
      <c r="Z34" s="30">
        <v>1</v>
      </c>
      <c r="AA34" s="78">
        <v>2</v>
      </c>
      <c r="AB34" s="80">
        <v>1</v>
      </c>
      <c r="AC34" s="33">
        <v>2</v>
      </c>
      <c r="AD34" s="83" t="s">
        <v>286</v>
      </c>
      <c r="AE34" s="12" t="s">
        <v>410</v>
      </c>
      <c r="AF34" s="73">
        <f>_xlfn.LET(_xlpm.MAX_DEGREES,$AG$2,($R$4*IFERROR(MAX(0,_xlpm.MAX_DEGREES-R34),0)+$T$4*IFERROR(MAX(0,_xlpm.MAX_DEGREES-T34),0)+$V$4*IFERROR(MAX(0,_xlpm.MAX_DEGREES-V34),0)+$X$4*IFERROR(MAX(0,_xlpm.MAX_DEGREES-X34),0)+$Z$4*IFERROR(MAX(0,_xlpm.MAX_DEGREES-Z34),0)+$AB$4*IFERROR(MAX(0,_xlpm.MAX_DEGREES-AB34),0))/$AG$4)</f>
        <v>3.3333333333333335</v>
      </c>
      <c r="AG34" s="73">
        <f>_xlfn.LET(_xlpm.MAX_DEGREES,$AG$2,($R$4*IFERROR(MAX(0,_xlpm.MAX_DEGREES-S34),0)+$T$4*IFERROR(MAX(0,_xlpm.MAX_DEGREES-U34),0)+$V$4*IFERROR(MAX(0,_xlpm.MAX_DEGREES-W34),0)+$X$4*IFERROR(MAX(0,_xlpm.MAX_DEGREES-Y34),0)+$Z$4*IFERROR(MAX(0,_xlpm.MAX_DEGREES-AA34),0)+$AB$4*IFERROR(MAX(0,_xlpm.MAX_DEGREES-AC34),0))/$AG$4)</f>
        <v>0.83333333333333337</v>
      </c>
      <c r="AH34" s="93">
        <v>3</v>
      </c>
      <c r="AI34" s="93">
        <v>2</v>
      </c>
      <c r="AJ34" s="93">
        <v>0</v>
      </c>
      <c r="AK34" s="93">
        <v>2</v>
      </c>
      <c r="AL34" s="91" t="s">
        <v>393</v>
      </c>
      <c r="AM34" s="74">
        <f>MAX(AH34+$AF34-3,0)</f>
        <v>3.3333333333333339</v>
      </c>
      <c r="AN34" s="75">
        <f>MAX(AI34+$AF34-3,0)</f>
        <v>2.3333333333333339</v>
      </c>
      <c r="AO34" s="75">
        <f>MAX(AJ34+$AF34-3,0)</f>
        <v>0.33333333333333348</v>
      </c>
      <c r="AP34" s="75">
        <f>MAX(AK34+$AF34-3,0)</f>
        <v>2.3333333333333339</v>
      </c>
      <c r="AQ34" s="76">
        <f>MAX(IF(Table1[[#This Row],[Any Scope Change?]]="Yes",3,0)+$AF34-3,0)</f>
        <v>3.3333333333333339</v>
      </c>
      <c r="AR34" s="77">
        <f>SUMPRODUCT(AM$4:AQ$4,AM34:AQ34)</f>
        <v>11.66666666666667</v>
      </c>
      <c r="AS34" s="85">
        <v>2</v>
      </c>
      <c r="AT34" s="63" t="s">
        <v>383</v>
      </c>
      <c r="AU34" s="85">
        <v>1</v>
      </c>
      <c r="AV34" s="63" t="s">
        <v>383</v>
      </c>
    </row>
    <row r="35" spans="2:48" customFormat="1" ht="50.15" customHeight="1" x14ac:dyDescent="0.45">
      <c r="B35" s="2" t="s">
        <v>242</v>
      </c>
      <c r="C35" s="2" t="s">
        <v>265</v>
      </c>
      <c r="D35" s="2"/>
      <c r="E35" s="2">
        <v>86</v>
      </c>
      <c r="F35" s="1" t="s">
        <v>230</v>
      </c>
      <c r="G35" s="1" t="str">
        <f>Table1[[#This Row],[Matrix Default Name]] &amp; IF(ISBLANK(Table1[[#This Row],[Component Aliases]]),"", " (aka " &amp; Table1[[#This Row],[Component Aliases]] &amp; ")") &amp; IF(ISBLANK(Table1[[#This Row],[Default Souce Addresses (Decimal)]]),""," (J1939 SA " &amp; Table1[[#This Row],[Default Souce Addresses (Decimal)]] &amp; ")")</f>
        <v>ADAS Lane Keep (aka LCS Side Sensor (blind spot only) / Lane Warning / Lane Departure Warning System / Bendix Fusion / Exterior Camera for Lane Departune Warning / Driver Assistance Camera (MPC)) (J1939 SA 232, 19)</v>
      </c>
      <c r="H35" s="1" t="s">
        <v>339</v>
      </c>
      <c r="I35" s="1" t="s">
        <v>471</v>
      </c>
      <c r="J35" s="14" t="s">
        <v>322</v>
      </c>
      <c r="K35" s="41" t="s">
        <v>404</v>
      </c>
      <c r="L35" s="95" t="s">
        <v>426</v>
      </c>
      <c r="M35" s="95" t="s">
        <v>415</v>
      </c>
      <c r="N35" s="95" t="s">
        <v>406</v>
      </c>
      <c r="O35" s="95" t="s">
        <v>415</v>
      </c>
      <c r="P35" s="95" t="s">
        <v>415</v>
      </c>
      <c r="Q35" s="95" t="s">
        <v>409</v>
      </c>
      <c r="R35" s="26">
        <v>0</v>
      </c>
      <c r="S35" s="32">
        <v>1</v>
      </c>
      <c r="T35" s="28">
        <v>0</v>
      </c>
      <c r="U35" s="33">
        <v>1</v>
      </c>
      <c r="V35" s="30">
        <v>1</v>
      </c>
      <c r="W35" s="32">
        <v>2</v>
      </c>
      <c r="X35" s="28">
        <v>0</v>
      </c>
      <c r="Y35" s="33">
        <v>1</v>
      </c>
      <c r="Z35" s="30">
        <v>0</v>
      </c>
      <c r="AA35" s="78">
        <v>1</v>
      </c>
      <c r="AB35" s="80">
        <v>1</v>
      </c>
      <c r="AC35" s="33">
        <v>2</v>
      </c>
      <c r="AD35" s="83" t="s">
        <v>286</v>
      </c>
      <c r="AE35" s="12" t="s">
        <v>410</v>
      </c>
      <c r="AF35" s="73">
        <f>_xlfn.LET(_xlpm.MAX_DEGREES,$AG$2,($R$4*IFERROR(MAX(0,_xlpm.MAX_DEGREES-R35),0)+$T$4*IFERROR(MAX(0,_xlpm.MAX_DEGREES-T35),0)+$V$4*IFERROR(MAX(0,_xlpm.MAX_DEGREES-V35),0)+$X$4*IFERROR(MAX(0,_xlpm.MAX_DEGREES-X35),0)+$Z$4*IFERROR(MAX(0,_xlpm.MAX_DEGREES-Z35),0)+$AB$4*IFERROR(MAX(0,_xlpm.MAX_DEGREES-AB35),0))/$AG$4)</f>
        <v>4.166666666666667</v>
      </c>
      <c r="AG35" s="73">
        <f>_xlfn.LET(_xlpm.MAX_DEGREES,$AG$2,($R$4*IFERROR(MAX(0,_xlpm.MAX_DEGREES-S35),0)+$T$4*IFERROR(MAX(0,_xlpm.MAX_DEGREES-U35),0)+$V$4*IFERROR(MAX(0,_xlpm.MAX_DEGREES-W35),0)+$X$4*IFERROR(MAX(0,_xlpm.MAX_DEGREES-Y35),0)+$Z$4*IFERROR(MAX(0,_xlpm.MAX_DEGREES-AA35),0)+$AB$4*IFERROR(MAX(0,_xlpm.MAX_DEGREES-AC35),0))/$AG$4)</f>
        <v>1.6666666666666667</v>
      </c>
      <c r="AH35" s="93">
        <v>2</v>
      </c>
      <c r="AI35" s="93">
        <v>2</v>
      </c>
      <c r="AJ35" s="93">
        <v>1</v>
      </c>
      <c r="AK35" s="93">
        <v>1</v>
      </c>
      <c r="AL35" s="90" t="s">
        <v>392</v>
      </c>
      <c r="AM35" s="74">
        <f>MAX(AH35+$AF35-3,0)</f>
        <v>3.166666666666667</v>
      </c>
      <c r="AN35" s="75">
        <f>MAX(AI35+$AF35-3,0)</f>
        <v>3.166666666666667</v>
      </c>
      <c r="AO35" s="75">
        <f>MAX(AJ35+$AF35-3,0)</f>
        <v>2.166666666666667</v>
      </c>
      <c r="AP35" s="75">
        <f>MAX(AK35+$AF35-3,0)</f>
        <v>2.166666666666667</v>
      </c>
      <c r="AQ35" s="76">
        <f>MAX(IF(Table1[[#This Row],[Any Scope Change?]]="Yes",3,0)+$AF35-3,0)</f>
        <v>4.166666666666667</v>
      </c>
      <c r="AR35" s="77">
        <f>SUMPRODUCT(AM$4:AQ$4,AM35:AQ35)</f>
        <v>14.833333333333336</v>
      </c>
      <c r="AS35" s="85">
        <v>2</v>
      </c>
      <c r="AT35" s="63" t="s">
        <v>383</v>
      </c>
      <c r="AU35" s="85">
        <v>1</v>
      </c>
      <c r="AV35" s="63" t="s">
        <v>383</v>
      </c>
    </row>
    <row r="36" spans="2:48" customFormat="1" ht="50.15" customHeight="1" x14ac:dyDescent="0.45">
      <c r="B36" s="2" t="s">
        <v>74</v>
      </c>
      <c r="C36" s="2" t="s">
        <v>139</v>
      </c>
      <c r="D36" s="2"/>
      <c r="E36" s="2">
        <v>102</v>
      </c>
      <c r="F36" s="1" t="s">
        <v>233</v>
      </c>
      <c r="G36" s="1" t="str">
        <f>Table1[[#This Row],[Matrix Default Name]] &amp; IF(ISBLANK(Table1[[#This Row],[Component Aliases]]),"", " (aka " &amp; Table1[[#This Row],[Component Aliases]] &amp; ")") &amp; IF(ISBLANK(Table1[[#This Row],[Default Souce Addresses (Decimal)]]),""," (J1939 SA " &amp; Table1[[#This Row],[Default Souce Addresses (Decimal)]] &amp; ")")</f>
        <v>Cab Controller - Primary (aka SAM CAB) (J1939 SA 49)</v>
      </c>
      <c r="H36" s="1" t="s">
        <v>74</v>
      </c>
      <c r="I36" s="1" t="s">
        <v>355</v>
      </c>
      <c r="J36" s="14">
        <v>49</v>
      </c>
      <c r="K36" s="41" t="s">
        <v>404</v>
      </c>
      <c r="L36" s="95" t="s">
        <v>433</v>
      </c>
      <c r="M36" s="95" t="s">
        <v>433</v>
      </c>
      <c r="N36" s="95" t="s">
        <v>406</v>
      </c>
      <c r="O36" s="95" t="s">
        <v>431</v>
      </c>
      <c r="P36" s="95" t="s">
        <v>415</v>
      </c>
      <c r="Q36" s="95" t="s">
        <v>423</v>
      </c>
      <c r="R36" s="26">
        <v>0</v>
      </c>
      <c r="S36" s="32">
        <v>1</v>
      </c>
      <c r="T36" s="28">
        <v>0</v>
      </c>
      <c r="U36" s="33">
        <v>1</v>
      </c>
      <c r="V36" s="30">
        <v>1</v>
      </c>
      <c r="W36" s="32">
        <v>2</v>
      </c>
      <c r="X36" s="28">
        <v>0</v>
      </c>
      <c r="Y36" s="33">
        <v>2</v>
      </c>
      <c r="Z36" s="30">
        <v>0</v>
      </c>
      <c r="AA36" s="78">
        <v>1</v>
      </c>
      <c r="AB36" s="80">
        <v>1</v>
      </c>
      <c r="AC36" s="33">
        <v>1</v>
      </c>
      <c r="AD36" s="83" t="s">
        <v>286</v>
      </c>
      <c r="AE36" s="12" t="s">
        <v>410</v>
      </c>
      <c r="AF36" s="73">
        <f>_xlfn.LET(_xlpm.MAX_DEGREES,$AG$2,($R$4*IFERROR(MAX(0,_xlpm.MAX_DEGREES-R36),0)+$T$4*IFERROR(MAX(0,_xlpm.MAX_DEGREES-T36),0)+$V$4*IFERROR(MAX(0,_xlpm.MAX_DEGREES-V36),0)+$X$4*IFERROR(MAX(0,_xlpm.MAX_DEGREES-X36),0)+$Z$4*IFERROR(MAX(0,_xlpm.MAX_DEGREES-Z36),0)+$AB$4*IFERROR(MAX(0,_xlpm.MAX_DEGREES-AB36),0))/$AG$4)</f>
        <v>4.166666666666667</v>
      </c>
      <c r="AG36" s="73">
        <f>_xlfn.LET(_xlpm.MAX_DEGREES,$AG$2,($R$4*IFERROR(MAX(0,_xlpm.MAX_DEGREES-S36),0)+$T$4*IFERROR(MAX(0,_xlpm.MAX_DEGREES-U36),0)+$V$4*IFERROR(MAX(0,_xlpm.MAX_DEGREES-W36),0)+$X$4*IFERROR(MAX(0,_xlpm.MAX_DEGREES-Y36),0)+$Z$4*IFERROR(MAX(0,_xlpm.MAX_DEGREES-AA36),0)+$AB$4*IFERROR(MAX(0,_xlpm.MAX_DEGREES-AC36),0))/$AG$4)</f>
        <v>1.6666666666666667</v>
      </c>
      <c r="AH36" s="93">
        <v>0</v>
      </c>
      <c r="AI36" s="93">
        <v>3</v>
      </c>
      <c r="AJ36" s="93">
        <v>0</v>
      </c>
      <c r="AK36" s="93">
        <v>2</v>
      </c>
      <c r="AL36" s="90" t="s">
        <v>392</v>
      </c>
      <c r="AM36" s="74">
        <f>MAX(AH36+$AF36-3,0)</f>
        <v>1.166666666666667</v>
      </c>
      <c r="AN36" s="75">
        <f>MAX(AI36+$AF36-3,0)</f>
        <v>4.166666666666667</v>
      </c>
      <c r="AO36" s="75">
        <f>MAX(AJ36+$AF36-3,0)</f>
        <v>1.166666666666667</v>
      </c>
      <c r="AP36" s="75">
        <f>MAX(AK36+$AF36-3,0)</f>
        <v>3.166666666666667</v>
      </c>
      <c r="AQ36" s="76">
        <f>MAX(IF(Table1[[#This Row],[Any Scope Change?]]="Yes",3,0)+$AF36-3,0)</f>
        <v>4.166666666666667</v>
      </c>
      <c r="AR36" s="77">
        <f>SUMPRODUCT(AM$4:AQ$4,AM36:AQ36)</f>
        <v>13.833333333333336</v>
      </c>
      <c r="AS36" s="85">
        <v>2</v>
      </c>
      <c r="AT36" s="63" t="s">
        <v>383</v>
      </c>
      <c r="AU36" s="85">
        <v>1</v>
      </c>
      <c r="AV36" s="63" t="s">
        <v>383</v>
      </c>
    </row>
    <row r="37" spans="2:48" customFormat="1" ht="50.15" customHeight="1" x14ac:dyDescent="0.45">
      <c r="B37" s="2" t="s">
        <v>75</v>
      </c>
      <c r="C37" s="2" t="s">
        <v>139</v>
      </c>
      <c r="D37" s="2"/>
      <c r="E37" s="2">
        <v>103</v>
      </c>
      <c r="F37" s="1" t="s">
        <v>233</v>
      </c>
      <c r="G37" s="1" t="str">
        <f>Table1[[#This Row],[Matrix Default Name]] &amp; IF(ISBLANK(Table1[[#This Row],[Component Aliases]]),"", " (aka " &amp; Table1[[#This Row],[Component Aliases]] &amp; ")") &amp; IF(ISBLANK(Table1[[#This Row],[Default Souce Addresses (Decimal)]]),""," (J1939 SA " &amp; Table1[[#This Row],[Default Souce Addresses (Decimal)]] &amp; ")")</f>
        <v>Cab Controller - Secondary (J1939 SA 50)</v>
      </c>
      <c r="H37" s="1" t="s">
        <v>75</v>
      </c>
      <c r="I37" s="1"/>
      <c r="J37" s="14">
        <v>50</v>
      </c>
      <c r="K37" s="41" t="s">
        <v>404</v>
      </c>
      <c r="L37" s="95" t="s">
        <v>414</v>
      </c>
      <c r="M37" s="95" t="s">
        <v>414</v>
      </c>
      <c r="N37" s="95" t="s">
        <v>411</v>
      </c>
      <c r="O37" s="95" t="s">
        <v>414</v>
      </c>
      <c r="P37" s="95" t="s">
        <v>414</v>
      </c>
      <c r="Q37" s="95" t="s">
        <v>411</v>
      </c>
      <c r="R37" s="26">
        <v>0</v>
      </c>
      <c r="S37" s="32">
        <v>0</v>
      </c>
      <c r="T37" s="28">
        <v>0</v>
      </c>
      <c r="U37" s="33">
        <v>0</v>
      </c>
      <c r="V37" s="30">
        <v>1</v>
      </c>
      <c r="W37" s="32">
        <v>1</v>
      </c>
      <c r="X37" s="28">
        <v>0</v>
      </c>
      <c r="Y37" s="33">
        <v>0</v>
      </c>
      <c r="Z37" s="30">
        <v>0</v>
      </c>
      <c r="AA37" s="78">
        <v>0</v>
      </c>
      <c r="AB37" s="80">
        <v>1</v>
      </c>
      <c r="AC37" s="33">
        <v>1</v>
      </c>
      <c r="AD37" s="83" t="s">
        <v>286</v>
      </c>
      <c r="AE37" s="12" t="s">
        <v>410</v>
      </c>
      <c r="AF37" s="73">
        <f>_xlfn.LET(_xlpm.MAX_DEGREES,$AG$2,($R$4*IFERROR(MAX(0,_xlpm.MAX_DEGREES-R37),0)+$T$4*IFERROR(MAX(0,_xlpm.MAX_DEGREES-T37),0)+$V$4*IFERROR(MAX(0,_xlpm.MAX_DEGREES-V37),0)+$X$4*IFERROR(MAX(0,_xlpm.MAX_DEGREES-X37),0)+$Z$4*IFERROR(MAX(0,_xlpm.MAX_DEGREES-Z37),0)+$AB$4*IFERROR(MAX(0,_xlpm.MAX_DEGREES-AB37),0))/$AG$4)</f>
        <v>4.166666666666667</v>
      </c>
      <c r="AG37" s="73">
        <f>_xlfn.LET(_xlpm.MAX_DEGREES,$AG$2,($R$4*IFERROR(MAX(0,_xlpm.MAX_DEGREES-S37),0)+$T$4*IFERROR(MAX(0,_xlpm.MAX_DEGREES-U37),0)+$V$4*IFERROR(MAX(0,_xlpm.MAX_DEGREES-W37),0)+$X$4*IFERROR(MAX(0,_xlpm.MAX_DEGREES-Y37),0)+$Z$4*IFERROR(MAX(0,_xlpm.MAX_DEGREES-AA37),0)+$AB$4*IFERROR(MAX(0,_xlpm.MAX_DEGREES-AC37),0))/$AG$4)</f>
        <v>4.166666666666667</v>
      </c>
      <c r="AH37" s="93">
        <v>0</v>
      </c>
      <c r="AI37" s="93">
        <v>3</v>
      </c>
      <c r="AJ37" s="93">
        <v>0</v>
      </c>
      <c r="AK37" s="93">
        <v>2</v>
      </c>
      <c r="AL37" s="90" t="s">
        <v>392</v>
      </c>
      <c r="AM37" s="74">
        <f>MAX(AH37+$AF37-3,0)</f>
        <v>1.166666666666667</v>
      </c>
      <c r="AN37" s="75">
        <f>MAX(AI37+$AF37-3,0)</f>
        <v>4.166666666666667</v>
      </c>
      <c r="AO37" s="75">
        <f>MAX(AJ37+$AF37-3,0)</f>
        <v>1.166666666666667</v>
      </c>
      <c r="AP37" s="75">
        <f>MAX(AK37+$AF37-3,0)</f>
        <v>3.166666666666667</v>
      </c>
      <c r="AQ37" s="76">
        <f>MAX(IF(Table1[[#This Row],[Any Scope Change?]]="Yes",3,0)+$AF37-3,0)</f>
        <v>4.166666666666667</v>
      </c>
      <c r="AR37" s="77">
        <f>SUMPRODUCT(AM$4:AQ$4,AM37:AQ37)</f>
        <v>13.833333333333336</v>
      </c>
      <c r="AS37" s="85">
        <v>2</v>
      </c>
      <c r="AT37" s="63" t="s">
        <v>383</v>
      </c>
      <c r="AU37" s="85">
        <v>1</v>
      </c>
      <c r="AV37" s="63" t="s">
        <v>383</v>
      </c>
    </row>
    <row r="38" spans="2:48" customFormat="1" ht="50.15" customHeight="1" x14ac:dyDescent="0.45">
      <c r="B38" s="2" t="s">
        <v>29</v>
      </c>
      <c r="C38" s="2" t="s">
        <v>139</v>
      </c>
      <c r="D38" s="2" t="s">
        <v>30</v>
      </c>
      <c r="E38" s="2">
        <v>106</v>
      </c>
      <c r="F38" s="1" t="s">
        <v>233</v>
      </c>
      <c r="G38" s="1" t="str">
        <f>Table1[[#This Row],[Matrix Default Name]] &amp; IF(ISBLANK(Table1[[#This Row],[Component Aliases]]),"", " (aka " &amp; Table1[[#This Row],[Component Aliases]] &amp; ")") &amp; IF(ISBLANK(Table1[[#This Row],[Default Souce Addresses (Decimal)]]),""," (J1939 SA " &amp; Table1[[#This Row],[Default Souce Addresses (Decimal)]] &amp; ")")</f>
        <v>Cruise Control (J1939 SA 17)</v>
      </c>
      <c r="H38" s="1" t="s">
        <v>29</v>
      </c>
      <c r="I38" s="1"/>
      <c r="J38" s="14">
        <v>17</v>
      </c>
      <c r="K38" s="41" t="s">
        <v>404</v>
      </c>
      <c r="L38" s="95" t="s">
        <v>430</v>
      </c>
      <c r="M38" s="95" t="s">
        <v>430</v>
      </c>
      <c r="N38" s="95" t="s">
        <v>423</v>
      </c>
      <c r="O38" s="95" t="s">
        <v>430</v>
      </c>
      <c r="P38" s="95" t="s">
        <v>416</v>
      </c>
      <c r="Q38" s="95" t="s">
        <v>423</v>
      </c>
      <c r="R38" s="26">
        <v>0</v>
      </c>
      <c r="S38" s="32">
        <v>0</v>
      </c>
      <c r="T38" s="28">
        <v>0</v>
      </c>
      <c r="U38" s="33">
        <v>0</v>
      </c>
      <c r="V38" s="30">
        <v>1</v>
      </c>
      <c r="W38" s="32">
        <v>1</v>
      </c>
      <c r="X38" s="28">
        <v>0</v>
      </c>
      <c r="Y38" s="33">
        <v>0</v>
      </c>
      <c r="Z38" s="30">
        <v>0</v>
      </c>
      <c r="AA38" s="78">
        <v>1</v>
      </c>
      <c r="AB38" s="80">
        <v>1</v>
      </c>
      <c r="AC38" s="33">
        <v>1</v>
      </c>
      <c r="AD38" s="83" t="s">
        <v>286</v>
      </c>
      <c r="AE38" s="12" t="s">
        <v>410</v>
      </c>
      <c r="AF38" s="73">
        <f>_xlfn.LET(_xlpm.MAX_DEGREES,$AG$2,($R$4*IFERROR(MAX(0,_xlpm.MAX_DEGREES-R38),0)+$T$4*IFERROR(MAX(0,_xlpm.MAX_DEGREES-T38),0)+$V$4*IFERROR(MAX(0,_xlpm.MAX_DEGREES-V38),0)+$X$4*IFERROR(MAX(0,_xlpm.MAX_DEGREES-X38),0)+$Z$4*IFERROR(MAX(0,_xlpm.MAX_DEGREES-Z38),0)+$AB$4*IFERROR(MAX(0,_xlpm.MAX_DEGREES-AB38),0))/$AG$4)</f>
        <v>4.166666666666667</v>
      </c>
      <c r="AG38" s="73">
        <f>_xlfn.LET(_xlpm.MAX_DEGREES,$AG$2,($R$4*IFERROR(MAX(0,_xlpm.MAX_DEGREES-S38),0)+$T$4*IFERROR(MAX(0,_xlpm.MAX_DEGREES-U38),0)+$V$4*IFERROR(MAX(0,_xlpm.MAX_DEGREES-W38),0)+$X$4*IFERROR(MAX(0,_xlpm.MAX_DEGREES-Y38),0)+$Z$4*IFERROR(MAX(0,_xlpm.MAX_DEGREES-AA38),0)+$AB$4*IFERROR(MAX(0,_xlpm.MAX_DEGREES-AC38),0))/$AG$4)</f>
        <v>3.75</v>
      </c>
      <c r="AH38" s="93">
        <v>0</v>
      </c>
      <c r="AI38" s="93">
        <v>2</v>
      </c>
      <c r="AJ38" s="93">
        <v>0</v>
      </c>
      <c r="AK38" s="93">
        <v>1</v>
      </c>
      <c r="AL38" s="90" t="s">
        <v>392</v>
      </c>
      <c r="AM38" s="74">
        <f>MAX(AH38+$AF38-3,0)</f>
        <v>1.166666666666667</v>
      </c>
      <c r="AN38" s="75">
        <f>MAX(AI38+$AF38-3,0)</f>
        <v>3.166666666666667</v>
      </c>
      <c r="AO38" s="75">
        <f>MAX(AJ38+$AF38-3,0)</f>
        <v>1.166666666666667</v>
      </c>
      <c r="AP38" s="75">
        <f>MAX(AK38+$AF38-3,0)</f>
        <v>2.166666666666667</v>
      </c>
      <c r="AQ38" s="76">
        <f>MAX(IF(Table1[[#This Row],[Any Scope Change?]]="Yes",3,0)+$AF38-3,0)</f>
        <v>4.166666666666667</v>
      </c>
      <c r="AR38" s="77">
        <f>SUMPRODUCT(AM$4:AQ$4,AM38:AQ38)</f>
        <v>11.833333333333336</v>
      </c>
      <c r="AS38" s="85">
        <v>2</v>
      </c>
      <c r="AT38" s="63" t="s">
        <v>383</v>
      </c>
      <c r="AU38" s="85">
        <v>1</v>
      </c>
      <c r="AV38" s="63" t="s">
        <v>383</v>
      </c>
    </row>
    <row r="39" spans="2:48" customFormat="1" ht="50.15" customHeight="1" x14ac:dyDescent="0.45">
      <c r="B39" s="2" t="s">
        <v>198</v>
      </c>
      <c r="C39" s="2" t="s">
        <v>220</v>
      </c>
      <c r="D39" s="2" t="s">
        <v>199</v>
      </c>
      <c r="E39" s="2">
        <v>109</v>
      </c>
      <c r="F39" s="1" t="s">
        <v>233</v>
      </c>
      <c r="G39" s="1" t="str">
        <f>Table1[[#This Row],[Matrix Default Name]] &amp; IF(ISBLANK(Table1[[#This Row],[Component Aliases]]),"", " (aka " &amp; Table1[[#This Row],[Component Aliases]] &amp; ")") &amp; IF(ISBLANK(Table1[[#This Row],[Default Souce Addresses (Decimal)]]),""," (J1939 SA " &amp; Table1[[#This Row],[Default Souce Addresses (Decimal)]] &amp; ")")</f>
        <v>Object Detection Display (aka Active Safety Components / Bendix Fusion (Display))</v>
      </c>
      <c r="H39" s="1" t="s">
        <v>198</v>
      </c>
      <c r="I39" s="1" t="s">
        <v>470</v>
      </c>
      <c r="J39" s="14"/>
      <c r="K39" s="41" t="s">
        <v>404</v>
      </c>
      <c r="L39" s="95" t="s">
        <v>430</v>
      </c>
      <c r="M39" s="95" t="s">
        <v>423</v>
      </c>
      <c r="N39" s="95" t="s">
        <v>411</v>
      </c>
      <c r="O39" s="95" t="s">
        <v>416</v>
      </c>
      <c r="P39" s="95" t="s">
        <v>423</v>
      </c>
      <c r="Q39" s="95" t="s">
        <v>409</v>
      </c>
      <c r="R39" s="26">
        <v>0</v>
      </c>
      <c r="S39" s="32">
        <v>0</v>
      </c>
      <c r="T39" s="28">
        <v>1</v>
      </c>
      <c r="U39" s="33">
        <v>1</v>
      </c>
      <c r="V39" s="30">
        <v>1</v>
      </c>
      <c r="W39" s="32">
        <v>1</v>
      </c>
      <c r="X39" s="28">
        <v>0</v>
      </c>
      <c r="Y39" s="33">
        <v>1</v>
      </c>
      <c r="Z39" s="30">
        <v>1</v>
      </c>
      <c r="AA39" s="78">
        <v>1</v>
      </c>
      <c r="AB39" s="80">
        <v>1</v>
      </c>
      <c r="AC39" s="33">
        <v>2</v>
      </c>
      <c r="AD39" s="83" t="s">
        <v>286</v>
      </c>
      <c r="AE39" s="12" t="s">
        <v>293</v>
      </c>
      <c r="AF39" s="73">
        <f>_xlfn.LET(_xlpm.MAX_DEGREES,$AG$2,($R$4*IFERROR(MAX(0,_xlpm.MAX_DEGREES-R39),0)+$T$4*IFERROR(MAX(0,_xlpm.MAX_DEGREES-T39),0)+$V$4*IFERROR(MAX(0,_xlpm.MAX_DEGREES-V39),0)+$X$4*IFERROR(MAX(0,_xlpm.MAX_DEGREES-X39),0)+$Z$4*IFERROR(MAX(0,_xlpm.MAX_DEGREES-Z39),0)+$AB$4*IFERROR(MAX(0,_xlpm.MAX_DEGREES-AB39),0))/$AG$4)</f>
        <v>3.3333333333333335</v>
      </c>
      <c r="AG39" s="73">
        <f>_xlfn.LET(_xlpm.MAX_DEGREES,$AG$2,($R$4*IFERROR(MAX(0,_xlpm.MAX_DEGREES-S39),0)+$T$4*IFERROR(MAX(0,_xlpm.MAX_DEGREES-U39),0)+$V$4*IFERROR(MAX(0,_xlpm.MAX_DEGREES-W39),0)+$X$4*IFERROR(MAX(0,_xlpm.MAX_DEGREES-Y39),0)+$Z$4*IFERROR(MAX(0,_xlpm.MAX_DEGREES-AA39),0)+$AB$4*IFERROR(MAX(0,_xlpm.MAX_DEGREES-AC39),0))/$AG$4)</f>
        <v>2.5</v>
      </c>
      <c r="AH39" s="93">
        <v>3</v>
      </c>
      <c r="AI39" s="93">
        <v>2</v>
      </c>
      <c r="AJ39" s="93">
        <v>0</v>
      </c>
      <c r="AK39" s="93">
        <v>2</v>
      </c>
      <c r="AL39" s="90" t="s">
        <v>392</v>
      </c>
      <c r="AM39" s="74">
        <f>MAX(AH39+$AF39-3,0)</f>
        <v>3.3333333333333339</v>
      </c>
      <c r="AN39" s="75">
        <f>MAX(AI39+$AF39-3,0)</f>
        <v>2.3333333333333339</v>
      </c>
      <c r="AO39" s="75">
        <f>MAX(AJ39+$AF39-3,0)</f>
        <v>0.33333333333333348</v>
      </c>
      <c r="AP39" s="75">
        <f>MAX(AK39+$AF39-3,0)</f>
        <v>2.3333333333333339</v>
      </c>
      <c r="AQ39" s="76">
        <f>MAX(IF(Table1[[#This Row],[Any Scope Change?]]="Yes",3,0)+$AF39-3,0)</f>
        <v>3.3333333333333339</v>
      </c>
      <c r="AR39" s="77">
        <f>SUMPRODUCT(AM$4:AQ$4,AM39:AQ39)</f>
        <v>11.66666666666667</v>
      </c>
      <c r="AS39" s="85">
        <v>2</v>
      </c>
      <c r="AT39" s="63" t="s">
        <v>383</v>
      </c>
      <c r="AU39" s="85">
        <v>1</v>
      </c>
      <c r="AV39" s="63" t="s">
        <v>383</v>
      </c>
    </row>
    <row r="40" spans="2:48" customFormat="1" ht="50.15" customHeight="1" x14ac:dyDescent="0.45">
      <c r="B40" s="2" t="s">
        <v>249</v>
      </c>
      <c r="C40" s="2" t="s">
        <v>265</v>
      </c>
      <c r="D40" s="2"/>
      <c r="E40" s="2">
        <v>141</v>
      </c>
      <c r="F40" s="1" t="s">
        <v>234</v>
      </c>
      <c r="G40" s="1" t="str">
        <f>Table1[[#This Row],[Matrix Default Name]] &amp; IF(ISBLANK(Table1[[#This Row],[Component Aliases]]),"", " (aka " &amp; Table1[[#This Row],[Component Aliases]] &amp; ")") &amp; IF(ISBLANK(Table1[[#This Row],[Default Souce Addresses (Decimal)]]),""," (J1939 SA " &amp; Table1[[#This Row],[Default Souce Addresses (Decimal)]] &amp; ")")</f>
        <v>ADAS Adaptive Cruise Control (aka Bendix Fusion) (J1939 SA 42)</v>
      </c>
      <c r="H40" s="1" t="s">
        <v>260</v>
      </c>
      <c r="I40" s="1" t="s">
        <v>468</v>
      </c>
      <c r="J40" s="14">
        <v>42</v>
      </c>
      <c r="K40" s="41" t="s">
        <v>404</v>
      </c>
      <c r="L40" s="95" t="s">
        <v>405</v>
      </c>
      <c r="M40" s="95" t="s">
        <v>444</v>
      </c>
      <c r="N40" s="95" t="s">
        <v>435</v>
      </c>
      <c r="O40" s="95" t="s">
        <v>437</v>
      </c>
      <c r="P40" s="95" t="s">
        <v>444</v>
      </c>
      <c r="Q40" s="95" t="s">
        <v>406</v>
      </c>
      <c r="R40" s="26">
        <v>0</v>
      </c>
      <c r="S40" s="32">
        <v>1</v>
      </c>
      <c r="T40" s="28">
        <v>1</v>
      </c>
      <c r="U40" s="33">
        <v>2</v>
      </c>
      <c r="V40" s="30">
        <v>1</v>
      </c>
      <c r="W40" s="32">
        <v>1</v>
      </c>
      <c r="X40" s="28">
        <v>0</v>
      </c>
      <c r="Y40" s="33">
        <v>2</v>
      </c>
      <c r="Z40" s="30">
        <v>1</v>
      </c>
      <c r="AA40" s="78">
        <v>2</v>
      </c>
      <c r="AB40" s="80">
        <v>1</v>
      </c>
      <c r="AC40" s="33">
        <v>2</v>
      </c>
      <c r="AD40" s="83" t="s">
        <v>286</v>
      </c>
      <c r="AE40" s="12" t="s">
        <v>410</v>
      </c>
      <c r="AF40" s="73">
        <f>_xlfn.LET(_xlpm.MAX_DEGREES,$AG$2,($R$4*IFERROR(MAX(0,_xlpm.MAX_DEGREES-R40),0)+$T$4*IFERROR(MAX(0,_xlpm.MAX_DEGREES-T40),0)+$V$4*IFERROR(MAX(0,_xlpm.MAX_DEGREES-V40),0)+$X$4*IFERROR(MAX(0,_xlpm.MAX_DEGREES-X40),0)+$Z$4*IFERROR(MAX(0,_xlpm.MAX_DEGREES-Z40),0)+$AB$4*IFERROR(MAX(0,_xlpm.MAX_DEGREES-AB40),0))/$AG$4)</f>
        <v>3.3333333333333335</v>
      </c>
      <c r="AG40" s="73">
        <f>_xlfn.LET(_xlpm.MAX_DEGREES,$AG$2,($R$4*IFERROR(MAX(0,_xlpm.MAX_DEGREES-S40),0)+$T$4*IFERROR(MAX(0,_xlpm.MAX_DEGREES-U40),0)+$V$4*IFERROR(MAX(0,_xlpm.MAX_DEGREES-W40),0)+$X$4*IFERROR(MAX(0,_xlpm.MAX_DEGREES-Y40),0)+$Z$4*IFERROR(MAX(0,_xlpm.MAX_DEGREES-AA40),0)+$AB$4*IFERROR(MAX(0,_xlpm.MAX_DEGREES-AC40),0))/$AG$4)</f>
        <v>0.83333333333333337</v>
      </c>
      <c r="AH40" s="93">
        <v>0</v>
      </c>
      <c r="AI40" s="93">
        <v>2</v>
      </c>
      <c r="AJ40" s="93">
        <v>0</v>
      </c>
      <c r="AK40" s="93">
        <v>1</v>
      </c>
      <c r="AL40" s="90" t="s">
        <v>392</v>
      </c>
      <c r="AM40" s="74">
        <f>MAX(AH40+$AF40-3,0)</f>
        <v>0.33333333333333348</v>
      </c>
      <c r="AN40" s="75">
        <f>MAX(AI40+$AF40-3,0)</f>
        <v>2.3333333333333339</v>
      </c>
      <c r="AO40" s="75">
        <f>MAX(AJ40+$AF40-3,0)</f>
        <v>0.33333333333333348</v>
      </c>
      <c r="AP40" s="75">
        <f>MAX(AK40+$AF40-3,0)</f>
        <v>1.3333333333333339</v>
      </c>
      <c r="AQ40" s="76">
        <f>MAX(IF(Table1[[#This Row],[Any Scope Change?]]="Yes",3,0)+$AF40-3,0)</f>
        <v>3.3333333333333339</v>
      </c>
      <c r="AR40" s="77">
        <f>SUMPRODUCT(AM$4:AQ$4,AM40:AQ40)</f>
        <v>7.6666666666666687</v>
      </c>
      <c r="AS40" s="85">
        <v>2</v>
      </c>
      <c r="AT40" s="63" t="s">
        <v>383</v>
      </c>
      <c r="AU40" s="85">
        <v>1</v>
      </c>
      <c r="AV40" s="63" t="s">
        <v>383</v>
      </c>
    </row>
    <row r="41" spans="2:48" customFormat="1" ht="50.15" customHeight="1" x14ac:dyDescent="0.45">
      <c r="B41" s="2"/>
      <c r="C41" s="2" t="s">
        <v>482</v>
      </c>
      <c r="D41" s="2"/>
      <c r="E41" s="2">
        <v>142</v>
      </c>
      <c r="F41" s="1" t="s">
        <v>234</v>
      </c>
      <c r="G41" s="1" t="str">
        <f>Table1[[#This Row],[Matrix Default Name]] &amp; IF(ISBLANK(Table1[[#This Row],[Component Aliases]]),"", " (aka " &amp; Table1[[#This Row],[Component Aliases]] &amp; ")") &amp; IF(ISBLANK(Table1[[#This Row],[Default Souce Addresses (Decimal)]]),""," (J1939 SA " &amp; Table1[[#This Row],[Default Souce Addresses (Decimal)]] &amp; ")")</f>
        <v>Ammeter (J1939 SA 23, 39)</v>
      </c>
      <c r="H41" s="1" t="s">
        <v>280</v>
      </c>
      <c r="I41" s="1"/>
      <c r="J41" s="14" t="s">
        <v>326</v>
      </c>
      <c r="K41" s="41" t="s">
        <v>404</v>
      </c>
      <c r="L41" s="95" t="s">
        <v>430</v>
      </c>
      <c r="M41" s="95" t="s">
        <v>423</v>
      </c>
      <c r="N41" s="95" t="s">
        <v>423</v>
      </c>
      <c r="O41" s="95" t="s">
        <v>416</v>
      </c>
      <c r="P41" s="95" t="s">
        <v>423</v>
      </c>
      <c r="Q41" s="95" t="s">
        <v>416</v>
      </c>
      <c r="R41" s="26">
        <v>0</v>
      </c>
      <c r="S41" s="32">
        <v>0</v>
      </c>
      <c r="T41" s="28">
        <v>1</v>
      </c>
      <c r="U41" s="33">
        <v>1</v>
      </c>
      <c r="V41" s="30">
        <v>1</v>
      </c>
      <c r="W41" s="32">
        <v>1</v>
      </c>
      <c r="X41" s="28">
        <v>0</v>
      </c>
      <c r="Y41" s="33">
        <v>1</v>
      </c>
      <c r="Z41" s="30">
        <v>1</v>
      </c>
      <c r="AA41" s="78">
        <v>1</v>
      </c>
      <c r="AB41" s="80">
        <v>0</v>
      </c>
      <c r="AC41" s="33">
        <v>1</v>
      </c>
      <c r="AD41" s="83" t="s">
        <v>286</v>
      </c>
      <c r="AE41" s="12" t="s">
        <v>410</v>
      </c>
      <c r="AF41" s="73">
        <f>_xlfn.LET(_xlpm.MAX_DEGREES,$AG$2,($R$4*IFERROR(MAX(0,_xlpm.MAX_DEGREES-R41),0)+$T$4*IFERROR(MAX(0,_xlpm.MAX_DEGREES-T41),0)+$V$4*IFERROR(MAX(0,_xlpm.MAX_DEGREES-V41),0)+$X$4*IFERROR(MAX(0,_xlpm.MAX_DEGREES-X41),0)+$Z$4*IFERROR(MAX(0,_xlpm.MAX_DEGREES-Z41),0)+$AB$4*IFERROR(MAX(0,_xlpm.MAX_DEGREES-AB41),0))/$AG$4)</f>
        <v>3.75</v>
      </c>
      <c r="AG41" s="73">
        <f>_xlfn.LET(_xlpm.MAX_DEGREES,$AG$2,($R$4*IFERROR(MAX(0,_xlpm.MAX_DEGREES-S41),0)+$T$4*IFERROR(MAX(0,_xlpm.MAX_DEGREES-U41),0)+$V$4*IFERROR(MAX(0,_xlpm.MAX_DEGREES-W41),0)+$X$4*IFERROR(MAX(0,_xlpm.MAX_DEGREES-Y41),0)+$Z$4*IFERROR(MAX(0,_xlpm.MAX_DEGREES-AA41),0)+$AB$4*IFERROR(MAX(0,_xlpm.MAX_DEGREES-AC41),0))/$AG$4)</f>
        <v>2.916666666666667</v>
      </c>
      <c r="AH41" s="93">
        <v>1</v>
      </c>
      <c r="AI41" s="93">
        <v>0</v>
      </c>
      <c r="AJ41" s="93">
        <v>0</v>
      </c>
      <c r="AK41" s="93">
        <v>2</v>
      </c>
      <c r="AL41" s="90" t="s">
        <v>392</v>
      </c>
      <c r="AM41" s="74">
        <f>MAX(AH41+$AF41-3,0)</f>
        <v>1.75</v>
      </c>
      <c r="AN41" s="75">
        <f>MAX(AI41+$AF41-3,0)</f>
        <v>0.75</v>
      </c>
      <c r="AO41" s="75">
        <f>MAX(AJ41+$AF41-3,0)</f>
        <v>0.75</v>
      </c>
      <c r="AP41" s="75">
        <f>MAX(AK41+$AF41-3,0)</f>
        <v>2.75</v>
      </c>
      <c r="AQ41" s="76">
        <f>MAX(IF(Table1[[#This Row],[Any Scope Change?]]="Yes",3,0)+$AF41-3,0)</f>
        <v>3.75</v>
      </c>
      <c r="AR41" s="77">
        <f>SUMPRODUCT(AM$4:AQ$4,AM41:AQ41)</f>
        <v>9.75</v>
      </c>
      <c r="AS41" s="85">
        <v>2</v>
      </c>
      <c r="AT41" s="63" t="s">
        <v>383</v>
      </c>
      <c r="AU41" s="85">
        <v>1</v>
      </c>
      <c r="AV41" s="63" t="s">
        <v>383</v>
      </c>
    </row>
    <row r="42" spans="2:48" customFormat="1" ht="50.15" customHeight="1" x14ac:dyDescent="0.45">
      <c r="B42" s="2" t="s">
        <v>67</v>
      </c>
      <c r="C42" s="2" t="s">
        <v>139</v>
      </c>
      <c r="D42" s="2"/>
      <c r="E42" s="2">
        <v>148</v>
      </c>
      <c r="F42" s="1" t="s">
        <v>235</v>
      </c>
      <c r="G42" s="1" t="str">
        <f>Table1[[#This Row],[Matrix Default Name]] &amp; IF(ISBLANK(Table1[[#This Row],[Component Aliases]]),"", " (aka " &amp; Table1[[#This Row],[Component Aliases]] &amp; ")") &amp; IF(ISBLANK(Table1[[#This Row],[Default Souce Addresses (Decimal)]]),""," (J1939 SA " &amp; Table1[[#This Row],[Default Souce Addresses (Decimal)]] &amp; ")")</f>
        <v>On Board Diagnostic Unit (aka OEM Factory &amp; Service tool) (J1939 SA 250)</v>
      </c>
      <c r="H42" s="1" t="s">
        <v>264</v>
      </c>
      <c r="I42" s="1" t="s">
        <v>335</v>
      </c>
      <c r="J42" s="14">
        <v>250</v>
      </c>
      <c r="K42" s="41" t="s">
        <v>404</v>
      </c>
      <c r="L42" s="95" t="s">
        <v>430</v>
      </c>
      <c r="M42" s="95" t="s">
        <v>423</v>
      </c>
      <c r="N42" s="95" t="s">
        <v>423</v>
      </c>
      <c r="O42" s="95" t="s">
        <v>416</v>
      </c>
      <c r="P42" s="95" t="s">
        <v>423</v>
      </c>
      <c r="Q42" s="95" t="s">
        <v>409</v>
      </c>
      <c r="R42" s="26">
        <v>0</v>
      </c>
      <c r="S42" s="32">
        <v>0</v>
      </c>
      <c r="T42" s="28">
        <v>1</v>
      </c>
      <c r="U42" s="33">
        <v>1</v>
      </c>
      <c r="V42" s="30">
        <v>1</v>
      </c>
      <c r="W42" s="32">
        <v>1</v>
      </c>
      <c r="X42" s="28">
        <v>0</v>
      </c>
      <c r="Y42" s="33">
        <v>1</v>
      </c>
      <c r="Z42" s="30">
        <v>1</v>
      </c>
      <c r="AA42" s="78">
        <v>1</v>
      </c>
      <c r="AB42" s="80">
        <v>1</v>
      </c>
      <c r="AC42" s="33">
        <v>2</v>
      </c>
      <c r="AD42" s="83" t="s">
        <v>286</v>
      </c>
      <c r="AE42" s="12" t="s">
        <v>410</v>
      </c>
      <c r="AF42" s="73">
        <f>_xlfn.LET(_xlpm.MAX_DEGREES,$AG$2,($R$4*IFERROR(MAX(0,_xlpm.MAX_DEGREES-R42),0)+$T$4*IFERROR(MAX(0,_xlpm.MAX_DEGREES-T42),0)+$V$4*IFERROR(MAX(0,_xlpm.MAX_DEGREES-V42),0)+$X$4*IFERROR(MAX(0,_xlpm.MAX_DEGREES-X42),0)+$Z$4*IFERROR(MAX(0,_xlpm.MAX_DEGREES-Z42),0)+$AB$4*IFERROR(MAX(0,_xlpm.MAX_DEGREES-AB42),0))/$AG$4)</f>
        <v>3.3333333333333335</v>
      </c>
      <c r="AG42" s="73">
        <f>_xlfn.LET(_xlpm.MAX_DEGREES,$AG$2,($R$4*IFERROR(MAX(0,_xlpm.MAX_DEGREES-S42),0)+$T$4*IFERROR(MAX(0,_xlpm.MAX_DEGREES-U42),0)+$V$4*IFERROR(MAX(0,_xlpm.MAX_DEGREES-W42),0)+$X$4*IFERROR(MAX(0,_xlpm.MAX_DEGREES-Y42),0)+$Z$4*IFERROR(MAX(0,_xlpm.MAX_DEGREES-AA42),0)+$AB$4*IFERROR(MAX(0,_xlpm.MAX_DEGREES-AC42),0))/$AG$4)</f>
        <v>2.5</v>
      </c>
      <c r="AH42" s="93">
        <v>3</v>
      </c>
      <c r="AI42" s="93">
        <v>3</v>
      </c>
      <c r="AJ42" s="93">
        <v>3</v>
      </c>
      <c r="AK42" s="93">
        <v>2</v>
      </c>
      <c r="AL42" s="90" t="s">
        <v>392</v>
      </c>
      <c r="AM42" s="74">
        <f>MAX(AH42+$AF42-3,0)</f>
        <v>3.3333333333333339</v>
      </c>
      <c r="AN42" s="75">
        <f>MAX(AI42+$AF42-3,0)</f>
        <v>3.3333333333333339</v>
      </c>
      <c r="AO42" s="75">
        <f>MAX(AJ42+$AF42-3,0)</f>
        <v>3.3333333333333339</v>
      </c>
      <c r="AP42" s="75">
        <f>MAX(AK42+$AF42-3,0)</f>
        <v>2.3333333333333339</v>
      </c>
      <c r="AQ42" s="76">
        <f>MAX(IF(Table1[[#This Row],[Any Scope Change?]]="Yes",3,0)+$AF42-3,0)</f>
        <v>3.3333333333333339</v>
      </c>
      <c r="AR42" s="77">
        <f>SUMPRODUCT(AM$4:AQ$4,AM42:AQ42)</f>
        <v>15.66666666666667</v>
      </c>
      <c r="AS42" s="85">
        <v>2</v>
      </c>
      <c r="AT42" s="63" t="s">
        <v>383</v>
      </c>
      <c r="AU42" s="85">
        <v>1</v>
      </c>
      <c r="AV42" s="63" t="s">
        <v>383</v>
      </c>
    </row>
    <row r="43" spans="2:48" customFormat="1" ht="50.15" customHeight="1" x14ac:dyDescent="0.45">
      <c r="B43" s="2"/>
      <c r="C43" s="2" t="s">
        <v>482</v>
      </c>
      <c r="D43" s="2"/>
      <c r="E43" s="2">
        <v>153</v>
      </c>
      <c r="F43" s="1" t="s">
        <v>235</v>
      </c>
      <c r="G43" s="1" t="str">
        <f>Table1[[#This Row],[Matrix Default Name]] &amp; IF(ISBLANK(Table1[[#This Row],[Component Aliases]]),"", " (aka " &amp; Table1[[#This Row],[Component Aliases]] &amp; ")") &amp; IF(ISBLANK(Table1[[#This Row],[Default Souce Addresses (Decimal)]]),""," (J1939 SA " &amp; Table1[[#This Row],[Default Souce Addresses (Decimal)]] &amp; ")")</f>
        <v>Predictive Cruise Control (aka E-Horizon / Intelligent Predictive Powertrain Control (IPPC)) (J1939 SA 75)</v>
      </c>
      <c r="H43" s="1" t="s">
        <v>282</v>
      </c>
      <c r="I43" s="1" t="s">
        <v>346</v>
      </c>
      <c r="J43" s="14">
        <v>75</v>
      </c>
      <c r="K43" s="41" t="s">
        <v>404</v>
      </c>
      <c r="L43" s="95" t="s">
        <v>426</v>
      </c>
      <c r="M43" s="95" t="s">
        <v>445</v>
      </c>
      <c r="N43" s="95" t="s">
        <v>445</v>
      </c>
      <c r="O43" s="95" t="s">
        <v>418</v>
      </c>
      <c r="P43" s="95" t="s">
        <v>445</v>
      </c>
      <c r="Q43" s="95" t="s">
        <v>407</v>
      </c>
      <c r="R43" s="26">
        <v>0</v>
      </c>
      <c r="S43" s="32">
        <v>1</v>
      </c>
      <c r="T43" s="28">
        <v>1</v>
      </c>
      <c r="U43" s="33">
        <v>2</v>
      </c>
      <c r="V43" s="30">
        <v>1</v>
      </c>
      <c r="W43" s="32">
        <v>2</v>
      </c>
      <c r="X43" s="28">
        <v>0</v>
      </c>
      <c r="Y43" s="33">
        <v>2</v>
      </c>
      <c r="Z43" s="30">
        <v>1</v>
      </c>
      <c r="AA43" s="78">
        <v>2</v>
      </c>
      <c r="AB43" s="80">
        <v>1</v>
      </c>
      <c r="AC43" s="33">
        <v>2</v>
      </c>
      <c r="AD43" s="83" t="s">
        <v>286</v>
      </c>
      <c r="AE43" s="12" t="s">
        <v>410</v>
      </c>
      <c r="AF43" s="73">
        <f>_xlfn.LET(_xlpm.MAX_DEGREES,$AG$2,($R$4*IFERROR(MAX(0,_xlpm.MAX_DEGREES-R43),0)+$T$4*IFERROR(MAX(0,_xlpm.MAX_DEGREES-T43),0)+$V$4*IFERROR(MAX(0,_xlpm.MAX_DEGREES-V43),0)+$X$4*IFERROR(MAX(0,_xlpm.MAX_DEGREES-X43),0)+$Z$4*IFERROR(MAX(0,_xlpm.MAX_DEGREES-Z43),0)+$AB$4*IFERROR(MAX(0,_xlpm.MAX_DEGREES-AB43),0))/$AG$4)</f>
        <v>3.3333333333333335</v>
      </c>
      <c r="AG43" s="73">
        <f>_xlfn.LET(_xlpm.MAX_DEGREES,$AG$2,($R$4*IFERROR(MAX(0,_xlpm.MAX_DEGREES-S43),0)+$T$4*IFERROR(MAX(0,_xlpm.MAX_DEGREES-U43),0)+$V$4*IFERROR(MAX(0,_xlpm.MAX_DEGREES-W43),0)+$X$4*IFERROR(MAX(0,_xlpm.MAX_DEGREES-Y43),0)+$Z$4*IFERROR(MAX(0,_xlpm.MAX_DEGREES-AA43),0)+$AB$4*IFERROR(MAX(0,_xlpm.MAX_DEGREES-AC43),0))/$AG$4)</f>
        <v>0.41666666666666669</v>
      </c>
      <c r="AH43" s="93">
        <v>0</v>
      </c>
      <c r="AI43" s="93">
        <v>2</v>
      </c>
      <c r="AJ43" s="93">
        <v>0</v>
      </c>
      <c r="AK43" s="93">
        <v>1</v>
      </c>
      <c r="AL43" s="91" t="s">
        <v>393</v>
      </c>
      <c r="AM43" s="74">
        <f>MAX(AH43+$AF43-3,0)</f>
        <v>0.33333333333333348</v>
      </c>
      <c r="AN43" s="75">
        <f>MAX(AI43+$AF43-3,0)</f>
        <v>2.3333333333333339</v>
      </c>
      <c r="AO43" s="75">
        <f>MAX(AJ43+$AF43-3,0)</f>
        <v>0.33333333333333348</v>
      </c>
      <c r="AP43" s="75">
        <f>MAX(AK43+$AF43-3,0)</f>
        <v>1.3333333333333339</v>
      </c>
      <c r="AQ43" s="76">
        <f>MAX(IF(Table1[[#This Row],[Any Scope Change?]]="Yes",3,0)+$AF43-3,0)</f>
        <v>3.3333333333333339</v>
      </c>
      <c r="AR43" s="77">
        <f>SUMPRODUCT(AM$4:AQ$4,AM43:AQ43)</f>
        <v>7.6666666666666687</v>
      </c>
      <c r="AS43" s="85">
        <v>2</v>
      </c>
      <c r="AT43" s="63" t="s">
        <v>383</v>
      </c>
      <c r="AU43" s="85">
        <v>1</v>
      </c>
      <c r="AV43" s="63" t="s">
        <v>383</v>
      </c>
    </row>
    <row r="44" spans="2:48" customFormat="1" ht="50.15" customHeight="1" x14ac:dyDescent="0.45">
      <c r="B44" s="2" t="s">
        <v>20</v>
      </c>
      <c r="C44" s="2" t="s">
        <v>139</v>
      </c>
      <c r="D44" s="2"/>
      <c r="E44" s="2">
        <v>161</v>
      </c>
      <c r="F44" s="1" t="s">
        <v>237</v>
      </c>
      <c r="G44" s="1" t="str">
        <f>Table1[[#This Row],[Matrix Default Name]] &amp; IF(ISBLANK(Table1[[#This Row],[Component Aliases]]),"", " (aka " &amp; Table1[[#This Row],[Component Aliases]] &amp; ")") &amp; IF(ISBLANK(Table1[[#This Row],[Default Souce Addresses (Decimal)]]),""," (J1939 SA " &amp; Table1[[#This Row],[Default Souce Addresses (Decimal)]] &amp; ")")</f>
        <v>Brakes - System Controller (J1939 SA 11)</v>
      </c>
      <c r="H44" s="1" t="s">
        <v>20</v>
      </c>
      <c r="I44" s="1"/>
      <c r="J44" s="14">
        <v>11</v>
      </c>
      <c r="K44" s="41" t="s">
        <v>404</v>
      </c>
      <c r="L44" s="95" t="s">
        <v>429</v>
      </c>
      <c r="M44" s="95" t="s">
        <v>420</v>
      </c>
      <c r="N44" s="95" t="s">
        <v>433</v>
      </c>
      <c r="O44" s="95" t="s">
        <v>415</v>
      </c>
      <c r="P44" s="95" t="s">
        <v>420</v>
      </c>
      <c r="Q44" s="95" t="s">
        <v>409</v>
      </c>
      <c r="R44" s="26">
        <v>0</v>
      </c>
      <c r="S44" s="32">
        <v>0</v>
      </c>
      <c r="T44" s="28">
        <v>1</v>
      </c>
      <c r="U44" s="33">
        <v>1</v>
      </c>
      <c r="V44" s="30">
        <v>0</v>
      </c>
      <c r="W44" s="32">
        <v>1</v>
      </c>
      <c r="X44" s="28">
        <v>0</v>
      </c>
      <c r="Y44" s="33">
        <v>1</v>
      </c>
      <c r="Z44" s="30">
        <v>1</v>
      </c>
      <c r="AA44" s="78">
        <v>1</v>
      </c>
      <c r="AB44" s="80">
        <v>1</v>
      </c>
      <c r="AC44" s="33">
        <v>2</v>
      </c>
      <c r="AD44" s="83" t="s">
        <v>286</v>
      </c>
      <c r="AE44" s="12" t="s">
        <v>410</v>
      </c>
      <c r="AF44" s="73">
        <f>_xlfn.LET(_xlpm.MAX_DEGREES,$AG$2,($R$4*IFERROR(MAX(0,_xlpm.MAX_DEGREES-R44),0)+$T$4*IFERROR(MAX(0,_xlpm.MAX_DEGREES-T44),0)+$V$4*IFERROR(MAX(0,_xlpm.MAX_DEGREES-V44),0)+$X$4*IFERROR(MAX(0,_xlpm.MAX_DEGREES-X44),0)+$Z$4*IFERROR(MAX(0,_xlpm.MAX_DEGREES-Z44),0)+$AB$4*IFERROR(MAX(0,_xlpm.MAX_DEGREES-AB44),0))/$AG$4)</f>
        <v>3.75</v>
      </c>
      <c r="AG44" s="73">
        <f>_xlfn.LET(_xlpm.MAX_DEGREES,$AG$2,($R$4*IFERROR(MAX(0,_xlpm.MAX_DEGREES-S44),0)+$T$4*IFERROR(MAX(0,_xlpm.MAX_DEGREES-U44),0)+$V$4*IFERROR(MAX(0,_xlpm.MAX_DEGREES-W44),0)+$X$4*IFERROR(MAX(0,_xlpm.MAX_DEGREES-Y44),0)+$Z$4*IFERROR(MAX(0,_xlpm.MAX_DEGREES-AA44),0)+$AB$4*IFERROR(MAX(0,_xlpm.MAX_DEGREES-AC44),0))/$AG$4)</f>
        <v>2.5</v>
      </c>
      <c r="AH44" s="93">
        <v>3</v>
      </c>
      <c r="AI44" s="93">
        <v>2</v>
      </c>
      <c r="AJ44" s="93">
        <v>3</v>
      </c>
      <c r="AK44" s="93">
        <v>2</v>
      </c>
      <c r="AL44" s="90" t="s">
        <v>392</v>
      </c>
      <c r="AM44" s="74">
        <f>MAX(AH44+$AF44-3,0)</f>
        <v>3.75</v>
      </c>
      <c r="AN44" s="75">
        <f>MAX(AI44+$AF44-3,0)</f>
        <v>2.75</v>
      </c>
      <c r="AO44" s="75">
        <f>MAX(AJ44+$AF44-3,0)</f>
        <v>3.75</v>
      </c>
      <c r="AP44" s="75">
        <f>MAX(AK44+$AF44-3,0)</f>
        <v>2.75</v>
      </c>
      <c r="AQ44" s="76">
        <f>MAX(IF(Table1[[#This Row],[Any Scope Change?]]="Yes",3,0)+$AF44-3,0)</f>
        <v>3.75</v>
      </c>
      <c r="AR44" s="77">
        <f>SUMPRODUCT(AM$4:AQ$4,AM44:AQ44)</f>
        <v>16.75</v>
      </c>
      <c r="AS44" s="85">
        <v>2</v>
      </c>
      <c r="AT44" s="63" t="s">
        <v>383</v>
      </c>
      <c r="AU44" s="85">
        <v>1</v>
      </c>
      <c r="AV44" s="63" t="s">
        <v>383</v>
      </c>
    </row>
    <row r="45" spans="2:48" customFormat="1" ht="50.15" customHeight="1" x14ac:dyDescent="0.45">
      <c r="B45" s="2" t="s">
        <v>113</v>
      </c>
      <c r="C45" s="2" t="s">
        <v>139</v>
      </c>
      <c r="D45" s="2" t="s">
        <v>114</v>
      </c>
      <c r="E45" s="2">
        <v>162</v>
      </c>
      <c r="F45" s="1" t="s">
        <v>237</v>
      </c>
      <c r="G45" s="1" t="str">
        <f>Table1[[#This Row],[Matrix Default Name]] &amp; IF(ISBLANK(Table1[[#This Row],[Component Aliases]]),"", " (aka " &amp; Table1[[#This Row],[Component Aliases]] &amp; ")") &amp; IF(ISBLANK(Table1[[#This Row],[Default Souce Addresses (Decimal)]]),""," (J1939 SA " &amp; Table1[[#This Row],[Default Souce Addresses (Decimal)]] &amp; ")")</f>
        <v>Parking Brake Controller (J1939 SA 80)</v>
      </c>
      <c r="H45" s="1" t="s">
        <v>113</v>
      </c>
      <c r="I45" s="1"/>
      <c r="J45" s="14">
        <v>80</v>
      </c>
      <c r="K45" s="41" t="s">
        <v>404</v>
      </c>
      <c r="L45" s="95" t="s">
        <v>429</v>
      </c>
      <c r="M45" s="95" t="s">
        <v>420</v>
      </c>
      <c r="N45" s="95" t="s">
        <v>433</v>
      </c>
      <c r="O45" s="95" t="s">
        <v>433</v>
      </c>
      <c r="P45" s="95" t="s">
        <v>420</v>
      </c>
      <c r="Q45" s="95" t="s">
        <v>409</v>
      </c>
      <c r="R45" s="26">
        <v>0</v>
      </c>
      <c r="S45" s="32">
        <v>0</v>
      </c>
      <c r="T45" s="28">
        <v>1</v>
      </c>
      <c r="U45" s="33">
        <v>1</v>
      </c>
      <c r="V45" s="30">
        <v>0</v>
      </c>
      <c r="W45" s="32">
        <v>1</v>
      </c>
      <c r="X45" s="28">
        <v>0</v>
      </c>
      <c r="Y45" s="33">
        <v>1</v>
      </c>
      <c r="Z45" s="30">
        <v>1</v>
      </c>
      <c r="AA45" s="78">
        <v>1</v>
      </c>
      <c r="AB45" s="80">
        <v>1</v>
      </c>
      <c r="AC45" s="33">
        <v>2</v>
      </c>
      <c r="AD45" s="83" t="s">
        <v>286</v>
      </c>
      <c r="AE45" s="12" t="s">
        <v>410</v>
      </c>
      <c r="AF45" s="73">
        <f>_xlfn.LET(_xlpm.MAX_DEGREES,$AG$2,($R$4*IFERROR(MAX(0,_xlpm.MAX_DEGREES-R45),0)+$T$4*IFERROR(MAX(0,_xlpm.MAX_DEGREES-T45),0)+$V$4*IFERROR(MAX(0,_xlpm.MAX_DEGREES-V45),0)+$X$4*IFERROR(MAX(0,_xlpm.MAX_DEGREES-X45),0)+$Z$4*IFERROR(MAX(0,_xlpm.MAX_DEGREES-Z45),0)+$AB$4*IFERROR(MAX(0,_xlpm.MAX_DEGREES-AB45),0))/$AG$4)</f>
        <v>3.75</v>
      </c>
      <c r="AG45" s="73">
        <f>_xlfn.LET(_xlpm.MAX_DEGREES,$AG$2,($R$4*IFERROR(MAX(0,_xlpm.MAX_DEGREES-S45),0)+$T$4*IFERROR(MAX(0,_xlpm.MAX_DEGREES-U45),0)+$V$4*IFERROR(MAX(0,_xlpm.MAX_DEGREES-W45),0)+$X$4*IFERROR(MAX(0,_xlpm.MAX_DEGREES-Y45),0)+$Z$4*IFERROR(MAX(0,_xlpm.MAX_DEGREES-AA45),0)+$AB$4*IFERROR(MAX(0,_xlpm.MAX_DEGREES-AC45),0))/$AG$4)</f>
        <v>2.5</v>
      </c>
      <c r="AH45" s="93">
        <v>3</v>
      </c>
      <c r="AI45" s="93">
        <v>2</v>
      </c>
      <c r="AJ45" s="93">
        <v>3</v>
      </c>
      <c r="AK45" s="93">
        <v>3</v>
      </c>
      <c r="AL45" s="91" t="s">
        <v>393</v>
      </c>
      <c r="AM45" s="74">
        <f>MAX(AH45+$AF45-3,0)</f>
        <v>3.75</v>
      </c>
      <c r="AN45" s="75">
        <f>MAX(AI45+$AF45-3,0)</f>
        <v>2.75</v>
      </c>
      <c r="AO45" s="75">
        <f>MAX(AJ45+$AF45-3,0)</f>
        <v>3.75</v>
      </c>
      <c r="AP45" s="75">
        <f>MAX(AK45+$AF45-3,0)</f>
        <v>3.75</v>
      </c>
      <c r="AQ45" s="76">
        <f>MAX(IF(Table1[[#This Row],[Any Scope Change?]]="Yes",3,0)+$AF45-3,0)</f>
        <v>3.75</v>
      </c>
      <c r="AR45" s="77">
        <f>SUMPRODUCT(AM$4:AQ$4,AM45:AQ45)</f>
        <v>17.75</v>
      </c>
      <c r="AS45" s="85">
        <v>2</v>
      </c>
      <c r="AT45" s="63" t="s">
        <v>383</v>
      </c>
      <c r="AU45" s="85">
        <v>1</v>
      </c>
      <c r="AV45" s="63" t="s">
        <v>383</v>
      </c>
    </row>
    <row r="46" spans="2:48" customFormat="1" ht="50.15" customHeight="1" x14ac:dyDescent="0.45">
      <c r="B46" s="2" t="s">
        <v>0</v>
      </c>
      <c r="C46" s="2" t="s">
        <v>139</v>
      </c>
      <c r="D46" s="2" t="s">
        <v>1</v>
      </c>
      <c r="E46" s="2">
        <v>1</v>
      </c>
      <c r="F46" s="1" t="s">
        <v>221</v>
      </c>
      <c r="G46" s="1" t="str">
        <f>Table1[[#This Row],[Matrix Default Name]] &amp; IF(ISBLANK(Table1[[#This Row],[Component Aliases]]),"", " (aka " &amp; Table1[[#This Row],[Component Aliases]] &amp; ")") &amp; IF(ISBLANK(Table1[[#This Row],[Default Souce Addresses (Decimal)]]),""," (J1939 SA " &amp; Table1[[#This Row],[Default Souce Addresses (Decimal)]] &amp; ")")</f>
        <v>Engine #1 (aka Motor Control Module (MCM) / Engine Management System (EMS) / Engine Control Module (ECM)) (J1939 SA 00, 01)</v>
      </c>
      <c r="H46" s="1" t="s">
        <v>0</v>
      </c>
      <c r="I46" s="1" t="s">
        <v>395</v>
      </c>
      <c r="J46" s="14" t="s">
        <v>305</v>
      </c>
      <c r="K46" s="99" t="s">
        <v>404</v>
      </c>
      <c r="L46" s="95" t="s">
        <v>405</v>
      </c>
      <c r="M46" s="95" t="s">
        <v>444</v>
      </c>
      <c r="N46" s="95" t="s">
        <v>445</v>
      </c>
      <c r="O46" s="95" t="s">
        <v>408</v>
      </c>
      <c r="P46" s="95" t="s">
        <v>444</v>
      </c>
      <c r="Q46" s="95" t="s">
        <v>406</v>
      </c>
      <c r="R46" s="26">
        <v>0</v>
      </c>
      <c r="S46" s="32">
        <v>1</v>
      </c>
      <c r="T46" s="28">
        <v>1</v>
      </c>
      <c r="U46" s="33">
        <v>2</v>
      </c>
      <c r="V46" s="30">
        <v>1</v>
      </c>
      <c r="W46" s="32">
        <v>2</v>
      </c>
      <c r="X46" s="28">
        <v>0</v>
      </c>
      <c r="Y46" s="33">
        <v>1</v>
      </c>
      <c r="Z46" s="30">
        <v>1</v>
      </c>
      <c r="AA46" s="78">
        <v>2</v>
      </c>
      <c r="AB46" s="28">
        <v>1</v>
      </c>
      <c r="AC46" s="31">
        <v>2</v>
      </c>
      <c r="AD46" s="83" t="s">
        <v>286</v>
      </c>
      <c r="AE46" s="12" t="s">
        <v>446</v>
      </c>
      <c r="AF46" s="73">
        <f>_xlfn.LET(_xlpm.MAX_DEGREES,$AG$2,($R$4*IFERROR(MAX(0,_xlpm.MAX_DEGREES-R46),0)+$T$4*IFERROR(MAX(0,_xlpm.MAX_DEGREES-T46),0)+$V$4*IFERROR(MAX(0,_xlpm.MAX_DEGREES-V46),0)+$X$4*IFERROR(MAX(0,_xlpm.MAX_DEGREES-X46),0)+$Z$4*IFERROR(MAX(0,_xlpm.MAX_DEGREES-Z46),0)+$AB$4*IFERROR(MAX(0,_xlpm.MAX_DEGREES-AB46),0))/$AG$4)</f>
        <v>3.3333333333333335</v>
      </c>
      <c r="AG46" s="73">
        <f>_xlfn.LET(_xlpm.MAX_DEGREES,$AG$2,($R$4*IFERROR(MAX(0,_xlpm.MAX_DEGREES-S46),0)+$T$4*IFERROR(MAX(0,_xlpm.MAX_DEGREES-U46),0)+$V$4*IFERROR(MAX(0,_xlpm.MAX_DEGREES-W46),0)+$X$4*IFERROR(MAX(0,_xlpm.MAX_DEGREES-Y46),0)+$Z$4*IFERROR(MAX(0,_xlpm.MAX_DEGREES-AA46),0)+$AB$4*IFERROR(MAX(0,_xlpm.MAX_DEGREES-AC46),0))/$AG$4)</f>
        <v>0.83333333333333337</v>
      </c>
      <c r="AH46" s="93">
        <v>3</v>
      </c>
      <c r="AI46" s="93">
        <v>2</v>
      </c>
      <c r="AJ46" s="93">
        <v>2</v>
      </c>
      <c r="AK46" s="93">
        <v>3</v>
      </c>
      <c r="AL46" s="90" t="s">
        <v>392</v>
      </c>
      <c r="AM46" s="74">
        <f>MAX(AH46+$AF46-3,0)</f>
        <v>3.3333333333333339</v>
      </c>
      <c r="AN46" s="75">
        <f>MAX(AI46+$AF46-3,0)</f>
        <v>2.3333333333333339</v>
      </c>
      <c r="AO46" s="75">
        <f>MAX(AJ46+$AF46-3,0)</f>
        <v>2.3333333333333339</v>
      </c>
      <c r="AP46" s="75">
        <f>MAX(AK46+$AF46-3,0)</f>
        <v>3.3333333333333339</v>
      </c>
      <c r="AQ46" s="76">
        <f>MAX(IF(Table1[[#This Row],[Any Scope Change?]]="Yes",3,0)+$AF46-3,0)</f>
        <v>3.3333333333333339</v>
      </c>
      <c r="AR46" s="77">
        <f>SUMPRODUCT(AM$4:AQ$4,AM46:AQ46)</f>
        <v>14.66666666666667</v>
      </c>
      <c r="AS46" s="85">
        <v>3</v>
      </c>
      <c r="AT46" s="63" t="s">
        <v>385</v>
      </c>
      <c r="AU46" s="85">
        <v>2</v>
      </c>
      <c r="AV46" s="63" t="s">
        <v>385</v>
      </c>
    </row>
    <row r="47" spans="2:48" customFormat="1" ht="50.15" customHeight="1" x14ac:dyDescent="0.45">
      <c r="B47" s="2" t="s">
        <v>196</v>
      </c>
      <c r="C47" s="2" t="s">
        <v>220</v>
      </c>
      <c r="D47" s="2" t="s">
        <v>197</v>
      </c>
      <c r="E47" s="2">
        <v>3</v>
      </c>
      <c r="F47" s="1" t="s">
        <v>221</v>
      </c>
      <c r="G47" s="1" t="str">
        <f>Table1[[#This Row],[Matrix Default Name]] &amp; IF(ISBLANK(Table1[[#This Row],[Component Aliases]]),"", " (aka " &amp; Table1[[#This Row],[Component Aliases]] &amp; ")") &amp; IF(ISBLANK(Table1[[#This Row],[Default Souce Addresses (Decimal)]]),""," (J1939 SA " &amp; Table1[[#This Row],[Default Souce Addresses (Decimal)]] &amp; ")")</f>
        <v>Engine Cylinder Pressure Monitoring System</v>
      </c>
      <c r="H47" s="1" t="s">
        <v>196</v>
      </c>
      <c r="I47" s="1"/>
      <c r="J47" s="14"/>
      <c r="K47" s="41" t="s">
        <v>404</v>
      </c>
      <c r="L47" s="95" t="s">
        <v>413</v>
      </c>
      <c r="M47" s="95" t="s">
        <v>409</v>
      </c>
      <c r="N47" s="95" t="s">
        <v>409</v>
      </c>
      <c r="O47" s="95" t="s">
        <v>413</v>
      </c>
      <c r="P47" s="95" t="s">
        <v>409</v>
      </c>
      <c r="Q47" s="95" t="s">
        <v>409</v>
      </c>
      <c r="R47" s="26">
        <v>0</v>
      </c>
      <c r="S47" s="32">
        <v>2</v>
      </c>
      <c r="T47" s="28">
        <v>1</v>
      </c>
      <c r="U47" s="33">
        <v>2</v>
      </c>
      <c r="V47" s="30">
        <v>1</v>
      </c>
      <c r="W47" s="32">
        <v>2</v>
      </c>
      <c r="X47" s="28">
        <v>0</v>
      </c>
      <c r="Y47" s="33">
        <v>2</v>
      </c>
      <c r="Z47" s="30">
        <v>1</v>
      </c>
      <c r="AA47" s="78">
        <v>2</v>
      </c>
      <c r="AB47" s="80">
        <v>1</v>
      </c>
      <c r="AC47" s="33">
        <v>2</v>
      </c>
      <c r="AD47" s="83" t="s">
        <v>362</v>
      </c>
      <c r="AE47" s="12" t="s">
        <v>410</v>
      </c>
      <c r="AF47" s="73">
        <f>_xlfn.LET(_xlpm.MAX_DEGREES,$AG$2,($R$4*IFERROR(MAX(0,_xlpm.MAX_DEGREES-R47),0)+$T$4*IFERROR(MAX(0,_xlpm.MAX_DEGREES-T47),0)+$V$4*IFERROR(MAX(0,_xlpm.MAX_DEGREES-V47),0)+$X$4*IFERROR(MAX(0,_xlpm.MAX_DEGREES-X47),0)+$Z$4*IFERROR(MAX(0,_xlpm.MAX_DEGREES-Z47),0)+$AB$4*IFERROR(MAX(0,_xlpm.MAX_DEGREES-AB47),0))/$AG$4)</f>
        <v>3.3333333333333335</v>
      </c>
      <c r="AG47" s="73">
        <f>_xlfn.LET(_xlpm.MAX_DEGREES,$AG$2,($R$4*IFERROR(MAX(0,_xlpm.MAX_DEGREES-S47),0)+$T$4*IFERROR(MAX(0,_xlpm.MAX_DEGREES-U47),0)+$V$4*IFERROR(MAX(0,_xlpm.MAX_DEGREES-W47),0)+$X$4*IFERROR(MAX(0,_xlpm.MAX_DEGREES-Y47),0)+$Z$4*IFERROR(MAX(0,_xlpm.MAX_DEGREES-AA47),0)+$AB$4*IFERROR(MAX(0,_xlpm.MAX_DEGREES-AC47),0))/$AG$4)</f>
        <v>0</v>
      </c>
      <c r="AH47" s="93">
        <v>3</v>
      </c>
      <c r="AI47" s="93">
        <v>2</v>
      </c>
      <c r="AJ47" s="93">
        <v>2</v>
      </c>
      <c r="AK47" s="93">
        <v>3</v>
      </c>
      <c r="AL47" s="91" t="s">
        <v>393</v>
      </c>
      <c r="AM47" s="74">
        <f>MAX(AH47+$AF47-3,0)</f>
        <v>3.3333333333333339</v>
      </c>
      <c r="AN47" s="75">
        <f>MAX(AI47+$AF47-3,0)</f>
        <v>2.3333333333333339</v>
      </c>
      <c r="AO47" s="75">
        <f>MAX(AJ47+$AF47-3,0)</f>
        <v>2.3333333333333339</v>
      </c>
      <c r="AP47" s="75">
        <f>MAX(AK47+$AF47-3,0)</f>
        <v>3.3333333333333339</v>
      </c>
      <c r="AQ47" s="76">
        <f>MAX(IF(Table1[[#This Row],[Any Scope Change?]]="Yes",3,0)+$AF47-3,0)</f>
        <v>0.33333333333333348</v>
      </c>
      <c r="AR47" s="77">
        <f>SUMPRODUCT(AM$4:AQ$4,AM47:AQ47)</f>
        <v>11.66666666666667</v>
      </c>
      <c r="AS47" s="85">
        <v>3</v>
      </c>
      <c r="AT47" s="63" t="s">
        <v>385</v>
      </c>
      <c r="AU47" s="85">
        <v>2</v>
      </c>
      <c r="AV47" s="63" t="s">
        <v>385</v>
      </c>
    </row>
    <row r="48" spans="2:48" customFormat="1" ht="50.15" customHeight="1" x14ac:dyDescent="0.45">
      <c r="B48" s="2" t="s">
        <v>115</v>
      </c>
      <c r="C48" s="2" t="s">
        <v>139</v>
      </c>
      <c r="D48" s="2" t="s">
        <v>116</v>
      </c>
      <c r="E48" s="2">
        <v>5</v>
      </c>
      <c r="F48" s="1" t="s">
        <v>224</v>
      </c>
      <c r="G48" s="1" t="str">
        <f>Table1[[#This Row],[Matrix Default Name]] &amp; IF(ISBLANK(Table1[[#This Row],[Component Aliases]]),"", " (aka " &amp; Table1[[#This Row],[Component Aliases]] &amp; ")") &amp; IF(ISBLANK(Table1[[#This Row],[Default Souce Addresses (Decimal)]]),""," (J1939 SA " &amp; Table1[[#This Row],[Default Souce Addresses (Decimal)]] &amp; ")")</f>
        <v>Aftertreatment #1 system gas intake (J1939 SA 81)</v>
      </c>
      <c r="H48" s="1" t="s">
        <v>115</v>
      </c>
      <c r="I48" s="1"/>
      <c r="J48" s="14">
        <v>81</v>
      </c>
      <c r="K48" s="41" t="s">
        <v>404</v>
      </c>
      <c r="L48" s="95" t="s">
        <v>418</v>
      </c>
      <c r="M48" s="95" t="s">
        <v>407</v>
      </c>
      <c r="N48" s="95" t="s">
        <v>427</v>
      </c>
      <c r="O48" s="95" t="s">
        <v>447</v>
      </c>
      <c r="P48" s="95" t="s">
        <v>407</v>
      </c>
      <c r="Q48" s="95" t="s">
        <v>427</v>
      </c>
      <c r="R48" s="26">
        <v>0</v>
      </c>
      <c r="S48" s="32">
        <v>2</v>
      </c>
      <c r="T48" s="28">
        <v>1</v>
      </c>
      <c r="U48" s="33">
        <v>2</v>
      </c>
      <c r="V48" s="30">
        <v>1</v>
      </c>
      <c r="W48" s="32">
        <v>3</v>
      </c>
      <c r="X48" s="28">
        <v>0</v>
      </c>
      <c r="Y48" s="33">
        <v>2</v>
      </c>
      <c r="Z48" s="30">
        <v>1</v>
      </c>
      <c r="AA48" s="78">
        <v>2</v>
      </c>
      <c r="AB48" s="80">
        <v>1</v>
      </c>
      <c r="AC48" s="33">
        <v>3</v>
      </c>
      <c r="AD48" s="83" t="s">
        <v>362</v>
      </c>
      <c r="AE48" s="12" t="s">
        <v>410</v>
      </c>
      <c r="AF48" s="73">
        <f>_xlfn.LET(_xlpm.MAX_DEGREES,$AG$2,($R$4*IFERROR(MAX(0,_xlpm.MAX_DEGREES-R48),0)+$T$4*IFERROR(MAX(0,_xlpm.MAX_DEGREES-T48),0)+$V$4*IFERROR(MAX(0,_xlpm.MAX_DEGREES-V48),0)+$X$4*IFERROR(MAX(0,_xlpm.MAX_DEGREES-X48),0)+$Z$4*IFERROR(MAX(0,_xlpm.MAX_DEGREES-Z48),0)+$AB$4*IFERROR(MAX(0,_xlpm.MAX_DEGREES-AB48),0))/$AG$4)</f>
        <v>3.3333333333333335</v>
      </c>
      <c r="AG48" s="73">
        <f>_xlfn.LET(_xlpm.MAX_DEGREES,$AG$2,($R$4*IFERROR(MAX(0,_xlpm.MAX_DEGREES-S48),0)+$T$4*IFERROR(MAX(0,_xlpm.MAX_DEGREES-U48),0)+$V$4*IFERROR(MAX(0,_xlpm.MAX_DEGREES-W48),0)+$X$4*IFERROR(MAX(0,_xlpm.MAX_DEGREES-Y48),0)+$Z$4*IFERROR(MAX(0,_xlpm.MAX_DEGREES-AA48),0)+$AB$4*IFERROR(MAX(0,_xlpm.MAX_DEGREES-AC48),0))/$AG$4)</f>
        <v>0</v>
      </c>
      <c r="AH48" s="93">
        <v>3</v>
      </c>
      <c r="AI48" s="93">
        <v>2</v>
      </c>
      <c r="AJ48" s="93">
        <v>2</v>
      </c>
      <c r="AK48" s="93">
        <v>3</v>
      </c>
      <c r="AL48" s="91" t="s">
        <v>393</v>
      </c>
      <c r="AM48" s="74">
        <f>MAX(AH48+$AF48-3,0)</f>
        <v>3.3333333333333339</v>
      </c>
      <c r="AN48" s="75">
        <f>MAX(AI48+$AF48-3,0)</f>
        <v>2.3333333333333339</v>
      </c>
      <c r="AO48" s="75">
        <f>MAX(AJ48+$AF48-3,0)</f>
        <v>2.3333333333333339</v>
      </c>
      <c r="AP48" s="75">
        <f>MAX(AK48+$AF48-3,0)</f>
        <v>3.3333333333333339</v>
      </c>
      <c r="AQ48" s="76">
        <f>MAX(IF(Table1[[#This Row],[Any Scope Change?]]="Yes",3,0)+$AF48-3,0)</f>
        <v>0.33333333333333348</v>
      </c>
      <c r="AR48" s="77">
        <f>SUMPRODUCT(AM$4:AQ$4,AM48:AQ48)</f>
        <v>11.66666666666667</v>
      </c>
      <c r="AS48" s="85">
        <v>3</v>
      </c>
      <c r="AT48" s="63" t="s">
        <v>385</v>
      </c>
      <c r="AU48" s="85">
        <v>2</v>
      </c>
      <c r="AV48" s="63" t="s">
        <v>385</v>
      </c>
    </row>
    <row r="49" spans="2:48" customFormat="1" ht="50.15" customHeight="1" x14ac:dyDescent="0.45">
      <c r="B49" s="2" t="s">
        <v>124</v>
      </c>
      <c r="C49" s="2" t="s">
        <v>139</v>
      </c>
      <c r="D49" s="2" t="s">
        <v>125</v>
      </c>
      <c r="E49" s="2">
        <v>7</v>
      </c>
      <c r="F49" s="1" t="s">
        <v>224</v>
      </c>
      <c r="G49" s="1" t="str">
        <f>Table1[[#This Row],[Matrix Default Name]] &amp; IF(ISBLANK(Table1[[#This Row],[Component Aliases]]),"", " (aka " &amp; Table1[[#This Row],[Component Aliases]] &amp; ")") &amp; IF(ISBLANK(Table1[[#This Row],[Default Souce Addresses (Decimal)]]),""," (J1939 SA " &amp; Table1[[#This Row],[Default Souce Addresses (Decimal)]] &amp; ")")</f>
        <v>Aftertreatment #2 system gas intake (J1939 SA 86)</v>
      </c>
      <c r="H49" s="1" t="s">
        <v>124</v>
      </c>
      <c r="I49" s="1"/>
      <c r="J49" s="14">
        <v>86</v>
      </c>
      <c r="K49" s="41" t="s">
        <v>404</v>
      </c>
      <c r="L49" s="95" t="s">
        <v>414</v>
      </c>
      <c r="M49" s="95" t="s">
        <v>411</v>
      </c>
      <c r="N49" s="95" t="s">
        <v>411</v>
      </c>
      <c r="O49" s="95" t="s">
        <v>414</v>
      </c>
      <c r="P49" s="95" t="s">
        <v>411</v>
      </c>
      <c r="Q49" s="95" t="s">
        <v>411</v>
      </c>
      <c r="R49" s="26">
        <v>0</v>
      </c>
      <c r="S49" s="32">
        <v>0</v>
      </c>
      <c r="T49" s="28">
        <v>1</v>
      </c>
      <c r="U49" s="33">
        <v>1</v>
      </c>
      <c r="V49" s="30">
        <v>1</v>
      </c>
      <c r="W49" s="32">
        <v>1</v>
      </c>
      <c r="X49" s="28">
        <v>0</v>
      </c>
      <c r="Y49" s="33">
        <v>0</v>
      </c>
      <c r="Z49" s="30">
        <v>1</v>
      </c>
      <c r="AA49" s="78">
        <v>1</v>
      </c>
      <c r="AB49" s="80">
        <v>1</v>
      </c>
      <c r="AC49" s="33">
        <v>1</v>
      </c>
      <c r="AD49" s="83" t="s">
        <v>362</v>
      </c>
      <c r="AE49" s="12" t="s">
        <v>410</v>
      </c>
      <c r="AF49" s="73">
        <f>_xlfn.LET(_xlpm.MAX_DEGREES,$AG$2,($R$4*IFERROR(MAX(0,_xlpm.MAX_DEGREES-R49),0)+$T$4*IFERROR(MAX(0,_xlpm.MAX_DEGREES-T49),0)+$V$4*IFERROR(MAX(0,_xlpm.MAX_DEGREES-V49),0)+$X$4*IFERROR(MAX(0,_xlpm.MAX_DEGREES-X49),0)+$Z$4*IFERROR(MAX(0,_xlpm.MAX_DEGREES-Z49),0)+$AB$4*IFERROR(MAX(0,_xlpm.MAX_DEGREES-AB49),0))/$AG$4)</f>
        <v>3.3333333333333335</v>
      </c>
      <c r="AG49" s="73">
        <f>_xlfn.LET(_xlpm.MAX_DEGREES,$AG$2,($R$4*IFERROR(MAX(0,_xlpm.MAX_DEGREES-S49),0)+$T$4*IFERROR(MAX(0,_xlpm.MAX_DEGREES-U49),0)+$V$4*IFERROR(MAX(0,_xlpm.MAX_DEGREES-W49),0)+$X$4*IFERROR(MAX(0,_xlpm.MAX_DEGREES-Y49),0)+$Z$4*IFERROR(MAX(0,_xlpm.MAX_DEGREES-AA49),0)+$AB$4*IFERROR(MAX(0,_xlpm.MAX_DEGREES-AC49),0))/$AG$4)</f>
        <v>3.3333333333333335</v>
      </c>
      <c r="AH49" s="93">
        <v>3</v>
      </c>
      <c r="AI49" s="93">
        <v>2</v>
      </c>
      <c r="AJ49" s="93">
        <v>2</v>
      </c>
      <c r="AK49" s="93">
        <v>3</v>
      </c>
      <c r="AL49" s="91" t="s">
        <v>393</v>
      </c>
      <c r="AM49" s="74">
        <f>MAX(AH49+$AF49-3,0)</f>
        <v>3.3333333333333339</v>
      </c>
      <c r="AN49" s="75">
        <f>MAX(AI49+$AF49-3,0)</f>
        <v>2.3333333333333339</v>
      </c>
      <c r="AO49" s="75">
        <f>MAX(AJ49+$AF49-3,0)</f>
        <v>2.3333333333333339</v>
      </c>
      <c r="AP49" s="75">
        <f>MAX(AK49+$AF49-3,0)</f>
        <v>3.3333333333333339</v>
      </c>
      <c r="AQ49" s="76">
        <f>MAX(IF(Table1[[#This Row],[Any Scope Change?]]="Yes",3,0)+$AF49-3,0)</f>
        <v>0.33333333333333348</v>
      </c>
      <c r="AR49" s="77">
        <f>SUMPRODUCT(AM$4:AQ$4,AM49:AQ49)</f>
        <v>11.66666666666667</v>
      </c>
      <c r="AS49" s="85">
        <v>3</v>
      </c>
      <c r="AT49" s="63" t="s">
        <v>385</v>
      </c>
      <c r="AU49" s="85">
        <v>2</v>
      </c>
      <c r="AV49" s="63" t="s">
        <v>385</v>
      </c>
    </row>
    <row r="50" spans="2:48" customFormat="1" ht="50.15" customHeight="1" x14ac:dyDescent="0.45">
      <c r="B50" s="2" t="s">
        <v>122</v>
      </c>
      <c r="C50" s="2" t="s">
        <v>139</v>
      </c>
      <c r="D50" s="2" t="s">
        <v>123</v>
      </c>
      <c r="E50" s="2">
        <v>13</v>
      </c>
      <c r="F50" s="1" t="s">
        <v>224</v>
      </c>
      <c r="G50" s="1" t="str">
        <f>Table1[[#This Row],[Matrix Default Name]] &amp; IF(ISBLANK(Table1[[#This Row],[Component Aliases]]),"", " (aka " &amp; Table1[[#This Row],[Component Aliases]] &amp; ")") &amp; IF(ISBLANK(Table1[[#This Row],[Default Souce Addresses (Decimal)]]),""," (J1939 SA " &amp; Table1[[#This Row],[Default Souce Addresses (Decimal)]] &amp; ")")</f>
        <v>Diesel Particulate Filter Controller (aka Aftertreatment Control Module (ACM) / Exhaust Emission Controller) (J1939 SA 211)</v>
      </c>
      <c r="H50" s="1" t="s">
        <v>122</v>
      </c>
      <c r="I50" s="1" t="s">
        <v>459</v>
      </c>
      <c r="J50" s="14">
        <v>211</v>
      </c>
      <c r="K50" s="41" t="s">
        <v>404</v>
      </c>
      <c r="L50" s="95" t="s">
        <v>460</v>
      </c>
      <c r="M50" s="95" t="s">
        <v>461</v>
      </c>
      <c r="N50" s="95" t="s">
        <v>462</v>
      </c>
      <c r="O50" s="95" t="s">
        <v>463</v>
      </c>
      <c r="P50" s="95" t="s">
        <v>461</v>
      </c>
      <c r="Q50" s="95" t="s">
        <v>464</v>
      </c>
      <c r="R50" s="26">
        <v>0</v>
      </c>
      <c r="S50" s="32">
        <v>1</v>
      </c>
      <c r="T50" s="28">
        <v>1</v>
      </c>
      <c r="U50" s="33">
        <v>2</v>
      </c>
      <c r="V50" s="30">
        <v>1</v>
      </c>
      <c r="W50" s="32">
        <v>3</v>
      </c>
      <c r="X50" s="28">
        <v>0</v>
      </c>
      <c r="Y50" s="33">
        <v>2</v>
      </c>
      <c r="Z50" s="30">
        <v>1</v>
      </c>
      <c r="AA50" s="78">
        <v>2</v>
      </c>
      <c r="AB50" s="80">
        <v>1</v>
      </c>
      <c r="AC50" s="33">
        <v>3</v>
      </c>
      <c r="AD50" s="83" t="s">
        <v>362</v>
      </c>
      <c r="AE50" s="12" t="s">
        <v>410</v>
      </c>
      <c r="AF50" s="73">
        <f>_xlfn.LET(_xlpm.MAX_DEGREES,$AG$2,($R$4*IFERROR(MAX(0,_xlpm.MAX_DEGREES-R50),0)+$T$4*IFERROR(MAX(0,_xlpm.MAX_DEGREES-T50),0)+$V$4*IFERROR(MAX(0,_xlpm.MAX_DEGREES-V50),0)+$X$4*IFERROR(MAX(0,_xlpm.MAX_DEGREES-X50),0)+$Z$4*IFERROR(MAX(0,_xlpm.MAX_DEGREES-Z50),0)+$AB$4*IFERROR(MAX(0,_xlpm.MAX_DEGREES-AB50),0))/$AG$4)</f>
        <v>3.3333333333333335</v>
      </c>
      <c r="AG50" s="73">
        <f>_xlfn.LET(_xlpm.MAX_DEGREES,$AG$2,($R$4*IFERROR(MAX(0,_xlpm.MAX_DEGREES-S50),0)+$T$4*IFERROR(MAX(0,_xlpm.MAX_DEGREES-U50),0)+$V$4*IFERROR(MAX(0,_xlpm.MAX_DEGREES-W50),0)+$X$4*IFERROR(MAX(0,_xlpm.MAX_DEGREES-Y50),0)+$Z$4*IFERROR(MAX(0,_xlpm.MAX_DEGREES-AA50),0)+$AB$4*IFERROR(MAX(0,_xlpm.MAX_DEGREES-AC50),0))/$AG$4)</f>
        <v>0.41666666666666669</v>
      </c>
      <c r="AH50" s="93">
        <v>3</v>
      </c>
      <c r="AI50" s="93">
        <v>2</v>
      </c>
      <c r="AJ50" s="93">
        <v>2</v>
      </c>
      <c r="AK50" s="93">
        <v>3</v>
      </c>
      <c r="AL50" s="91" t="s">
        <v>393</v>
      </c>
      <c r="AM50" s="74">
        <f>MAX(AH50+$AF50-3,0)</f>
        <v>3.3333333333333339</v>
      </c>
      <c r="AN50" s="75">
        <f>MAX(AI50+$AF50-3,0)</f>
        <v>2.3333333333333339</v>
      </c>
      <c r="AO50" s="75">
        <f>MAX(AJ50+$AF50-3,0)</f>
        <v>2.3333333333333339</v>
      </c>
      <c r="AP50" s="75">
        <f>MAX(AK50+$AF50-3,0)</f>
        <v>3.3333333333333339</v>
      </c>
      <c r="AQ50" s="76">
        <f>MAX(IF(Table1[[#This Row],[Any Scope Change?]]="Yes",3,0)+$AF50-3,0)</f>
        <v>0.33333333333333348</v>
      </c>
      <c r="AR50" s="77">
        <f>SUMPRODUCT(AM$4:AQ$4,AM50:AQ50)</f>
        <v>11.66666666666667</v>
      </c>
      <c r="AS50" s="85">
        <v>3</v>
      </c>
      <c r="AT50" s="63" t="s">
        <v>385</v>
      </c>
      <c r="AU50" s="85">
        <v>2</v>
      </c>
      <c r="AV50" s="63" t="s">
        <v>385</v>
      </c>
    </row>
    <row r="51" spans="2:48" customFormat="1" ht="50.15" customHeight="1" x14ac:dyDescent="0.45">
      <c r="B51" s="2" t="s">
        <v>194</v>
      </c>
      <c r="C51" s="2" t="s">
        <v>220</v>
      </c>
      <c r="D51" s="2" t="s">
        <v>195</v>
      </c>
      <c r="E51" s="2">
        <v>14</v>
      </c>
      <c r="F51" s="1" t="s">
        <v>224</v>
      </c>
      <c r="G51" s="1" t="str">
        <f>Table1[[#This Row],[Matrix Default Name]] &amp; IF(ISBLANK(Table1[[#This Row],[Component Aliases]]),"", " (aka " &amp; Table1[[#This Row],[Component Aliases]] &amp; ")") &amp; IF(ISBLANK(Table1[[#This Row],[Default Souce Addresses (Decimal)]]),""," (J1939 SA " &amp; Table1[[#This Row],[Default Souce Addresses (Decimal)]] &amp; ")")</f>
        <v>Engine Exhaust Backpressure (J1939 SA 34)</v>
      </c>
      <c r="H51" s="1" t="s">
        <v>194</v>
      </c>
      <c r="I51" s="1"/>
      <c r="J51" s="14">
        <v>34</v>
      </c>
      <c r="K51" s="41" t="s">
        <v>404</v>
      </c>
      <c r="L51" s="95" t="s">
        <v>415</v>
      </c>
      <c r="M51" s="95" t="s">
        <v>407</v>
      </c>
      <c r="N51" s="95" t="s">
        <v>427</v>
      </c>
      <c r="O51" s="95" t="s">
        <v>447</v>
      </c>
      <c r="P51" s="95" t="s">
        <v>407</v>
      </c>
      <c r="Q51" s="95" t="s">
        <v>427</v>
      </c>
      <c r="R51" s="26">
        <v>0</v>
      </c>
      <c r="S51" s="32">
        <v>1</v>
      </c>
      <c r="T51" s="28">
        <v>1</v>
      </c>
      <c r="U51" s="33">
        <v>2</v>
      </c>
      <c r="V51" s="30">
        <v>1</v>
      </c>
      <c r="W51" s="32">
        <v>3</v>
      </c>
      <c r="X51" s="28">
        <v>0</v>
      </c>
      <c r="Y51" s="33">
        <v>2</v>
      </c>
      <c r="Z51" s="30">
        <v>1</v>
      </c>
      <c r="AA51" s="78">
        <v>2</v>
      </c>
      <c r="AB51" s="80">
        <v>1</v>
      </c>
      <c r="AC51" s="33">
        <v>3</v>
      </c>
      <c r="AD51" s="83" t="s">
        <v>362</v>
      </c>
      <c r="AE51" s="12" t="s">
        <v>410</v>
      </c>
      <c r="AF51" s="73">
        <f>_xlfn.LET(_xlpm.MAX_DEGREES,$AG$2,($R$4*IFERROR(MAX(0,_xlpm.MAX_DEGREES-R51),0)+$T$4*IFERROR(MAX(0,_xlpm.MAX_DEGREES-T51),0)+$V$4*IFERROR(MAX(0,_xlpm.MAX_DEGREES-V51),0)+$X$4*IFERROR(MAX(0,_xlpm.MAX_DEGREES-X51),0)+$Z$4*IFERROR(MAX(0,_xlpm.MAX_DEGREES-Z51),0)+$AB$4*IFERROR(MAX(0,_xlpm.MAX_DEGREES-AB51),0))/$AG$4)</f>
        <v>3.3333333333333335</v>
      </c>
      <c r="AG51" s="73">
        <f>_xlfn.LET(_xlpm.MAX_DEGREES,$AG$2,($R$4*IFERROR(MAX(0,_xlpm.MAX_DEGREES-S51),0)+$T$4*IFERROR(MAX(0,_xlpm.MAX_DEGREES-U51),0)+$V$4*IFERROR(MAX(0,_xlpm.MAX_DEGREES-W51),0)+$X$4*IFERROR(MAX(0,_xlpm.MAX_DEGREES-Y51),0)+$Z$4*IFERROR(MAX(0,_xlpm.MAX_DEGREES-AA51),0)+$AB$4*IFERROR(MAX(0,_xlpm.MAX_DEGREES-AC51),0))/$AG$4)</f>
        <v>0.41666666666666669</v>
      </c>
      <c r="AH51" s="93">
        <v>3</v>
      </c>
      <c r="AI51" s="93">
        <v>2</v>
      </c>
      <c r="AJ51" s="93">
        <v>2</v>
      </c>
      <c r="AK51" s="93">
        <v>3</v>
      </c>
      <c r="AL51" s="91" t="s">
        <v>393</v>
      </c>
      <c r="AM51" s="74">
        <f>MAX(AH51+$AF51-3,0)</f>
        <v>3.3333333333333339</v>
      </c>
      <c r="AN51" s="75">
        <f>MAX(AI51+$AF51-3,0)</f>
        <v>2.3333333333333339</v>
      </c>
      <c r="AO51" s="75">
        <f>MAX(AJ51+$AF51-3,0)</f>
        <v>2.3333333333333339</v>
      </c>
      <c r="AP51" s="75">
        <f>MAX(AK51+$AF51-3,0)</f>
        <v>3.3333333333333339</v>
      </c>
      <c r="AQ51" s="76">
        <f>MAX(IF(Table1[[#This Row],[Any Scope Change?]]="Yes",3,0)+$AF51-3,0)</f>
        <v>0.33333333333333348</v>
      </c>
      <c r="AR51" s="77">
        <f>SUMPRODUCT(AM$4:AQ$4,AM51:AQ51)</f>
        <v>11.66666666666667</v>
      </c>
      <c r="AS51" s="85">
        <v>3</v>
      </c>
      <c r="AT51" s="63" t="s">
        <v>385</v>
      </c>
      <c r="AU51" s="85">
        <v>2</v>
      </c>
      <c r="AV51" s="63" t="s">
        <v>385</v>
      </c>
    </row>
    <row r="52" spans="2:48" customFormat="1" ht="50.15" customHeight="1" x14ac:dyDescent="0.45">
      <c r="B52" s="2" t="s">
        <v>99</v>
      </c>
      <c r="C52" s="2" t="s">
        <v>139</v>
      </c>
      <c r="D52" s="2" t="s">
        <v>100</v>
      </c>
      <c r="E52" s="2">
        <v>17</v>
      </c>
      <c r="F52" s="1" t="s">
        <v>224</v>
      </c>
      <c r="G52" s="1" t="str">
        <f>Table1[[#This Row],[Matrix Default Name]] &amp; IF(ISBLANK(Table1[[#This Row],[Component Aliases]]),"", " (aka " &amp; Table1[[#This Row],[Component Aliases]] &amp; ")") &amp; IF(ISBLANK(Table1[[#This Row],[Default Souce Addresses (Decimal)]]),""," (J1939 SA " &amp; Table1[[#This Row],[Default Souce Addresses (Decimal)]] &amp; ")")</f>
        <v>Engine Valve Controller (J1939 SA 0)</v>
      </c>
      <c r="H52" s="1" t="s">
        <v>99</v>
      </c>
      <c r="I52" s="1"/>
      <c r="J52" s="14">
        <v>0</v>
      </c>
      <c r="K52" s="41" t="s">
        <v>404</v>
      </c>
      <c r="L52" s="95" t="s">
        <v>453</v>
      </c>
      <c r="M52" s="95" t="s">
        <v>454</v>
      </c>
      <c r="N52" s="95" t="s">
        <v>454</v>
      </c>
      <c r="O52" s="95" t="s">
        <v>454</v>
      </c>
      <c r="P52" s="95" t="s">
        <v>454</v>
      </c>
      <c r="Q52" s="95" t="s">
        <v>455</v>
      </c>
      <c r="R52" s="26">
        <v>0</v>
      </c>
      <c r="S52" s="32">
        <v>0</v>
      </c>
      <c r="T52" s="28">
        <v>1</v>
      </c>
      <c r="U52" s="33">
        <v>1</v>
      </c>
      <c r="V52" s="30">
        <v>1</v>
      </c>
      <c r="W52" s="32">
        <v>1</v>
      </c>
      <c r="X52" s="28">
        <v>1</v>
      </c>
      <c r="Y52" s="33">
        <v>1</v>
      </c>
      <c r="Z52" s="30">
        <v>1</v>
      </c>
      <c r="AA52" s="78">
        <v>1</v>
      </c>
      <c r="AB52" s="80">
        <v>1</v>
      </c>
      <c r="AC52" s="33">
        <v>2</v>
      </c>
      <c r="AD52" s="83" t="s">
        <v>362</v>
      </c>
      <c r="AE52" s="12" t="s">
        <v>410</v>
      </c>
      <c r="AF52" s="73">
        <f>_xlfn.LET(_xlpm.MAX_DEGREES,$AG$2,($R$4*IFERROR(MAX(0,_xlpm.MAX_DEGREES-R52),0)+$T$4*IFERROR(MAX(0,_xlpm.MAX_DEGREES-T52),0)+$V$4*IFERROR(MAX(0,_xlpm.MAX_DEGREES-V52),0)+$X$4*IFERROR(MAX(0,_xlpm.MAX_DEGREES-X52),0)+$Z$4*IFERROR(MAX(0,_xlpm.MAX_DEGREES-Z52),0)+$AB$4*IFERROR(MAX(0,_xlpm.MAX_DEGREES-AB52),0))/$AG$4)</f>
        <v>2.916666666666667</v>
      </c>
      <c r="AG52" s="73">
        <f>_xlfn.LET(_xlpm.MAX_DEGREES,$AG$2,($R$4*IFERROR(MAX(0,_xlpm.MAX_DEGREES-S52),0)+$T$4*IFERROR(MAX(0,_xlpm.MAX_DEGREES-U52),0)+$V$4*IFERROR(MAX(0,_xlpm.MAX_DEGREES-W52),0)+$X$4*IFERROR(MAX(0,_xlpm.MAX_DEGREES-Y52),0)+$Z$4*IFERROR(MAX(0,_xlpm.MAX_DEGREES-AA52),0)+$AB$4*IFERROR(MAX(0,_xlpm.MAX_DEGREES-AC52),0))/$AG$4)</f>
        <v>2.5</v>
      </c>
      <c r="AH52" s="93">
        <v>1</v>
      </c>
      <c r="AI52" s="93">
        <v>2</v>
      </c>
      <c r="AJ52" s="93">
        <v>3</v>
      </c>
      <c r="AK52" s="93">
        <v>3</v>
      </c>
      <c r="AL52" s="92"/>
      <c r="AM52" s="74">
        <f>MAX(AH52+$AF52-3,0)</f>
        <v>0.91666666666666696</v>
      </c>
      <c r="AN52" s="75">
        <f>MAX(AI52+$AF52-3,0)</f>
        <v>1.916666666666667</v>
      </c>
      <c r="AO52" s="75">
        <f>MAX(AJ52+$AF52-3,0)</f>
        <v>2.916666666666667</v>
      </c>
      <c r="AP52" s="75">
        <f>MAX(AK52+$AF52-3,0)</f>
        <v>2.916666666666667</v>
      </c>
      <c r="AQ52" s="76">
        <f>MAX(IF(Table1[[#This Row],[Any Scope Change?]]="Yes",3,0)+$AF52-3,0)</f>
        <v>0</v>
      </c>
      <c r="AR52" s="77">
        <f>SUMPRODUCT(AM$4:AQ$4,AM52:AQ52)</f>
        <v>8.6666666666666679</v>
      </c>
      <c r="AS52" s="85">
        <v>3</v>
      </c>
      <c r="AT52" s="63" t="s">
        <v>450</v>
      </c>
      <c r="AU52" s="85" t="s">
        <v>380</v>
      </c>
      <c r="AV52" s="63" t="s">
        <v>382</v>
      </c>
    </row>
    <row r="53" spans="2:48" customFormat="1" ht="50.15" customHeight="1" x14ac:dyDescent="0.45">
      <c r="B53" s="2" t="s">
        <v>109</v>
      </c>
      <c r="C53" s="2" t="s">
        <v>139</v>
      </c>
      <c r="D53" s="2" t="s">
        <v>110</v>
      </c>
      <c r="E53" s="2">
        <v>19</v>
      </c>
      <c r="F53" s="1" t="s">
        <v>224</v>
      </c>
      <c r="G53" s="1" t="str">
        <f>Table1[[#This Row],[Matrix Default Name]] &amp; IF(ISBLANK(Table1[[#This Row],[Component Aliases]]),"", " (aka " &amp; Table1[[#This Row],[Component Aliases]] &amp; ")") &amp; IF(ISBLANK(Table1[[#This Row],[Default Souce Addresses (Decimal)]]),""," (J1939 SA " &amp; Table1[[#This Row],[Default Souce Addresses (Decimal)]] &amp; ")")</f>
        <v>Fan Drive Controller (aka Fan Hub) (J1939 SA 78)</v>
      </c>
      <c r="H53" s="1" t="s">
        <v>109</v>
      </c>
      <c r="I53" s="1" t="s">
        <v>337</v>
      </c>
      <c r="J53" s="14">
        <v>78</v>
      </c>
      <c r="K53" s="41" t="s">
        <v>404</v>
      </c>
      <c r="L53" s="95" t="s">
        <v>429</v>
      </c>
      <c r="M53" s="95" t="s">
        <v>420</v>
      </c>
      <c r="N53" s="95" t="s">
        <v>406</v>
      </c>
      <c r="O53" s="95" t="s">
        <v>415</v>
      </c>
      <c r="P53" s="95" t="s">
        <v>420</v>
      </c>
      <c r="Q53" s="95" t="s">
        <v>406</v>
      </c>
      <c r="R53" s="26">
        <v>0</v>
      </c>
      <c r="S53" s="32">
        <v>0</v>
      </c>
      <c r="T53" s="28">
        <v>1</v>
      </c>
      <c r="U53" s="33">
        <v>1</v>
      </c>
      <c r="V53" s="30">
        <v>1</v>
      </c>
      <c r="W53" s="32">
        <v>2</v>
      </c>
      <c r="X53" s="28">
        <v>0</v>
      </c>
      <c r="Y53" s="33">
        <v>1</v>
      </c>
      <c r="Z53" s="30">
        <v>1</v>
      </c>
      <c r="AA53" s="78">
        <v>1</v>
      </c>
      <c r="AB53" s="80">
        <v>1</v>
      </c>
      <c r="AC53" s="33">
        <v>2</v>
      </c>
      <c r="AD53" s="83" t="s">
        <v>286</v>
      </c>
      <c r="AE53" s="12" t="s">
        <v>410</v>
      </c>
      <c r="AF53" s="73">
        <f>_xlfn.LET(_xlpm.MAX_DEGREES,$AG$2,($R$4*IFERROR(MAX(0,_xlpm.MAX_DEGREES-R53),0)+$T$4*IFERROR(MAX(0,_xlpm.MAX_DEGREES-T53),0)+$V$4*IFERROR(MAX(0,_xlpm.MAX_DEGREES-V53),0)+$X$4*IFERROR(MAX(0,_xlpm.MAX_DEGREES-X53),0)+$Z$4*IFERROR(MAX(0,_xlpm.MAX_DEGREES-Z53),0)+$AB$4*IFERROR(MAX(0,_xlpm.MAX_DEGREES-AB53),0))/$AG$4)</f>
        <v>3.3333333333333335</v>
      </c>
      <c r="AG53" s="73">
        <f>_xlfn.LET(_xlpm.MAX_DEGREES,$AG$2,($R$4*IFERROR(MAX(0,_xlpm.MAX_DEGREES-S53),0)+$T$4*IFERROR(MAX(0,_xlpm.MAX_DEGREES-U53),0)+$V$4*IFERROR(MAX(0,_xlpm.MAX_DEGREES-W53),0)+$X$4*IFERROR(MAX(0,_xlpm.MAX_DEGREES-Y53),0)+$Z$4*IFERROR(MAX(0,_xlpm.MAX_DEGREES-AA53),0)+$AB$4*IFERROR(MAX(0,_xlpm.MAX_DEGREES-AC53),0))/$AG$4)</f>
        <v>2.0833333333333335</v>
      </c>
      <c r="AH53" s="93">
        <v>2</v>
      </c>
      <c r="AI53" s="93">
        <v>2</v>
      </c>
      <c r="AJ53" s="93">
        <v>3</v>
      </c>
      <c r="AK53" s="93">
        <v>3</v>
      </c>
      <c r="AL53" s="91" t="s">
        <v>393</v>
      </c>
      <c r="AM53" s="74">
        <f>MAX(AH53+$AF53-3,0)</f>
        <v>2.3333333333333339</v>
      </c>
      <c r="AN53" s="75">
        <f>MAX(AI53+$AF53-3,0)</f>
        <v>2.3333333333333339</v>
      </c>
      <c r="AO53" s="75">
        <f>MAX(AJ53+$AF53-3,0)</f>
        <v>3.3333333333333339</v>
      </c>
      <c r="AP53" s="75">
        <f>MAX(AK53+$AF53-3,0)</f>
        <v>3.3333333333333339</v>
      </c>
      <c r="AQ53" s="76">
        <f>MAX(IF(Table1[[#This Row],[Any Scope Change?]]="Yes",3,0)+$AF53-3,0)</f>
        <v>3.3333333333333339</v>
      </c>
      <c r="AR53" s="77">
        <f>SUMPRODUCT(AM$4:AQ$4,AM53:AQ53)</f>
        <v>14.66666666666667</v>
      </c>
      <c r="AS53" s="85">
        <v>3</v>
      </c>
      <c r="AT53" s="63" t="s">
        <v>385</v>
      </c>
      <c r="AU53" s="85">
        <v>2</v>
      </c>
      <c r="AV53" s="63" t="s">
        <v>385</v>
      </c>
    </row>
    <row r="54" spans="2:48" customFormat="1" ht="50.15" customHeight="1" x14ac:dyDescent="0.45">
      <c r="B54" s="2" t="s">
        <v>216</v>
      </c>
      <c r="C54" s="2" t="s">
        <v>220</v>
      </c>
      <c r="D54" s="2" t="s">
        <v>217</v>
      </c>
      <c r="E54" s="2">
        <v>20</v>
      </c>
      <c r="F54" s="1" t="s">
        <v>224</v>
      </c>
      <c r="G54" s="1" t="str">
        <f>Table1[[#This Row],[Matrix Default Name]] &amp; IF(ISBLANK(Table1[[#This Row],[Component Aliases]]),"", " (aka " &amp; Table1[[#This Row],[Component Aliases]] &amp; ")") &amp; IF(ISBLANK(Table1[[#This Row],[Default Souce Addresses (Decimal)]]),""," (J1939 SA " &amp; Table1[[#This Row],[Default Souce Addresses (Decimal)]] &amp; ")")</f>
        <v>Idle Control System (J1939 SA 68)</v>
      </c>
      <c r="H54" s="1" t="s">
        <v>216</v>
      </c>
      <c r="I54" s="1"/>
      <c r="J54" s="14">
        <v>68</v>
      </c>
      <c r="K54" s="41" t="s">
        <v>404</v>
      </c>
      <c r="L54" s="95" t="s">
        <v>416</v>
      </c>
      <c r="M54" s="95" t="s">
        <v>416</v>
      </c>
      <c r="N54" s="95" t="s">
        <v>409</v>
      </c>
      <c r="O54" s="95" t="s">
        <v>416</v>
      </c>
      <c r="P54" s="95" t="s">
        <v>416</v>
      </c>
      <c r="Q54" s="95" t="s">
        <v>409</v>
      </c>
      <c r="R54" s="26">
        <v>0</v>
      </c>
      <c r="S54" s="32">
        <v>1</v>
      </c>
      <c r="T54" s="28">
        <v>0</v>
      </c>
      <c r="U54" s="33">
        <v>1</v>
      </c>
      <c r="V54" s="30">
        <v>1</v>
      </c>
      <c r="W54" s="32">
        <v>2</v>
      </c>
      <c r="X54" s="28">
        <v>0</v>
      </c>
      <c r="Y54" s="33">
        <v>1</v>
      </c>
      <c r="Z54" s="30">
        <v>0</v>
      </c>
      <c r="AA54" s="78">
        <v>1</v>
      </c>
      <c r="AB54" s="80">
        <v>1</v>
      </c>
      <c r="AC54" s="33">
        <v>2</v>
      </c>
      <c r="AD54" s="83" t="s">
        <v>362</v>
      </c>
      <c r="AE54" s="12" t="s">
        <v>410</v>
      </c>
      <c r="AF54" s="73">
        <f>_xlfn.LET(_xlpm.MAX_DEGREES,$AG$2,($R$4*IFERROR(MAX(0,_xlpm.MAX_DEGREES-R54),0)+$T$4*IFERROR(MAX(0,_xlpm.MAX_DEGREES-T54),0)+$V$4*IFERROR(MAX(0,_xlpm.MAX_DEGREES-V54),0)+$X$4*IFERROR(MAX(0,_xlpm.MAX_DEGREES-X54),0)+$Z$4*IFERROR(MAX(0,_xlpm.MAX_DEGREES-Z54),0)+$AB$4*IFERROR(MAX(0,_xlpm.MAX_DEGREES-AB54),0))/$AG$4)</f>
        <v>4.166666666666667</v>
      </c>
      <c r="AG54" s="73">
        <f>_xlfn.LET(_xlpm.MAX_DEGREES,$AG$2,($R$4*IFERROR(MAX(0,_xlpm.MAX_DEGREES-S54),0)+$T$4*IFERROR(MAX(0,_xlpm.MAX_DEGREES-U54),0)+$V$4*IFERROR(MAX(0,_xlpm.MAX_DEGREES-W54),0)+$X$4*IFERROR(MAX(0,_xlpm.MAX_DEGREES-Y54),0)+$Z$4*IFERROR(MAX(0,_xlpm.MAX_DEGREES-AA54),0)+$AB$4*IFERROR(MAX(0,_xlpm.MAX_DEGREES-AC54),0))/$AG$4)</f>
        <v>1.6666666666666667</v>
      </c>
      <c r="AH54" s="93">
        <v>1</v>
      </c>
      <c r="AI54" s="93">
        <v>2</v>
      </c>
      <c r="AJ54" s="93">
        <v>2</v>
      </c>
      <c r="AK54" s="93">
        <v>2</v>
      </c>
      <c r="AL54" s="90" t="s">
        <v>392</v>
      </c>
      <c r="AM54" s="74">
        <f>MAX(AH54+$AF54-3,0)</f>
        <v>2.166666666666667</v>
      </c>
      <c r="AN54" s="75">
        <f>MAX(AI54+$AF54-3,0)</f>
        <v>3.166666666666667</v>
      </c>
      <c r="AO54" s="75">
        <f>MAX(AJ54+$AF54-3,0)</f>
        <v>3.166666666666667</v>
      </c>
      <c r="AP54" s="75">
        <f>MAX(AK54+$AF54-3,0)</f>
        <v>3.166666666666667</v>
      </c>
      <c r="AQ54" s="76">
        <f>MAX(IF(Table1[[#This Row],[Any Scope Change?]]="Yes",3,0)+$AF54-3,0)</f>
        <v>1.166666666666667</v>
      </c>
      <c r="AR54" s="77">
        <f>SUMPRODUCT(AM$4:AQ$4,AM54:AQ54)</f>
        <v>12.833333333333336</v>
      </c>
      <c r="AS54" s="85">
        <v>3</v>
      </c>
      <c r="AT54" s="63" t="s">
        <v>385</v>
      </c>
      <c r="AU54" s="85">
        <v>2</v>
      </c>
      <c r="AV54" s="63" t="s">
        <v>385</v>
      </c>
    </row>
    <row r="55" spans="2:48" customFormat="1" ht="50.15" customHeight="1" x14ac:dyDescent="0.45">
      <c r="B55" s="2" t="s">
        <v>130</v>
      </c>
      <c r="C55" s="2" t="s">
        <v>139</v>
      </c>
      <c r="D55" s="2" t="s">
        <v>131</v>
      </c>
      <c r="E55" s="2">
        <v>25</v>
      </c>
      <c r="F55" s="1" t="s">
        <v>224</v>
      </c>
      <c r="G55" s="1" t="str">
        <f>Table1[[#This Row],[Matrix Default Name]] &amp; IF(ISBLANK(Table1[[#This Row],[Component Aliases]]),"", " (aka " &amp; Table1[[#This Row],[Component Aliases]] &amp; ")") &amp; IF(ISBLANK(Table1[[#This Row],[Default Souce Addresses (Decimal)]]),""," (J1939 SA " &amp; Table1[[#This Row],[Default Souce Addresses (Decimal)]] &amp; ")")</f>
        <v>Powertrain Control Module (aka Common Powertrain Controller Module (CPC)) (J1939 SA 90)</v>
      </c>
      <c r="H55" s="1" t="s">
        <v>130</v>
      </c>
      <c r="I55" s="1" t="s">
        <v>465</v>
      </c>
      <c r="J55" s="14">
        <v>90</v>
      </c>
      <c r="K55" s="41" t="s">
        <v>404</v>
      </c>
      <c r="L55" s="95" t="s">
        <v>415</v>
      </c>
      <c r="M55" s="95" t="s">
        <v>409</v>
      </c>
      <c r="N55" s="95" t="s">
        <v>409</v>
      </c>
      <c r="O55" s="95" t="s">
        <v>416</v>
      </c>
      <c r="P55" s="95" t="s">
        <v>409</v>
      </c>
      <c r="Q55" s="95" t="s">
        <v>411</v>
      </c>
      <c r="R55" s="26">
        <v>0</v>
      </c>
      <c r="S55" s="32">
        <v>1</v>
      </c>
      <c r="T55" s="28">
        <v>1</v>
      </c>
      <c r="U55" s="33">
        <v>2</v>
      </c>
      <c r="V55" s="30">
        <v>1</v>
      </c>
      <c r="W55" s="32">
        <v>2</v>
      </c>
      <c r="X55" s="28">
        <v>0</v>
      </c>
      <c r="Y55" s="33">
        <v>1</v>
      </c>
      <c r="Z55" s="30">
        <v>1</v>
      </c>
      <c r="AA55" s="78">
        <v>2</v>
      </c>
      <c r="AB55" s="80">
        <v>1</v>
      </c>
      <c r="AC55" s="33">
        <v>1</v>
      </c>
      <c r="AD55" s="83" t="s">
        <v>286</v>
      </c>
      <c r="AE55" s="12" t="s">
        <v>410</v>
      </c>
      <c r="AF55" s="73">
        <f>_xlfn.LET(_xlpm.MAX_DEGREES,$AG$2,($R$4*IFERROR(MAX(0,_xlpm.MAX_DEGREES-R55),0)+$T$4*IFERROR(MAX(0,_xlpm.MAX_DEGREES-T55),0)+$V$4*IFERROR(MAX(0,_xlpm.MAX_DEGREES-V55),0)+$X$4*IFERROR(MAX(0,_xlpm.MAX_DEGREES-X55),0)+$Z$4*IFERROR(MAX(0,_xlpm.MAX_DEGREES-Z55),0)+$AB$4*IFERROR(MAX(0,_xlpm.MAX_DEGREES-AB55),0))/$AG$4)</f>
        <v>3.3333333333333335</v>
      </c>
      <c r="AG55" s="73">
        <f>_xlfn.LET(_xlpm.MAX_DEGREES,$AG$2,($R$4*IFERROR(MAX(0,_xlpm.MAX_DEGREES-S55),0)+$T$4*IFERROR(MAX(0,_xlpm.MAX_DEGREES-U55),0)+$V$4*IFERROR(MAX(0,_xlpm.MAX_DEGREES-W55),0)+$X$4*IFERROR(MAX(0,_xlpm.MAX_DEGREES-Y55),0)+$Z$4*IFERROR(MAX(0,_xlpm.MAX_DEGREES-AA55),0)+$AB$4*IFERROR(MAX(0,_xlpm.MAX_DEGREES-AC55),0))/$AG$4)</f>
        <v>1.25</v>
      </c>
      <c r="AH55" s="93">
        <v>3</v>
      </c>
      <c r="AI55" s="93">
        <v>2</v>
      </c>
      <c r="AJ55" s="93">
        <v>2</v>
      </c>
      <c r="AK55" s="93">
        <v>3</v>
      </c>
      <c r="AL55" s="91" t="s">
        <v>393</v>
      </c>
      <c r="AM55" s="74">
        <f>MAX(AH55+$AF55-3,0)</f>
        <v>3.3333333333333339</v>
      </c>
      <c r="AN55" s="75">
        <f>MAX(AI55+$AF55-3,0)</f>
        <v>2.3333333333333339</v>
      </c>
      <c r="AO55" s="75">
        <f>MAX(AJ55+$AF55-3,0)</f>
        <v>2.3333333333333339</v>
      </c>
      <c r="AP55" s="75">
        <f>MAX(AK55+$AF55-3,0)</f>
        <v>3.3333333333333339</v>
      </c>
      <c r="AQ55" s="76">
        <f>MAX(IF(Table1[[#This Row],[Any Scope Change?]]="Yes",3,0)+$AF55-3,0)</f>
        <v>3.3333333333333339</v>
      </c>
      <c r="AR55" s="77">
        <f>SUMPRODUCT(AM$4:AQ$4,AM55:AQ55)</f>
        <v>14.66666666666667</v>
      </c>
      <c r="AS55" s="85">
        <v>3</v>
      </c>
      <c r="AT55" s="63" t="s">
        <v>385</v>
      </c>
      <c r="AU55" s="85">
        <v>2</v>
      </c>
      <c r="AV55" s="63" t="s">
        <v>385</v>
      </c>
    </row>
    <row r="56" spans="2:48" customFormat="1" ht="50.15" customHeight="1" x14ac:dyDescent="0.45">
      <c r="B56" s="2" t="s">
        <v>105</v>
      </c>
      <c r="C56" s="2" t="s">
        <v>139</v>
      </c>
      <c r="D56" s="2" t="s">
        <v>106</v>
      </c>
      <c r="E56" s="2">
        <v>26</v>
      </c>
      <c r="F56" s="1" t="s">
        <v>224</v>
      </c>
      <c r="G56" s="1" t="str">
        <f>Table1[[#This Row],[Matrix Default Name]] &amp; IF(ISBLANK(Table1[[#This Row],[Component Aliases]]),"", " (aka " &amp; Table1[[#This Row],[Component Aliases]] &amp; ")") &amp; IF(ISBLANK(Table1[[#This Row],[Default Souce Addresses (Decimal)]]),""," (J1939 SA " &amp; Table1[[#This Row],[Default Souce Addresses (Decimal)]] &amp; ")")</f>
        <v>Propulsion Battery Charger (J1939 SA 73)</v>
      </c>
      <c r="H56" s="1" t="s">
        <v>105</v>
      </c>
      <c r="I56" s="1"/>
      <c r="J56" s="14">
        <v>73</v>
      </c>
      <c r="K56" s="41" t="s">
        <v>404</v>
      </c>
      <c r="L56" s="95" t="s">
        <v>414</v>
      </c>
      <c r="M56" s="95" t="s">
        <v>411</v>
      </c>
      <c r="N56" s="95" t="s">
        <v>411</v>
      </c>
      <c r="O56" s="95" t="s">
        <v>411</v>
      </c>
      <c r="P56" s="95" t="s">
        <v>411</v>
      </c>
      <c r="Q56" s="95" t="s">
        <v>411</v>
      </c>
      <c r="R56" s="26">
        <v>0</v>
      </c>
      <c r="S56" s="32">
        <v>0</v>
      </c>
      <c r="T56" s="28">
        <v>1</v>
      </c>
      <c r="U56" s="33">
        <v>1</v>
      </c>
      <c r="V56" s="30">
        <v>1</v>
      </c>
      <c r="W56" s="32">
        <v>1</v>
      </c>
      <c r="X56" s="28">
        <v>1</v>
      </c>
      <c r="Y56" s="33">
        <v>1</v>
      </c>
      <c r="Z56" s="30">
        <v>1</v>
      </c>
      <c r="AA56" s="78">
        <v>1</v>
      </c>
      <c r="AB56" s="80">
        <v>1</v>
      </c>
      <c r="AC56" s="33">
        <v>1</v>
      </c>
      <c r="AD56" s="83" t="s">
        <v>362</v>
      </c>
      <c r="AE56" s="12" t="s">
        <v>410</v>
      </c>
      <c r="AF56" s="73">
        <f>_xlfn.LET(_xlpm.MAX_DEGREES,$AG$2,($R$4*IFERROR(MAX(0,_xlpm.MAX_DEGREES-R56),0)+$T$4*IFERROR(MAX(0,_xlpm.MAX_DEGREES-T56),0)+$V$4*IFERROR(MAX(0,_xlpm.MAX_DEGREES-V56),0)+$X$4*IFERROR(MAX(0,_xlpm.MAX_DEGREES-X56),0)+$Z$4*IFERROR(MAX(0,_xlpm.MAX_DEGREES-Z56),0)+$AB$4*IFERROR(MAX(0,_xlpm.MAX_DEGREES-AB56),0))/$AG$4)</f>
        <v>2.916666666666667</v>
      </c>
      <c r="AG56" s="73">
        <f>_xlfn.LET(_xlpm.MAX_DEGREES,$AG$2,($R$4*IFERROR(MAX(0,_xlpm.MAX_DEGREES-S56),0)+$T$4*IFERROR(MAX(0,_xlpm.MAX_DEGREES-U56),0)+$V$4*IFERROR(MAX(0,_xlpm.MAX_DEGREES-W56),0)+$X$4*IFERROR(MAX(0,_xlpm.MAX_DEGREES-Y56),0)+$Z$4*IFERROR(MAX(0,_xlpm.MAX_DEGREES-AA56),0)+$AB$4*IFERROR(MAX(0,_xlpm.MAX_DEGREES-AC56),0))/$AG$4)</f>
        <v>2.916666666666667</v>
      </c>
      <c r="AH56" s="93">
        <v>1</v>
      </c>
      <c r="AI56" s="93">
        <v>2</v>
      </c>
      <c r="AJ56" s="93">
        <v>2</v>
      </c>
      <c r="AK56" s="93">
        <v>3</v>
      </c>
      <c r="AL56" s="92"/>
      <c r="AM56" s="74">
        <f>MAX(AH56+$AF56-3,0)</f>
        <v>0.91666666666666696</v>
      </c>
      <c r="AN56" s="75">
        <f>MAX(AI56+$AF56-3,0)</f>
        <v>1.916666666666667</v>
      </c>
      <c r="AO56" s="75">
        <f>MAX(AJ56+$AF56-3,0)</f>
        <v>1.916666666666667</v>
      </c>
      <c r="AP56" s="75">
        <f>MAX(AK56+$AF56-3,0)</f>
        <v>2.916666666666667</v>
      </c>
      <c r="AQ56" s="76">
        <f>MAX(IF(Table1[[#This Row],[Any Scope Change?]]="Yes",3,0)+$AF56-3,0)</f>
        <v>0</v>
      </c>
      <c r="AR56" s="77">
        <f>SUMPRODUCT(AM$4:AQ$4,AM56:AQ56)</f>
        <v>7.6666666666666679</v>
      </c>
      <c r="AS56" s="85">
        <v>3</v>
      </c>
      <c r="AT56" s="63" t="s">
        <v>450</v>
      </c>
      <c r="AU56" s="85" t="s">
        <v>380</v>
      </c>
      <c r="AV56" s="63" t="s">
        <v>382</v>
      </c>
    </row>
    <row r="57" spans="2:48" customFormat="1" ht="50.15" customHeight="1" x14ac:dyDescent="0.45">
      <c r="B57" s="2" t="s">
        <v>26</v>
      </c>
      <c r="C57" s="2" t="s">
        <v>139</v>
      </c>
      <c r="D57" s="2" t="s">
        <v>27</v>
      </c>
      <c r="E57" s="2">
        <v>27</v>
      </c>
      <c r="F57" s="1" t="s">
        <v>224</v>
      </c>
      <c r="G57" s="1" t="str">
        <f>Table1[[#This Row],[Matrix Default Name]] &amp; IF(ISBLANK(Table1[[#This Row],[Component Aliases]]),"", " (aka " &amp; Table1[[#This Row],[Component Aliases]] &amp; ")") &amp; IF(ISBLANK(Table1[[#This Row],[Default Souce Addresses (Decimal)]]),""," (J1939 SA " &amp; Table1[[#This Row],[Default Souce Addresses (Decimal)]] &amp; ")")</f>
        <v>Retarder - Engine (J1939 SA 15)</v>
      </c>
      <c r="H57" s="1" t="s">
        <v>26</v>
      </c>
      <c r="I57" s="1"/>
      <c r="J57" s="14">
        <v>15</v>
      </c>
      <c r="K57" s="41" t="s">
        <v>404</v>
      </c>
      <c r="L57" s="95" t="s">
        <v>430</v>
      </c>
      <c r="M57" s="95" t="s">
        <v>423</v>
      </c>
      <c r="N57" s="95" t="s">
        <v>423</v>
      </c>
      <c r="O57" s="95" t="s">
        <v>423</v>
      </c>
      <c r="P57" s="95" t="s">
        <v>423</v>
      </c>
      <c r="Q57" s="95" t="s">
        <v>409</v>
      </c>
      <c r="R57" s="26">
        <v>0</v>
      </c>
      <c r="S57" s="32">
        <v>0</v>
      </c>
      <c r="T57" s="28">
        <v>1</v>
      </c>
      <c r="U57" s="33">
        <v>1</v>
      </c>
      <c r="V57" s="30">
        <v>1</v>
      </c>
      <c r="W57" s="32">
        <v>1</v>
      </c>
      <c r="X57" s="28">
        <v>1</v>
      </c>
      <c r="Y57" s="33">
        <v>1</v>
      </c>
      <c r="Z57" s="30">
        <v>1</v>
      </c>
      <c r="AA57" s="78">
        <v>1</v>
      </c>
      <c r="AB57" s="80">
        <v>1</v>
      </c>
      <c r="AC57" s="33">
        <v>2</v>
      </c>
      <c r="AD57" s="83" t="s">
        <v>286</v>
      </c>
      <c r="AE57" s="12" t="s">
        <v>410</v>
      </c>
      <c r="AF57" s="73">
        <f>_xlfn.LET(_xlpm.MAX_DEGREES,$AG$2,($R$4*IFERROR(MAX(0,_xlpm.MAX_DEGREES-R57),0)+$T$4*IFERROR(MAX(0,_xlpm.MAX_DEGREES-T57),0)+$V$4*IFERROR(MAX(0,_xlpm.MAX_DEGREES-V57),0)+$X$4*IFERROR(MAX(0,_xlpm.MAX_DEGREES-X57),0)+$Z$4*IFERROR(MAX(0,_xlpm.MAX_DEGREES-Z57),0)+$AB$4*IFERROR(MAX(0,_xlpm.MAX_DEGREES-AB57),0))/$AG$4)</f>
        <v>2.916666666666667</v>
      </c>
      <c r="AG57" s="73">
        <f>_xlfn.LET(_xlpm.MAX_DEGREES,$AG$2,($R$4*IFERROR(MAX(0,_xlpm.MAX_DEGREES-S57),0)+$T$4*IFERROR(MAX(0,_xlpm.MAX_DEGREES-U57),0)+$V$4*IFERROR(MAX(0,_xlpm.MAX_DEGREES-W57),0)+$X$4*IFERROR(MAX(0,_xlpm.MAX_DEGREES-Y57),0)+$Z$4*IFERROR(MAX(0,_xlpm.MAX_DEGREES-AA57),0)+$AB$4*IFERROR(MAX(0,_xlpm.MAX_DEGREES-AC57),0))/$AG$4)</f>
        <v>2.5</v>
      </c>
      <c r="AH57" s="93">
        <v>3</v>
      </c>
      <c r="AI57" s="93">
        <v>2</v>
      </c>
      <c r="AJ57" s="93">
        <v>2</v>
      </c>
      <c r="AK57" s="93">
        <v>3</v>
      </c>
      <c r="AL57" s="90" t="s">
        <v>392</v>
      </c>
      <c r="AM57" s="74">
        <f>MAX(AH57+$AF57-3,0)</f>
        <v>2.916666666666667</v>
      </c>
      <c r="AN57" s="75">
        <f>MAX(AI57+$AF57-3,0)</f>
        <v>1.916666666666667</v>
      </c>
      <c r="AO57" s="75">
        <f>MAX(AJ57+$AF57-3,0)</f>
        <v>1.916666666666667</v>
      </c>
      <c r="AP57" s="75">
        <f>MAX(AK57+$AF57-3,0)</f>
        <v>2.916666666666667</v>
      </c>
      <c r="AQ57" s="76">
        <f>MAX(IF(Table1[[#This Row],[Any Scope Change?]]="Yes",3,0)+$AF57-3,0)</f>
        <v>2.916666666666667</v>
      </c>
      <c r="AR57" s="77">
        <f>SUMPRODUCT(AM$4:AQ$4,AM57:AQ57)</f>
        <v>12.583333333333336</v>
      </c>
      <c r="AS57" s="85">
        <v>3</v>
      </c>
      <c r="AT57" s="63" t="s">
        <v>385</v>
      </c>
      <c r="AU57" s="85">
        <v>2</v>
      </c>
      <c r="AV57" s="63" t="s">
        <v>385</v>
      </c>
    </row>
    <row r="58" spans="2:48" customFormat="1" ht="50.15" customHeight="1" x14ac:dyDescent="0.45">
      <c r="B58" s="2" t="s">
        <v>63</v>
      </c>
      <c r="C58" s="2" t="s">
        <v>139</v>
      </c>
      <c r="D58" s="2" t="s">
        <v>64</v>
      </c>
      <c r="E58" s="2">
        <v>28</v>
      </c>
      <c r="F58" s="1" t="s">
        <v>224</v>
      </c>
      <c r="G58" s="1" t="str">
        <f>Table1[[#This Row],[Matrix Default Name]] &amp; IF(ISBLANK(Table1[[#This Row],[Component Aliases]]),"", " (aka " &amp; Table1[[#This Row],[Component Aliases]] &amp; ")") &amp; IF(ISBLANK(Table1[[#This Row],[Default Souce Addresses (Decimal)]]),""," (J1939 SA " &amp; Table1[[#This Row],[Default Souce Addresses (Decimal)]] &amp; ")")</f>
        <v>Retarder, Exhaust, Engine #1</v>
      </c>
      <c r="H58" s="1" t="s">
        <v>63</v>
      </c>
      <c r="I58" s="1"/>
      <c r="J58" s="14"/>
      <c r="K58" s="41" t="s">
        <v>404</v>
      </c>
      <c r="L58" s="95" t="s">
        <v>430</v>
      </c>
      <c r="M58" s="95" t="s">
        <v>423</v>
      </c>
      <c r="N58" s="95" t="s">
        <v>411</v>
      </c>
      <c r="O58" s="95" t="s">
        <v>423</v>
      </c>
      <c r="P58" s="95" t="s">
        <v>423</v>
      </c>
      <c r="Q58" s="95" t="s">
        <v>409</v>
      </c>
      <c r="R58" s="26">
        <v>0</v>
      </c>
      <c r="S58" s="32">
        <v>0</v>
      </c>
      <c r="T58" s="28">
        <v>1</v>
      </c>
      <c r="U58" s="33">
        <v>1</v>
      </c>
      <c r="V58" s="30">
        <v>1</v>
      </c>
      <c r="W58" s="32">
        <v>1</v>
      </c>
      <c r="X58" s="28">
        <v>1</v>
      </c>
      <c r="Y58" s="33">
        <v>1</v>
      </c>
      <c r="Z58" s="30">
        <v>1</v>
      </c>
      <c r="AA58" s="78">
        <v>1</v>
      </c>
      <c r="AB58" s="80">
        <v>1</v>
      </c>
      <c r="AC58" s="33">
        <v>2</v>
      </c>
      <c r="AD58" s="83" t="s">
        <v>362</v>
      </c>
      <c r="AE58" s="12" t="s">
        <v>410</v>
      </c>
      <c r="AF58" s="73">
        <f>_xlfn.LET(_xlpm.MAX_DEGREES,$AG$2,($R$4*IFERROR(MAX(0,_xlpm.MAX_DEGREES-R58),0)+$T$4*IFERROR(MAX(0,_xlpm.MAX_DEGREES-T58),0)+$V$4*IFERROR(MAX(0,_xlpm.MAX_DEGREES-V58),0)+$X$4*IFERROR(MAX(0,_xlpm.MAX_DEGREES-X58),0)+$Z$4*IFERROR(MAX(0,_xlpm.MAX_DEGREES-Z58),0)+$AB$4*IFERROR(MAX(0,_xlpm.MAX_DEGREES-AB58),0))/$AG$4)</f>
        <v>2.916666666666667</v>
      </c>
      <c r="AG58" s="73">
        <f>_xlfn.LET(_xlpm.MAX_DEGREES,$AG$2,($R$4*IFERROR(MAX(0,_xlpm.MAX_DEGREES-S58),0)+$T$4*IFERROR(MAX(0,_xlpm.MAX_DEGREES-U58),0)+$V$4*IFERROR(MAX(0,_xlpm.MAX_DEGREES-W58),0)+$X$4*IFERROR(MAX(0,_xlpm.MAX_DEGREES-Y58),0)+$Z$4*IFERROR(MAX(0,_xlpm.MAX_DEGREES-AA58),0)+$AB$4*IFERROR(MAX(0,_xlpm.MAX_DEGREES-AC58),0))/$AG$4)</f>
        <v>2.5</v>
      </c>
      <c r="AH58" s="93">
        <v>3</v>
      </c>
      <c r="AI58" s="93">
        <v>2</v>
      </c>
      <c r="AJ58" s="93">
        <v>2</v>
      </c>
      <c r="AK58" s="93">
        <v>3</v>
      </c>
      <c r="AL58" s="91" t="s">
        <v>393</v>
      </c>
      <c r="AM58" s="74">
        <f>MAX(AH58+$AF58-3,0)</f>
        <v>2.916666666666667</v>
      </c>
      <c r="AN58" s="75">
        <f>MAX(AI58+$AF58-3,0)</f>
        <v>1.916666666666667</v>
      </c>
      <c r="AO58" s="75">
        <f>MAX(AJ58+$AF58-3,0)</f>
        <v>1.916666666666667</v>
      </c>
      <c r="AP58" s="75">
        <f>MAX(AK58+$AF58-3,0)</f>
        <v>2.916666666666667</v>
      </c>
      <c r="AQ58" s="76">
        <f>MAX(IF(Table1[[#This Row],[Any Scope Change?]]="Yes",3,0)+$AF58-3,0)</f>
        <v>0</v>
      </c>
      <c r="AR58" s="77">
        <f>SUMPRODUCT(AM$4:AQ$4,AM58:AQ58)</f>
        <v>9.6666666666666679</v>
      </c>
      <c r="AS58" s="85">
        <v>3</v>
      </c>
      <c r="AT58" s="63" t="s">
        <v>451</v>
      </c>
      <c r="AU58" s="85">
        <v>3</v>
      </c>
      <c r="AV58" s="63" t="s">
        <v>386</v>
      </c>
    </row>
    <row r="59" spans="2:48" customFormat="1" ht="75.75" customHeight="1" x14ac:dyDescent="0.45">
      <c r="B59" s="2" t="s">
        <v>68</v>
      </c>
      <c r="C59" s="2" t="s">
        <v>139</v>
      </c>
      <c r="D59" s="2" t="s">
        <v>69</v>
      </c>
      <c r="E59" s="2">
        <v>29</v>
      </c>
      <c r="F59" s="1" t="s">
        <v>224</v>
      </c>
      <c r="G59" s="1" t="str">
        <f>Table1[[#This Row],[Matrix Default Name]] &amp; IF(ISBLANK(Table1[[#This Row],[Component Aliases]]),"", " (aka " &amp; Table1[[#This Row],[Component Aliases]] &amp; ")") &amp; IF(ISBLANK(Table1[[#This Row],[Default Souce Addresses (Decimal)]]),""," (J1939 SA " &amp; Table1[[#This Row],[Default Souce Addresses (Decimal)]] &amp; ")")</f>
        <v>Retarder, Exhaust, Engine #2</v>
      </c>
      <c r="H59" s="1" t="s">
        <v>68</v>
      </c>
      <c r="I59" s="1"/>
      <c r="J59" s="14"/>
      <c r="K59" s="41" t="s">
        <v>404</v>
      </c>
      <c r="L59" s="95" t="s">
        <v>414</v>
      </c>
      <c r="M59" s="95" t="s">
        <v>411</v>
      </c>
      <c r="N59" s="95" t="s">
        <v>411</v>
      </c>
      <c r="O59" s="95" t="s">
        <v>411</v>
      </c>
      <c r="P59" s="95" t="s">
        <v>411</v>
      </c>
      <c r="Q59" s="95" t="s">
        <v>411</v>
      </c>
      <c r="R59" s="26">
        <v>0</v>
      </c>
      <c r="S59" s="32">
        <v>0</v>
      </c>
      <c r="T59" s="28">
        <v>1</v>
      </c>
      <c r="U59" s="33">
        <v>1</v>
      </c>
      <c r="V59" s="30">
        <v>1</v>
      </c>
      <c r="W59" s="32">
        <v>1</v>
      </c>
      <c r="X59" s="28">
        <v>1</v>
      </c>
      <c r="Y59" s="33">
        <v>1</v>
      </c>
      <c r="Z59" s="30">
        <v>1</v>
      </c>
      <c r="AA59" s="78">
        <v>1</v>
      </c>
      <c r="AB59" s="80">
        <v>1</v>
      </c>
      <c r="AC59" s="33">
        <v>1</v>
      </c>
      <c r="AD59" s="83" t="s">
        <v>362</v>
      </c>
      <c r="AE59" s="12" t="s">
        <v>410</v>
      </c>
      <c r="AF59" s="73">
        <f>_xlfn.LET(_xlpm.MAX_DEGREES,$AG$2,($R$4*IFERROR(MAX(0,_xlpm.MAX_DEGREES-R59),0)+$T$4*IFERROR(MAX(0,_xlpm.MAX_DEGREES-T59),0)+$V$4*IFERROR(MAX(0,_xlpm.MAX_DEGREES-V59),0)+$X$4*IFERROR(MAX(0,_xlpm.MAX_DEGREES-X59),0)+$Z$4*IFERROR(MAX(0,_xlpm.MAX_DEGREES-Z59),0)+$AB$4*IFERROR(MAX(0,_xlpm.MAX_DEGREES-AB59),0))/$AG$4)</f>
        <v>2.916666666666667</v>
      </c>
      <c r="AG59" s="73">
        <f>_xlfn.LET(_xlpm.MAX_DEGREES,$AG$2,($R$4*IFERROR(MAX(0,_xlpm.MAX_DEGREES-S59),0)+$T$4*IFERROR(MAX(0,_xlpm.MAX_DEGREES-U59),0)+$V$4*IFERROR(MAX(0,_xlpm.MAX_DEGREES-W59),0)+$X$4*IFERROR(MAX(0,_xlpm.MAX_DEGREES-Y59),0)+$Z$4*IFERROR(MAX(0,_xlpm.MAX_DEGREES-AA59),0)+$AB$4*IFERROR(MAX(0,_xlpm.MAX_DEGREES-AC59),0))/$AG$4)</f>
        <v>2.916666666666667</v>
      </c>
      <c r="AH59" s="93">
        <v>3</v>
      </c>
      <c r="AI59" s="93">
        <v>2</v>
      </c>
      <c r="AJ59" s="93">
        <v>2</v>
      </c>
      <c r="AK59" s="93">
        <v>3</v>
      </c>
      <c r="AL59" s="91" t="s">
        <v>393</v>
      </c>
      <c r="AM59" s="74">
        <f>MAX(AH59+$AF59-3,0)</f>
        <v>2.916666666666667</v>
      </c>
      <c r="AN59" s="75">
        <f>MAX(AI59+$AF59-3,0)</f>
        <v>1.916666666666667</v>
      </c>
      <c r="AO59" s="75">
        <f>MAX(AJ59+$AF59-3,0)</f>
        <v>1.916666666666667</v>
      </c>
      <c r="AP59" s="75">
        <f>MAX(AK59+$AF59-3,0)</f>
        <v>2.916666666666667</v>
      </c>
      <c r="AQ59" s="76">
        <f>MAX(IF(Table1[[#This Row],[Any Scope Change?]]="Yes",3,0)+$AF59-3,0)</f>
        <v>0</v>
      </c>
      <c r="AR59" s="77">
        <f>SUMPRODUCT(AM$4:AQ$4,AM59:AQ59)</f>
        <v>9.6666666666666679</v>
      </c>
      <c r="AS59" s="85">
        <v>3</v>
      </c>
      <c r="AT59" s="63" t="s">
        <v>451</v>
      </c>
      <c r="AU59" s="85">
        <v>4</v>
      </c>
      <c r="AV59" s="63" t="s">
        <v>387</v>
      </c>
    </row>
    <row r="60" spans="2:48" customFormat="1" ht="50.15" customHeight="1" x14ac:dyDescent="0.45">
      <c r="B60" s="2"/>
      <c r="C60" s="2" t="s">
        <v>482</v>
      </c>
      <c r="D60" s="2"/>
      <c r="E60" s="2">
        <v>36</v>
      </c>
      <c r="F60" s="1" t="s">
        <v>224</v>
      </c>
      <c r="G60" s="1" t="str">
        <f>Table1[[#This Row],[Matrix Default Name]] &amp; IF(ISBLANK(Table1[[#This Row],[Component Aliases]]),"", " (aka " &amp; Table1[[#This Row],[Component Aliases]] &amp; ")") &amp; IF(ISBLANK(Table1[[#This Row],[Default Souce Addresses (Decimal)]]),""," (J1939 SA " &amp; Table1[[#This Row],[Default Souce Addresses (Decimal)]] &amp; ")")</f>
        <v>Radiator (aka Radiator Fan Control) (J1939 SA 78, 00, 255)</v>
      </c>
      <c r="H60" s="1" t="s">
        <v>267</v>
      </c>
      <c r="I60" s="1" t="s">
        <v>331</v>
      </c>
      <c r="J60" s="14" t="s">
        <v>310</v>
      </c>
      <c r="K60" s="41" t="s">
        <v>404</v>
      </c>
      <c r="L60" s="95" t="s">
        <v>416</v>
      </c>
      <c r="M60" s="95" t="s">
        <v>409</v>
      </c>
      <c r="N60" s="95" t="s">
        <v>409</v>
      </c>
      <c r="O60" s="95" t="s">
        <v>409</v>
      </c>
      <c r="P60" s="95" t="s">
        <v>409</v>
      </c>
      <c r="Q60" s="95" t="s">
        <v>421</v>
      </c>
      <c r="R60" s="26">
        <v>0</v>
      </c>
      <c r="S60" s="32">
        <v>1</v>
      </c>
      <c r="T60" s="28">
        <v>1</v>
      </c>
      <c r="U60" s="33">
        <v>2</v>
      </c>
      <c r="V60" s="30">
        <v>1</v>
      </c>
      <c r="W60" s="32">
        <v>2</v>
      </c>
      <c r="X60" s="28">
        <v>1</v>
      </c>
      <c r="Y60" s="33">
        <v>2</v>
      </c>
      <c r="Z60" s="30">
        <v>1</v>
      </c>
      <c r="AA60" s="78">
        <v>2</v>
      </c>
      <c r="AB60" s="80">
        <v>2</v>
      </c>
      <c r="AC60" s="33">
        <v>2</v>
      </c>
      <c r="AD60" s="83" t="s">
        <v>286</v>
      </c>
      <c r="AE60" s="12" t="s">
        <v>410</v>
      </c>
      <c r="AF60" s="73">
        <f>_xlfn.LET(_xlpm.MAX_DEGREES,$AG$2,($R$4*IFERROR(MAX(0,_xlpm.MAX_DEGREES-R60),0)+$T$4*IFERROR(MAX(0,_xlpm.MAX_DEGREES-T60),0)+$V$4*IFERROR(MAX(0,_xlpm.MAX_DEGREES-V60),0)+$X$4*IFERROR(MAX(0,_xlpm.MAX_DEGREES-X60),0)+$Z$4*IFERROR(MAX(0,_xlpm.MAX_DEGREES-Z60),0)+$AB$4*IFERROR(MAX(0,_xlpm.MAX_DEGREES-AB60),0))/$AG$4)</f>
        <v>2.5</v>
      </c>
      <c r="AG60" s="73">
        <f>_xlfn.LET(_xlpm.MAX_DEGREES,$AG$2,($R$4*IFERROR(MAX(0,_xlpm.MAX_DEGREES-S60),0)+$T$4*IFERROR(MAX(0,_xlpm.MAX_DEGREES-U60),0)+$V$4*IFERROR(MAX(0,_xlpm.MAX_DEGREES-W60),0)+$X$4*IFERROR(MAX(0,_xlpm.MAX_DEGREES-Y60),0)+$Z$4*IFERROR(MAX(0,_xlpm.MAX_DEGREES-AA60),0)+$AB$4*IFERROR(MAX(0,_xlpm.MAX_DEGREES-AC60),0))/$AG$4)</f>
        <v>0.41666666666666669</v>
      </c>
      <c r="AH60" s="93">
        <v>2</v>
      </c>
      <c r="AI60" s="93">
        <v>2</v>
      </c>
      <c r="AJ60" s="93">
        <v>3</v>
      </c>
      <c r="AK60" s="93">
        <v>3</v>
      </c>
      <c r="AL60" s="90" t="s">
        <v>392</v>
      </c>
      <c r="AM60" s="74">
        <f>MAX(AH60+$AF60-3,0)</f>
        <v>1.5</v>
      </c>
      <c r="AN60" s="75">
        <f>MAX(AI60+$AF60-3,0)</f>
        <v>1.5</v>
      </c>
      <c r="AO60" s="75">
        <f>MAX(AJ60+$AF60-3,0)</f>
        <v>2.5</v>
      </c>
      <c r="AP60" s="75">
        <f>MAX(AK60+$AF60-3,0)</f>
        <v>2.5</v>
      </c>
      <c r="AQ60" s="76">
        <f>MAX(IF(Table1[[#This Row],[Any Scope Change?]]="Yes",3,0)+$AF60-3,0)</f>
        <v>2.5</v>
      </c>
      <c r="AR60" s="77">
        <f>SUMPRODUCT(AM$4:AQ$4,AM60:AQ60)</f>
        <v>10.5</v>
      </c>
      <c r="AS60" s="85">
        <v>3</v>
      </c>
      <c r="AT60" s="63" t="s">
        <v>385</v>
      </c>
      <c r="AU60" s="85">
        <v>2</v>
      </c>
      <c r="AV60" s="63" t="s">
        <v>385</v>
      </c>
    </row>
    <row r="61" spans="2:48" customFormat="1" ht="50.15" customHeight="1" x14ac:dyDescent="0.45">
      <c r="B61" s="2"/>
      <c r="C61" s="2" t="s">
        <v>482</v>
      </c>
      <c r="D61" s="2"/>
      <c r="E61" s="2">
        <v>39</v>
      </c>
      <c r="F61" s="1" t="s">
        <v>224</v>
      </c>
      <c r="G61" s="1" t="str">
        <f>Table1[[#This Row],[Matrix Default Name]] &amp; IF(ISBLANK(Table1[[#This Row],[Component Aliases]]),"", " (aka " &amp; Table1[[#This Row],[Component Aliases]] &amp; ")") &amp; IF(ISBLANK(Table1[[#This Row],[Default Souce Addresses (Decimal)]]),""," (J1939 SA " &amp; Table1[[#This Row],[Default Souce Addresses (Decimal)]] &amp; ")")</f>
        <v>Oil Pan Heater (J1939 SA 00)</v>
      </c>
      <c r="H61" s="1" t="s">
        <v>270</v>
      </c>
      <c r="I61" s="1"/>
      <c r="J61" s="14" t="s">
        <v>306</v>
      </c>
      <c r="K61" s="41" t="s">
        <v>404</v>
      </c>
      <c r="L61" s="95" t="s">
        <v>414</v>
      </c>
      <c r="M61" s="95" t="s">
        <v>411</v>
      </c>
      <c r="N61" s="95" t="s">
        <v>411</v>
      </c>
      <c r="O61" s="95" t="s">
        <v>411</v>
      </c>
      <c r="P61" s="95" t="s">
        <v>411</v>
      </c>
      <c r="Q61" s="95" t="s">
        <v>424</v>
      </c>
      <c r="R61" s="26">
        <v>0</v>
      </c>
      <c r="S61" s="32">
        <v>0</v>
      </c>
      <c r="T61" s="28">
        <v>1</v>
      </c>
      <c r="U61" s="33">
        <v>1</v>
      </c>
      <c r="V61" s="30">
        <v>1</v>
      </c>
      <c r="W61" s="32">
        <v>1</v>
      </c>
      <c r="X61" s="28">
        <v>1</v>
      </c>
      <c r="Y61" s="33">
        <v>1</v>
      </c>
      <c r="Z61" s="30">
        <v>1</v>
      </c>
      <c r="AA61" s="78">
        <v>1</v>
      </c>
      <c r="AB61" s="80">
        <v>2</v>
      </c>
      <c r="AC61" s="33">
        <v>2</v>
      </c>
      <c r="AD61" s="83" t="s">
        <v>286</v>
      </c>
      <c r="AE61" s="12" t="s">
        <v>410</v>
      </c>
      <c r="AF61" s="73">
        <f>_xlfn.LET(_xlpm.MAX_DEGREES,$AG$2,($R$4*IFERROR(MAX(0,_xlpm.MAX_DEGREES-R61),0)+$T$4*IFERROR(MAX(0,_xlpm.MAX_DEGREES-T61),0)+$V$4*IFERROR(MAX(0,_xlpm.MAX_DEGREES-V61),0)+$X$4*IFERROR(MAX(0,_xlpm.MAX_DEGREES-X61),0)+$Z$4*IFERROR(MAX(0,_xlpm.MAX_DEGREES-Z61),0)+$AB$4*IFERROR(MAX(0,_xlpm.MAX_DEGREES-AB61),0))/$AG$4)</f>
        <v>2.5</v>
      </c>
      <c r="AG61" s="73">
        <f>_xlfn.LET(_xlpm.MAX_DEGREES,$AG$2,($R$4*IFERROR(MAX(0,_xlpm.MAX_DEGREES-S61),0)+$T$4*IFERROR(MAX(0,_xlpm.MAX_DEGREES-U61),0)+$V$4*IFERROR(MAX(0,_xlpm.MAX_DEGREES-W61),0)+$X$4*IFERROR(MAX(0,_xlpm.MAX_DEGREES-Y61),0)+$Z$4*IFERROR(MAX(0,_xlpm.MAX_DEGREES-AA61),0)+$AB$4*IFERROR(MAX(0,_xlpm.MAX_DEGREES-AC61),0))/$AG$4)</f>
        <v>2.5</v>
      </c>
      <c r="AH61" s="93">
        <v>2</v>
      </c>
      <c r="AI61" s="93">
        <v>2</v>
      </c>
      <c r="AJ61" s="93">
        <v>3</v>
      </c>
      <c r="AK61" s="93">
        <v>3</v>
      </c>
      <c r="AL61" s="90" t="s">
        <v>392</v>
      </c>
      <c r="AM61" s="74">
        <f>MAX(AH61+$AF61-3,0)</f>
        <v>1.5</v>
      </c>
      <c r="AN61" s="75">
        <f>MAX(AI61+$AF61-3,0)</f>
        <v>1.5</v>
      </c>
      <c r="AO61" s="75">
        <f>MAX(AJ61+$AF61-3,0)</f>
        <v>2.5</v>
      </c>
      <c r="AP61" s="75">
        <f>MAX(AK61+$AF61-3,0)</f>
        <v>2.5</v>
      </c>
      <c r="AQ61" s="76">
        <f>MAX(IF(Table1[[#This Row],[Any Scope Change?]]="Yes",3,0)+$AF61-3,0)</f>
        <v>2.5</v>
      </c>
      <c r="AR61" s="77">
        <f>SUMPRODUCT(AM$4:AQ$4,AM61:AQ61)</f>
        <v>10.5</v>
      </c>
      <c r="AS61" s="85">
        <v>3</v>
      </c>
      <c r="AT61" s="63" t="s">
        <v>385</v>
      </c>
      <c r="AU61" s="85">
        <v>2</v>
      </c>
      <c r="AV61" s="63" t="s">
        <v>385</v>
      </c>
    </row>
    <row r="62" spans="2:48" customFormat="1" ht="50.15" customHeight="1" x14ac:dyDescent="0.45">
      <c r="B62" s="2" t="s">
        <v>97</v>
      </c>
      <c r="C62" s="2" t="s">
        <v>139</v>
      </c>
      <c r="D62" s="2" t="s">
        <v>98</v>
      </c>
      <c r="E62" s="2">
        <v>42</v>
      </c>
      <c r="F62" s="1" t="s">
        <v>222</v>
      </c>
      <c r="G62" s="1" t="str">
        <f>Table1[[#This Row],[Matrix Default Name]] &amp; IF(ISBLANK(Table1[[#This Row],[Component Aliases]]),"", " (aka " &amp; Table1[[#This Row],[Component Aliases]] &amp; ")") &amp; IF(ISBLANK(Table1[[#This Row],[Default Souce Addresses (Decimal)]]),""," (J1939 SA " &amp; Table1[[#This Row],[Default Souce Addresses (Decimal)]] &amp; ")")</f>
        <v>Clutch/Converter Unit (J1939 SA 78)</v>
      </c>
      <c r="H62" s="1" t="s">
        <v>97</v>
      </c>
      <c r="I62" s="1"/>
      <c r="J62" s="14">
        <v>78</v>
      </c>
      <c r="K62" s="41" t="s">
        <v>404</v>
      </c>
      <c r="L62" s="95" t="s">
        <v>414</v>
      </c>
      <c r="M62" s="95" t="s">
        <v>411</v>
      </c>
      <c r="N62" s="95" t="s">
        <v>411</v>
      </c>
      <c r="O62" s="95" t="s">
        <v>411</v>
      </c>
      <c r="P62" s="95" t="s">
        <v>411</v>
      </c>
      <c r="Q62" s="95" t="s">
        <v>424</v>
      </c>
      <c r="R62" s="26">
        <v>0</v>
      </c>
      <c r="S62" s="32">
        <v>0</v>
      </c>
      <c r="T62" s="28">
        <v>1</v>
      </c>
      <c r="U62" s="33">
        <v>1</v>
      </c>
      <c r="V62" s="30">
        <v>1</v>
      </c>
      <c r="W62" s="32">
        <v>1</v>
      </c>
      <c r="X62" s="28">
        <v>1</v>
      </c>
      <c r="Y62" s="33">
        <v>1</v>
      </c>
      <c r="Z62" s="30">
        <v>1</v>
      </c>
      <c r="AA62" s="78">
        <v>1</v>
      </c>
      <c r="AB62" s="80">
        <v>2</v>
      </c>
      <c r="AC62" s="33">
        <v>2</v>
      </c>
      <c r="AD62" s="83" t="s">
        <v>362</v>
      </c>
      <c r="AE62" s="12" t="s">
        <v>410</v>
      </c>
      <c r="AF62" s="73">
        <f>_xlfn.LET(_xlpm.MAX_DEGREES,$AG$2,($R$4*IFERROR(MAX(0,_xlpm.MAX_DEGREES-R62),0)+$T$4*IFERROR(MAX(0,_xlpm.MAX_DEGREES-T62),0)+$V$4*IFERROR(MAX(0,_xlpm.MAX_DEGREES-V62),0)+$X$4*IFERROR(MAX(0,_xlpm.MAX_DEGREES-X62),0)+$Z$4*IFERROR(MAX(0,_xlpm.MAX_DEGREES-Z62),0)+$AB$4*IFERROR(MAX(0,_xlpm.MAX_DEGREES-AB62),0))/$AG$4)</f>
        <v>2.5</v>
      </c>
      <c r="AG62" s="73">
        <f>_xlfn.LET(_xlpm.MAX_DEGREES,$AG$2,($R$4*IFERROR(MAX(0,_xlpm.MAX_DEGREES-S62),0)+$T$4*IFERROR(MAX(0,_xlpm.MAX_DEGREES-U62),0)+$V$4*IFERROR(MAX(0,_xlpm.MAX_DEGREES-W62),0)+$X$4*IFERROR(MAX(0,_xlpm.MAX_DEGREES-Y62),0)+$Z$4*IFERROR(MAX(0,_xlpm.MAX_DEGREES-AA62),0)+$AB$4*IFERROR(MAX(0,_xlpm.MAX_DEGREES-AC62),0))/$AG$4)</f>
        <v>2.5</v>
      </c>
      <c r="AH62" s="93">
        <v>3</v>
      </c>
      <c r="AI62" s="93">
        <v>2</v>
      </c>
      <c r="AJ62" s="93">
        <v>2</v>
      </c>
      <c r="AK62" s="93">
        <v>3</v>
      </c>
      <c r="AL62" s="91" t="s">
        <v>393</v>
      </c>
      <c r="AM62" s="74">
        <f>MAX(AH62+$AF62-3,0)</f>
        <v>2.5</v>
      </c>
      <c r="AN62" s="75">
        <f>MAX(AI62+$AF62-3,0)</f>
        <v>1.5</v>
      </c>
      <c r="AO62" s="75">
        <f>MAX(AJ62+$AF62-3,0)</f>
        <v>1.5</v>
      </c>
      <c r="AP62" s="75">
        <f>MAX(AK62+$AF62-3,0)</f>
        <v>2.5</v>
      </c>
      <c r="AQ62" s="76">
        <f>MAX(IF(Table1[[#This Row],[Any Scope Change?]]="Yes",3,0)+$AF62-3,0)</f>
        <v>0</v>
      </c>
      <c r="AR62" s="77">
        <f>SUMPRODUCT(AM$4:AQ$4,AM62:AQ62)</f>
        <v>8</v>
      </c>
      <c r="AS62" s="85">
        <v>3</v>
      </c>
      <c r="AT62" s="63" t="s">
        <v>438</v>
      </c>
      <c r="AU62" s="85">
        <v>2</v>
      </c>
      <c r="AV62" s="63" t="s">
        <v>438</v>
      </c>
    </row>
    <row r="63" spans="2:48" customFormat="1" ht="50.15" customHeight="1" x14ac:dyDescent="0.45">
      <c r="B63" s="2" t="s">
        <v>14</v>
      </c>
      <c r="C63" s="2" t="s">
        <v>139</v>
      </c>
      <c r="D63" s="2"/>
      <c r="E63" s="2">
        <v>43</v>
      </c>
      <c r="F63" s="1" t="s">
        <v>222</v>
      </c>
      <c r="G63" s="1" t="str">
        <f>Table1[[#This Row],[Matrix Default Name]] &amp; IF(ISBLANK(Table1[[#This Row],[Component Aliases]]),"", " (aka " &amp; Table1[[#This Row],[Component Aliases]] &amp; ")") &amp; IF(ISBLANK(Table1[[#This Row],[Default Souce Addresses (Decimal)]]),""," (J1939 SA " &amp; Table1[[#This Row],[Default Souce Addresses (Decimal)]] &amp; ")")</f>
        <v>Power TakeOff - (Main or Rear) (J1939 SA 07)</v>
      </c>
      <c r="H63" s="1" t="s">
        <v>14</v>
      </c>
      <c r="I63" s="1"/>
      <c r="J63" s="14" t="s">
        <v>312</v>
      </c>
      <c r="K63" s="41" t="s">
        <v>404</v>
      </c>
      <c r="L63" s="95" t="s">
        <v>416</v>
      </c>
      <c r="M63" s="95" t="s">
        <v>430</v>
      </c>
      <c r="N63" s="95" t="s">
        <v>421</v>
      </c>
      <c r="O63" s="95" t="s">
        <v>413</v>
      </c>
      <c r="P63" s="95" t="s">
        <v>413</v>
      </c>
      <c r="Q63" s="95" t="s">
        <v>409</v>
      </c>
      <c r="R63" s="26">
        <v>0</v>
      </c>
      <c r="S63" s="32">
        <v>1</v>
      </c>
      <c r="T63" s="28">
        <v>0</v>
      </c>
      <c r="U63" s="33">
        <v>0</v>
      </c>
      <c r="V63" s="30">
        <v>2</v>
      </c>
      <c r="W63" s="32">
        <v>2</v>
      </c>
      <c r="X63" s="28">
        <v>0</v>
      </c>
      <c r="Y63" s="33">
        <v>2</v>
      </c>
      <c r="Z63" s="30">
        <v>0</v>
      </c>
      <c r="AA63" s="78">
        <v>2</v>
      </c>
      <c r="AB63" s="80">
        <v>1</v>
      </c>
      <c r="AC63" s="33">
        <v>2</v>
      </c>
      <c r="AD63" s="83" t="s">
        <v>362</v>
      </c>
      <c r="AE63" s="12" t="s">
        <v>410</v>
      </c>
      <c r="AF63" s="73">
        <f>_xlfn.LET(_xlpm.MAX_DEGREES,$AG$2,($R$4*IFERROR(MAX(0,_xlpm.MAX_DEGREES-R63),0)+$T$4*IFERROR(MAX(0,_xlpm.MAX_DEGREES-T63),0)+$V$4*IFERROR(MAX(0,_xlpm.MAX_DEGREES-V63),0)+$X$4*IFERROR(MAX(0,_xlpm.MAX_DEGREES-X63),0)+$Z$4*IFERROR(MAX(0,_xlpm.MAX_DEGREES-Z63),0)+$AB$4*IFERROR(MAX(0,_xlpm.MAX_DEGREES-AB63),0))/$AG$4)</f>
        <v>3.75</v>
      </c>
      <c r="AG63" s="73">
        <f>_xlfn.LET(_xlpm.MAX_DEGREES,$AG$2,($R$4*IFERROR(MAX(0,_xlpm.MAX_DEGREES-S63),0)+$T$4*IFERROR(MAX(0,_xlpm.MAX_DEGREES-U63),0)+$V$4*IFERROR(MAX(0,_xlpm.MAX_DEGREES-W63),0)+$X$4*IFERROR(MAX(0,_xlpm.MAX_DEGREES-Y63),0)+$Z$4*IFERROR(MAX(0,_xlpm.MAX_DEGREES-AA63),0)+$AB$4*IFERROR(MAX(0,_xlpm.MAX_DEGREES-AC63),0))/$AG$4)</f>
        <v>1.25</v>
      </c>
      <c r="AH63" s="93">
        <v>1</v>
      </c>
      <c r="AI63" s="93">
        <v>2</v>
      </c>
      <c r="AJ63" s="93">
        <v>1</v>
      </c>
      <c r="AK63" s="93">
        <v>2</v>
      </c>
      <c r="AL63" s="90" t="s">
        <v>392</v>
      </c>
      <c r="AM63" s="74">
        <f>MAX(AH63+$AF63-3,0)</f>
        <v>1.75</v>
      </c>
      <c r="AN63" s="75">
        <f>MAX(AI63+$AF63-3,0)</f>
        <v>2.75</v>
      </c>
      <c r="AO63" s="75">
        <f>MAX(AJ63+$AF63-3,0)</f>
        <v>1.75</v>
      </c>
      <c r="AP63" s="75">
        <f>MAX(AK63+$AF63-3,0)</f>
        <v>2.75</v>
      </c>
      <c r="AQ63" s="76">
        <f>MAX(IF(Table1[[#This Row],[Any Scope Change?]]="Yes",3,0)+$AF63-3,0)</f>
        <v>0.75</v>
      </c>
      <c r="AR63" s="77">
        <f>SUMPRODUCT(AM$4:AQ$4,AM63:AQ63)</f>
        <v>9.75</v>
      </c>
      <c r="AS63" s="85">
        <v>3</v>
      </c>
      <c r="AT63" s="63" t="s">
        <v>385</v>
      </c>
      <c r="AU63" s="85">
        <v>2</v>
      </c>
      <c r="AV63" s="63" t="s">
        <v>385</v>
      </c>
    </row>
    <row r="64" spans="2:48" customFormat="1" ht="50.15" customHeight="1" x14ac:dyDescent="0.45">
      <c r="B64" s="2" t="s">
        <v>58</v>
      </c>
      <c r="C64" s="2" t="s">
        <v>139</v>
      </c>
      <c r="D64" s="2"/>
      <c r="E64" s="2">
        <v>44</v>
      </c>
      <c r="F64" s="1" t="s">
        <v>222</v>
      </c>
      <c r="G64" s="1" t="str">
        <f>Table1[[#This Row],[Matrix Default Name]] &amp; IF(ISBLANK(Table1[[#This Row],[Component Aliases]]),"", " (aka " &amp; Table1[[#This Row],[Component Aliases]] &amp; ")") &amp; IF(ISBLANK(Table1[[#This Row],[Default Souce Addresses (Decimal)]]),""," (J1939 SA " &amp; Table1[[#This Row],[Default Souce Addresses (Decimal)]] &amp; ")")</f>
        <v>Power TakeOff (Front or Secondary) (J1939 SA 07)</v>
      </c>
      <c r="H64" s="1" t="s">
        <v>58</v>
      </c>
      <c r="I64" s="1"/>
      <c r="J64" s="14" t="s">
        <v>312</v>
      </c>
      <c r="K64" s="41" t="s">
        <v>404</v>
      </c>
      <c r="L64" s="95" t="s">
        <v>431</v>
      </c>
      <c r="M64" s="95" t="s">
        <v>434</v>
      </c>
      <c r="N64" s="95" t="s">
        <v>427</v>
      </c>
      <c r="O64" s="95" t="s">
        <v>447</v>
      </c>
      <c r="P64" s="95" t="s">
        <v>447</v>
      </c>
      <c r="Q64" s="95" t="s">
        <v>431</v>
      </c>
      <c r="R64" s="26">
        <v>0</v>
      </c>
      <c r="S64" s="32">
        <v>2</v>
      </c>
      <c r="T64" s="28">
        <v>0</v>
      </c>
      <c r="U64" s="33">
        <v>2</v>
      </c>
      <c r="V64" s="30">
        <v>1</v>
      </c>
      <c r="W64" s="32">
        <v>3</v>
      </c>
      <c r="X64" s="28">
        <v>0</v>
      </c>
      <c r="Y64" s="33">
        <v>2</v>
      </c>
      <c r="Z64" s="30">
        <v>0</v>
      </c>
      <c r="AA64" s="78">
        <v>2</v>
      </c>
      <c r="AB64" s="80">
        <v>0</v>
      </c>
      <c r="AC64" s="33">
        <v>2</v>
      </c>
      <c r="AD64" s="83" t="s">
        <v>362</v>
      </c>
      <c r="AE64" s="12" t="s">
        <v>410</v>
      </c>
      <c r="AF64" s="73">
        <f>_xlfn.LET(_xlpm.MAX_DEGREES,$AG$2,($R$4*IFERROR(MAX(0,_xlpm.MAX_DEGREES-R64),0)+$T$4*IFERROR(MAX(0,_xlpm.MAX_DEGREES-T64),0)+$V$4*IFERROR(MAX(0,_xlpm.MAX_DEGREES-V64),0)+$X$4*IFERROR(MAX(0,_xlpm.MAX_DEGREES-X64),0)+$Z$4*IFERROR(MAX(0,_xlpm.MAX_DEGREES-Z64),0)+$AB$4*IFERROR(MAX(0,_xlpm.MAX_DEGREES-AB64),0))/$AG$4)</f>
        <v>4.5833333333333339</v>
      </c>
      <c r="AG64" s="73">
        <f>_xlfn.LET(_xlpm.MAX_DEGREES,$AG$2,($R$4*IFERROR(MAX(0,_xlpm.MAX_DEGREES-S64),0)+$T$4*IFERROR(MAX(0,_xlpm.MAX_DEGREES-U64),0)+$V$4*IFERROR(MAX(0,_xlpm.MAX_DEGREES-W64),0)+$X$4*IFERROR(MAX(0,_xlpm.MAX_DEGREES-Y64),0)+$Z$4*IFERROR(MAX(0,_xlpm.MAX_DEGREES-AA64),0)+$AB$4*IFERROR(MAX(0,_xlpm.MAX_DEGREES-AC64),0))/$AG$4)</f>
        <v>0</v>
      </c>
      <c r="AH64" s="93">
        <v>1</v>
      </c>
      <c r="AI64" s="93">
        <v>2</v>
      </c>
      <c r="AJ64" s="93">
        <v>1</v>
      </c>
      <c r="AK64" s="93">
        <v>2</v>
      </c>
      <c r="AL64" s="91" t="s">
        <v>393</v>
      </c>
      <c r="AM64" s="74">
        <f>MAX(AH64+$AF64-3,0)</f>
        <v>2.5833333333333339</v>
      </c>
      <c r="AN64" s="75">
        <f>MAX(AI64+$AF64-3,0)</f>
        <v>3.5833333333333339</v>
      </c>
      <c r="AO64" s="75">
        <f>MAX(AJ64+$AF64-3,0)</f>
        <v>2.5833333333333339</v>
      </c>
      <c r="AP64" s="75">
        <f>MAX(AK64+$AF64-3,0)</f>
        <v>3.5833333333333339</v>
      </c>
      <c r="AQ64" s="76">
        <f>MAX(IF(Table1[[#This Row],[Any Scope Change?]]="Yes",3,0)+$AF64-3,0)</f>
        <v>1.5833333333333339</v>
      </c>
      <c r="AR64" s="77">
        <f>SUMPRODUCT(AM$4:AQ$4,AM64:AQ64)</f>
        <v>13.91666666666667</v>
      </c>
      <c r="AS64" s="85">
        <v>3</v>
      </c>
      <c r="AT64" s="63" t="s">
        <v>478</v>
      </c>
      <c r="AU64" s="85">
        <v>1</v>
      </c>
      <c r="AV64" s="63" t="s">
        <v>388</v>
      </c>
    </row>
    <row r="65" spans="2:48" customFormat="1" ht="50.15" customHeight="1" x14ac:dyDescent="0.45">
      <c r="B65" s="2" t="s">
        <v>28</v>
      </c>
      <c r="C65" s="2" t="s">
        <v>139</v>
      </c>
      <c r="D65" s="2"/>
      <c r="E65" s="2">
        <v>45</v>
      </c>
      <c r="F65" s="1" t="s">
        <v>222</v>
      </c>
      <c r="G65" s="1" t="str">
        <f>Table1[[#This Row],[Matrix Default Name]] &amp; IF(ISBLANK(Table1[[#This Row],[Component Aliases]]),"", " (aka " &amp; Table1[[#This Row],[Component Aliases]] &amp; ")") &amp; IF(ISBLANK(Table1[[#This Row],[Default Souce Addresses (Decimal)]]),""," (J1939 SA " &amp; Table1[[#This Row],[Default Souce Addresses (Decimal)]] &amp; ")")</f>
        <v>Retarder - Driveline (J1939 SA 16)</v>
      </c>
      <c r="H65" s="1" t="s">
        <v>28</v>
      </c>
      <c r="I65" s="1"/>
      <c r="J65" s="14">
        <v>16</v>
      </c>
      <c r="K65" s="41" t="s">
        <v>404</v>
      </c>
      <c r="L65" s="95" t="s">
        <v>430</v>
      </c>
      <c r="M65" s="95" t="s">
        <v>423</v>
      </c>
      <c r="N65" s="95" t="s">
        <v>409</v>
      </c>
      <c r="O65" s="95" t="s">
        <v>416</v>
      </c>
      <c r="P65" s="95" t="s">
        <v>423</v>
      </c>
      <c r="Q65" s="95" t="s">
        <v>409</v>
      </c>
      <c r="R65" s="26">
        <v>0</v>
      </c>
      <c r="S65" s="32">
        <v>0</v>
      </c>
      <c r="T65" s="28">
        <v>1</v>
      </c>
      <c r="U65" s="33">
        <v>1</v>
      </c>
      <c r="V65" s="30">
        <v>1</v>
      </c>
      <c r="W65" s="32">
        <v>2</v>
      </c>
      <c r="X65" s="28">
        <v>0</v>
      </c>
      <c r="Y65" s="33">
        <v>1</v>
      </c>
      <c r="Z65" s="30">
        <v>1</v>
      </c>
      <c r="AA65" s="78">
        <v>1</v>
      </c>
      <c r="AB65" s="80">
        <v>1</v>
      </c>
      <c r="AC65" s="33">
        <v>2</v>
      </c>
      <c r="AD65" s="83" t="s">
        <v>362</v>
      </c>
      <c r="AE65" s="12" t="s">
        <v>410</v>
      </c>
      <c r="AF65" s="73">
        <f>_xlfn.LET(_xlpm.MAX_DEGREES,$AG$2,($R$4*IFERROR(MAX(0,_xlpm.MAX_DEGREES-R65),0)+$T$4*IFERROR(MAX(0,_xlpm.MAX_DEGREES-T65),0)+$V$4*IFERROR(MAX(0,_xlpm.MAX_DEGREES-V65),0)+$X$4*IFERROR(MAX(0,_xlpm.MAX_DEGREES-X65),0)+$Z$4*IFERROR(MAX(0,_xlpm.MAX_DEGREES-Z65),0)+$AB$4*IFERROR(MAX(0,_xlpm.MAX_DEGREES-AB65),0))/$AG$4)</f>
        <v>3.3333333333333335</v>
      </c>
      <c r="AG65" s="73">
        <f>_xlfn.LET(_xlpm.MAX_DEGREES,$AG$2,($R$4*IFERROR(MAX(0,_xlpm.MAX_DEGREES-S65),0)+$T$4*IFERROR(MAX(0,_xlpm.MAX_DEGREES-U65),0)+$V$4*IFERROR(MAX(0,_xlpm.MAX_DEGREES-W65),0)+$X$4*IFERROR(MAX(0,_xlpm.MAX_DEGREES-Y65),0)+$Z$4*IFERROR(MAX(0,_xlpm.MAX_DEGREES-AA65),0)+$AB$4*IFERROR(MAX(0,_xlpm.MAX_DEGREES-AC65),0))/$AG$4)</f>
        <v>2.0833333333333335</v>
      </c>
      <c r="AH65" s="93">
        <v>3</v>
      </c>
      <c r="AI65" s="93">
        <v>2</v>
      </c>
      <c r="AJ65" s="93">
        <v>2</v>
      </c>
      <c r="AK65" s="93">
        <v>3</v>
      </c>
      <c r="AL65" s="91" t="s">
        <v>393</v>
      </c>
      <c r="AM65" s="74">
        <f>MAX(AH65+$AF65-3,0)</f>
        <v>3.3333333333333339</v>
      </c>
      <c r="AN65" s="75">
        <f>MAX(AI65+$AF65-3,0)</f>
        <v>2.3333333333333339</v>
      </c>
      <c r="AO65" s="75">
        <f>MAX(AJ65+$AF65-3,0)</f>
        <v>2.3333333333333339</v>
      </c>
      <c r="AP65" s="75">
        <f>MAX(AK65+$AF65-3,0)</f>
        <v>3.3333333333333339</v>
      </c>
      <c r="AQ65" s="76">
        <f>MAX(IF(Table1[[#This Row],[Any Scope Change?]]="Yes",3,0)+$AF65-3,0)</f>
        <v>0.33333333333333348</v>
      </c>
      <c r="AR65" s="77">
        <f>SUMPRODUCT(AM$4:AQ$4,AM65:AQ65)</f>
        <v>11.66666666666667</v>
      </c>
      <c r="AS65" s="85">
        <v>3</v>
      </c>
      <c r="AT65" s="63" t="s">
        <v>385</v>
      </c>
      <c r="AU65" s="85">
        <v>2</v>
      </c>
      <c r="AV65" s="63" t="s">
        <v>385</v>
      </c>
    </row>
    <row r="66" spans="2:48" customFormat="1" ht="50.15" customHeight="1" x14ac:dyDescent="0.45">
      <c r="B66" s="2" t="s">
        <v>6</v>
      </c>
      <c r="C66" s="2" t="s">
        <v>139</v>
      </c>
      <c r="D66" s="2" t="s">
        <v>7</v>
      </c>
      <c r="E66" s="2">
        <v>46</v>
      </c>
      <c r="F66" s="1" t="s">
        <v>222</v>
      </c>
      <c r="G66" s="1" t="str">
        <f>Table1[[#This Row],[Matrix Default Name]] &amp; IF(ISBLANK(Table1[[#This Row],[Component Aliases]]),"", " (aka " &amp; Table1[[#This Row],[Component Aliases]] &amp; ")") &amp; IF(ISBLANK(Table1[[#This Row],[Default Souce Addresses (Decimal)]]),""," (J1939 SA " &amp; Table1[[#This Row],[Default Souce Addresses (Decimal)]] &amp; ")")</f>
        <v>Transmission #1 (aka Transmission Control Module (TCM)) (J1939 SA 03)</v>
      </c>
      <c r="H66" s="1" t="s">
        <v>6</v>
      </c>
      <c r="I66" s="1" t="s">
        <v>345</v>
      </c>
      <c r="J66" s="14" t="s">
        <v>313</v>
      </c>
      <c r="K66" s="41" t="s">
        <v>404</v>
      </c>
      <c r="L66" s="95" t="s">
        <v>405</v>
      </c>
      <c r="M66" s="95" t="s">
        <v>444</v>
      </c>
      <c r="N66" s="95" t="s">
        <v>445</v>
      </c>
      <c r="O66" s="95" t="s">
        <v>408</v>
      </c>
      <c r="P66" s="95" t="s">
        <v>444</v>
      </c>
      <c r="Q66" s="95" t="s">
        <v>406</v>
      </c>
      <c r="R66" s="26">
        <v>0</v>
      </c>
      <c r="S66" s="32">
        <v>1</v>
      </c>
      <c r="T66" s="28">
        <v>1</v>
      </c>
      <c r="U66" s="33">
        <v>2</v>
      </c>
      <c r="V66" s="30">
        <v>1</v>
      </c>
      <c r="W66" s="32">
        <v>2</v>
      </c>
      <c r="X66" s="28">
        <v>0</v>
      </c>
      <c r="Y66" s="33">
        <v>1</v>
      </c>
      <c r="Z66" s="30">
        <v>1</v>
      </c>
      <c r="AA66" s="78">
        <v>2</v>
      </c>
      <c r="AB66" s="80">
        <v>1</v>
      </c>
      <c r="AC66" s="33">
        <v>2</v>
      </c>
      <c r="AD66" s="83" t="s">
        <v>286</v>
      </c>
      <c r="AE66" s="12" t="s">
        <v>410</v>
      </c>
      <c r="AF66" s="73">
        <f>_xlfn.LET(_xlpm.MAX_DEGREES,$AG$2,($R$4*IFERROR(MAX(0,_xlpm.MAX_DEGREES-R66),0)+$T$4*IFERROR(MAX(0,_xlpm.MAX_DEGREES-T66),0)+$V$4*IFERROR(MAX(0,_xlpm.MAX_DEGREES-V66),0)+$X$4*IFERROR(MAX(0,_xlpm.MAX_DEGREES-X66),0)+$Z$4*IFERROR(MAX(0,_xlpm.MAX_DEGREES-Z66),0)+$AB$4*IFERROR(MAX(0,_xlpm.MAX_DEGREES-AB66),0))/$AG$4)</f>
        <v>3.3333333333333335</v>
      </c>
      <c r="AG66" s="73">
        <f>_xlfn.LET(_xlpm.MAX_DEGREES,$AG$2,($R$4*IFERROR(MAX(0,_xlpm.MAX_DEGREES-S66),0)+$T$4*IFERROR(MAX(0,_xlpm.MAX_DEGREES-U66),0)+$V$4*IFERROR(MAX(0,_xlpm.MAX_DEGREES-W66),0)+$X$4*IFERROR(MAX(0,_xlpm.MAX_DEGREES-Y66),0)+$Z$4*IFERROR(MAX(0,_xlpm.MAX_DEGREES-AA66),0)+$AB$4*IFERROR(MAX(0,_xlpm.MAX_DEGREES-AC66),0))/$AG$4)</f>
        <v>0.83333333333333337</v>
      </c>
      <c r="AH66" s="93">
        <v>3</v>
      </c>
      <c r="AI66" s="93">
        <v>2</v>
      </c>
      <c r="AJ66" s="93">
        <v>2</v>
      </c>
      <c r="AK66" s="93">
        <v>3</v>
      </c>
      <c r="AL66" s="91" t="s">
        <v>393</v>
      </c>
      <c r="AM66" s="74">
        <f>MAX(AH66+$AF66-3,0)</f>
        <v>3.3333333333333339</v>
      </c>
      <c r="AN66" s="75">
        <f>MAX(AI66+$AF66-3,0)</f>
        <v>2.3333333333333339</v>
      </c>
      <c r="AO66" s="75">
        <f>MAX(AJ66+$AF66-3,0)</f>
        <v>2.3333333333333339</v>
      </c>
      <c r="AP66" s="75">
        <f>MAX(AK66+$AF66-3,0)</f>
        <v>3.3333333333333339</v>
      </c>
      <c r="AQ66" s="76">
        <f>MAX(IF(Table1[[#This Row],[Any Scope Change?]]="Yes",3,0)+$AF66-3,0)</f>
        <v>3.3333333333333339</v>
      </c>
      <c r="AR66" s="77">
        <f>SUMPRODUCT(AM$4:AQ$4,AM66:AQ66)</f>
        <v>14.66666666666667</v>
      </c>
      <c r="AS66" s="85">
        <v>3</v>
      </c>
      <c r="AT66" s="63" t="s">
        <v>385</v>
      </c>
      <c r="AU66" s="85">
        <v>2</v>
      </c>
      <c r="AV66" s="63" t="s">
        <v>385</v>
      </c>
    </row>
    <row r="67" spans="2:48" customFormat="1" ht="50.15" customHeight="1" x14ac:dyDescent="0.45">
      <c r="B67" s="2" t="s">
        <v>8</v>
      </c>
      <c r="C67" s="2" t="s">
        <v>139</v>
      </c>
      <c r="D67" s="2" t="s">
        <v>9</v>
      </c>
      <c r="E67" s="2">
        <v>47</v>
      </c>
      <c r="F67" s="1" t="s">
        <v>222</v>
      </c>
      <c r="G67" s="1" t="str">
        <f>Table1[[#This Row],[Matrix Default Name]] &amp; IF(ISBLANK(Table1[[#This Row],[Component Aliases]]),"", " (aka " &amp; Table1[[#This Row],[Component Aliases]] &amp; ")") &amp; IF(ISBLANK(Table1[[#This Row],[Default Souce Addresses (Decimal)]]),""," (J1939 SA " &amp; Table1[[#This Row],[Default Souce Addresses (Decimal)]] &amp; ")")</f>
        <v>Transmission #2 (aka Auxiliary Transmission) (J1939 SA 16)</v>
      </c>
      <c r="H67" s="1" t="s">
        <v>8</v>
      </c>
      <c r="I67" s="1" t="s">
        <v>338</v>
      </c>
      <c r="J67" s="14">
        <v>16</v>
      </c>
      <c r="K67" s="41" t="s">
        <v>404</v>
      </c>
      <c r="L67" s="95" t="s">
        <v>414</v>
      </c>
      <c r="M67" s="95" t="s">
        <v>411</v>
      </c>
      <c r="N67" s="95" t="s">
        <v>411</v>
      </c>
      <c r="O67" s="95" t="s">
        <v>411</v>
      </c>
      <c r="P67" s="95" t="s">
        <v>411</v>
      </c>
      <c r="Q67" s="95" t="s">
        <v>424</v>
      </c>
      <c r="R67" s="26">
        <v>0</v>
      </c>
      <c r="S67" s="32">
        <v>0</v>
      </c>
      <c r="T67" s="28">
        <v>1</v>
      </c>
      <c r="U67" s="33">
        <v>1</v>
      </c>
      <c r="V67" s="30">
        <v>1</v>
      </c>
      <c r="W67" s="32">
        <v>1</v>
      </c>
      <c r="X67" s="28">
        <v>1</v>
      </c>
      <c r="Y67" s="33">
        <v>1</v>
      </c>
      <c r="Z67" s="30">
        <v>1</v>
      </c>
      <c r="AA67" s="78">
        <v>1</v>
      </c>
      <c r="AB67" s="80">
        <v>2</v>
      </c>
      <c r="AC67" s="33">
        <v>2</v>
      </c>
      <c r="AD67" s="83" t="s">
        <v>362</v>
      </c>
      <c r="AE67" s="12" t="s">
        <v>410</v>
      </c>
      <c r="AF67" s="73">
        <f>_xlfn.LET(_xlpm.MAX_DEGREES,$AG$2,($R$4*IFERROR(MAX(0,_xlpm.MAX_DEGREES-R67),0)+$T$4*IFERROR(MAX(0,_xlpm.MAX_DEGREES-T67),0)+$V$4*IFERROR(MAX(0,_xlpm.MAX_DEGREES-V67),0)+$X$4*IFERROR(MAX(0,_xlpm.MAX_DEGREES-X67),0)+$Z$4*IFERROR(MAX(0,_xlpm.MAX_DEGREES-Z67),0)+$AB$4*IFERROR(MAX(0,_xlpm.MAX_DEGREES-AB67),0))/$AG$4)</f>
        <v>2.5</v>
      </c>
      <c r="AG67" s="73">
        <f>_xlfn.LET(_xlpm.MAX_DEGREES,$AG$2,($R$4*IFERROR(MAX(0,_xlpm.MAX_DEGREES-S67),0)+$T$4*IFERROR(MAX(0,_xlpm.MAX_DEGREES-U67),0)+$V$4*IFERROR(MAX(0,_xlpm.MAX_DEGREES-W67),0)+$X$4*IFERROR(MAX(0,_xlpm.MAX_DEGREES-Y67),0)+$Z$4*IFERROR(MAX(0,_xlpm.MAX_DEGREES-AA67),0)+$AB$4*IFERROR(MAX(0,_xlpm.MAX_DEGREES-AC67),0))/$AG$4)</f>
        <v>2.5</v>
      </c>
      <c r="AH67" s="93">
        <v>3</v>
      </c>
      <c r="AI67" s="93">
        <v>2</v>
      </c>
      <c r="AJ67" s="93">
        <v>2</v>
      </c>
      <c r="AK67" s="93">
        <v>3</v>
      </c>
      <c r="AL67" s="91" t="s">
        <v>393</v>
      </c>
      <c r="AM67" s="74">
        <f>MAX(AH67+$AF67-3,0)</f>
        <v>2.5</v>
      </c>
      <c r="AN67" s="75">
        <f>MAX(AI67+$AF67-3,0)</f>
        <v>1.5</v>
      </c>
      <c r="AO67" s="75">
        <f>MAX(AJ67+$AF67-3,0)</f>
        <v>1.5</v>
      </c>
      <c r="AP67" s="75">
        <f>MAX(AK67+$AF67-3,0)</f>
        <v>2.5</v>
      </c>
      <c r="AQ67" s="76">
        <f>MAX(IF(Table1[[#This Row],[Any Scope Change?]]="Yes",3,0)+$AF67-3,0)</f>
        <v>0</v>
      </c>
      <c r="AR67" s="77">
        <f>SUMPRODUCT(AM$4:AQ$4,AM67:AQ67)</f>
        <v>8</v>
      </c>
      <c r="AS67" s="85">
        <v>3</v>
      </c>
      <c r="AT67" s="63" t="s">
        <v>438</v>
      </c>
      <c r="AU67" s="85">
        <v>2</v>
      </c>
      <c r="AV67" s="63" t="s">
        <v>438</v>
      </c>
    </row>
    <row r="68" spans="2:48" customFormat="1" ht="50.15" customHeight="1" x14ac:dyDescent="0.45">
      <c r="B68" s="2" t="s">
        <v>238</v>
      </c>
      <c r="C68" s="2" t="s">
        <v>265</v>
      </c>
      <c r="D68" s="2"/>
      <c r="E68" s="2">
        <v>48</v>
      </c>
      <c r="F68" s="1" t="s">
        <v>222</v>
      </c>
      <c r="G68" s="1" t="str">
        <f>Table1[[#This Row],[Matrix Default Name]] &amp; IF(ISBLANK(Table1[[#This Row],[Component Aliases]]),"", " (aka " &amp; Table1[[#This Row],[Component Aliases]] &amp; ")") &amp; IF(ISBLANK(Table1[[#This Row],[Default Souce Addresses (Decimal)]]),""," (J1939 SA " &amp; Table1[[#This Row],[Default Souce Addresses (Decimal)]] &amp; ")")</f>
        <v>Electronic Clutch Actuator (J1939 SA 03)</v>
      </c>
      <c r="H68" s="1" t="s">
        <v>261</v>
      </c>
      <c r="I68" s="1"/>
      <c r="J68" s="14" t="s">
        <v>313</v>
      </c>
      <c r="K68" s="41" t="s">
        <v>404</v>
      </c>
      <c r="L68" s="95" t="s">
        <v>414</v>
      </c>
      <c r="M68" s="95" t="s">
        <v>411</v>
      </c>
      <c r="N68" s="95" t="s">
        <v>411</v>
      </c>
      <c r="O68" s="95" t="s">
        <v>411</v>
      </c>
      <c r="P68" s="95" t="s">
        <v>411</v>
      </c>
      <c r="Q68" s="95" t="s">
        <v>424</v>
      </c>
      <c r="R68" s="26">
        <v>0</v>
      </c>
      <c r="S68" s="32">
        <v>0</v>
      </c>
      <c r="T68" s="28">
        <v>1</v>
      </c>
      <c r="U68" s="33">
        <v>1</v>
      </c>
      <c r="V68" s="30">
        <v>1</v>
      </c>
      <c r="W68" s="32">
        <v>1</v>
      </c>
      <c r="X68" s="28">
        <v>1</v>
      </c>
      <c r="Y68" s="33">
        <v>1</v>
      </c>
      <c r="Z68" s="30">
        <v>1</v>
      </c>
      <c r="AA68" s="78">
        <v>1</v>
      </c>
      <c r="AB68" s="80">
        <v>2</v>
      </c>
      <c r="AC68" s="33">
        <v>2</v>
      </c>
      <c r="AD68" s="83" t="s">
        <v>286</v>
      </c>
      <c r="AE68" s="12" t="s">
        <v>410</v>
      </c>
      <c r="AF68" s="73">
        <f>_xlfn.LET(_xlpm.MAX_DEGREES,$AG$2,($R$4*IFERROR(MAX(0,_xlpm.MAX_DEGREES-R68),0)+$T$4*IFERROR(MAX(0,_xlpm.MAX_DEGREES-T68),0)+$V$4*IFERROR(MAX(0,_xlpm.MAX_DEGREES-V68),0)+$X$4*IFERROR(MAX(0,_xlpm.MAX_DEGREES-X68),0)+$Z$4*IFERROR(MAX(0,_xlpm.MAX_DEGREES-Z68),0)+$AB$4*IFERROR(MAX(0,_xlpm.MAX_DEGREES-AB68),0))/$AG$4)</f>
        <v>2.5</v>
      </c>
      <c r="AG68" s="73">
        <f>_xlfn.LET(_xlpm.MAX_DEGREES,$AG$2,($R$4*IFERROR(MAX(0,_xlpm.MAX_DEGREES-S68),0)+$T$4*IFERROR(MAX(0,_xlpm.MAX_DEGREES-U68),0)+$V$4*IFERROR(MAX(0,_xlpm.MAX_DEGREES-W68),0)+$X$4*IFERROR(MAX(0,_xlpm.MAX_DEGREES-Y68),0)+$Z$4*IFERROR(MAX(0,_xlpm.MAX_DEGREES-AA68),0)+$AB$4*IFERROR(MAX(0,_xlpm.MAX_DEGREES-AC68),0))/$AG$4)</f>
        <v>2.5</v>
      </c>
      <c r="AH68" s="93">
        <v>3</v>
      </c>
      <c r="AI68" s="93">
        <v>2</v>
      </c>
      <c r="AJ68" s="93">
        <v>2</v>
      </c>
      <c r="AK68" s="93">
        <v>3</v>
      </c>
      <c r="AL68" s="90" t="s">
        <v>392</v>
      </c>
      <c r="AM68" s="74">
        <f>MAX(AH68+$AF68-3,0)</f>
        <v>2.5</v>
      </c>
      <c r="AN68" s="75">
        <f>MAX(AI68+$AF68-3,0)</f>
        <v>1.5</v>
      </c>
      <c r="AO68" s="75">
        <f>MAX(AJ68+$AF68-3,0)</f>
        <v>1.5</v>
      </c>
      <c r="AP68" s="75">
        <f>MAX(AK68+$AF68-3,0)</f>
        <v>2.5</v>
      </c>
      <c r="AQ68" s="76">
        <f>MAX(IF(Table1[[#This Row],[Any Scope Change?]]="Yes",3,0)+$AF68-3,0)</f>
        <v>2.5</v>
      </c>
      <c r="AR68" s="77">
        <f>SUMPRODUCT(AM$4:AQ$4,AM68:AQ68)</f>
        <v>10.5</v>
      </c>
      <c r="AS68" s="85">
        <v>3</v>
      </c>
      <c r="AT68" s="63" t="s">
        <v>385</v>
      </c>
      <c r="AU68" s="85">
        <v>2</v>
      </c>
      <c r="AV68" s="63" t="s">
        <v>385</v>
      </c>
    </row>
    <row r="69" spans="2:48" customFormat="1" ht="50.15" customHeight="1" x14ac:dyDescent="0.45">
      <c r="B69" s="2" t="s">
        <v>32</v>
      </c>
      <c r="C69" s="2" t="s">
        <v>139</v>
      </c>
      <c r="D69" s="2"/>
      <c r="E69" s="2">
        <v>52</v>
      </c>
      <c r="F69" s="1" t="s">
        <v>225</v>
      </c>
      <c r="G69" s="1" t="str">
        <f>Table1[[#This Row],[Matrix Default Name]] &amp; IF(ISBLANK(Table1[[#This Row],[Component Aliases]]),"", " (aka " &amp; Table1[[#This Row],[Component Aliases]] &amp; ")") &amp; IF(ISBLANK(Table1[[#This Row],[Default Souce Addresses (Decimal)]]),""," (J1939 SA " &amp; Table1[[#This Row],[Default Souce Addresses (Decimal)]] &amp; ")")</f>
        <v>Steering Controller (aka Front Axle Steering (FAS) / VDS / MCS) (J1939 SA 19)</v>
      </c>
      <c r="H69" s="1" t="s">
        <v>32</v>
      </c>
      <c r="I69" s="1" t="s">
        <v>466</v>
      </c>
      <c r="J69" s="14">
        <v>19</v>
      </c>
      <c r="K69" s="41" t="s">
        <v>404</v>
      </c>
      <c r="L69" s="95" t="s">
        <v>416</v>
      </c>
      <c r="M69" s="95" t="s">
        <v>409</v>
      </c>
      <c r="N69" s="95" t="s">
        <v>409</v>
      </c>
      <c r="O69" s="95" t="s">
        <v>423</v>
      </c>
      <c r="P69" s="95" t="s">
        <v>409</v>
      </c>
      <c r="Q69" s="95" t="s">
        <v>421</v>
      </c>
      <c r="R69" s="26">
        <v>0</v>
      </c>
      <c r="S69" s="32">
        <v>1</v>
      </c>
      <c r="T69" s="28">
        <v>1</v>
      </c>
      <c r="U69" s="33">
        <v>2</v>
      </c>
      <c r="V69" s="30">
        <v>1</v>
      </c>
      <c r="W69" s="32">
        <v>2</v>
      </c>
      <c r="X69" s="28">
        <v>1</v>
      </c>
      <c r="Y69" s="33">
        <v>1</v>
      </c>
      <c r="Z69" s="30">
        <v>1</v>
      </c>
      <c r="AA69" s="78">
        <v>2</v>
      </c>
      <c r="AB69" s="80">
        <v>2</v>
      </c>
      <c r="AC69" s="33">
        <v>2</v>
      </c>
      <c r="AD69" s="83" t="s">
        <v>286</v>
      </c>
      <c r="AE69" s="12" t="s">
        <v>289</v>
      </c>
      <c r="AF69" s="73">
        <f>_xlfn.LET(_xlpm.MAX_DEGREES,$AG$2,($R$4*IFERROR(MAX(0,_xlpm.MAX_DEGREES-R69),0)+$T$4*IFERROR(MAX(0,_xlpm.MAX_DEGREES-T69),0)+$V$4*IFERROR(MAX(0,_xlpm.MAX_DEGREES-V69),0)+$X$4*IFERROR(MAX(0,_xlpm.MAX_DEGREES-X69),0)+$Z$4*IFERROR(MAX(0,_xlpm.MAX_DEGREES-Z69),0)+$AB$4*IFERROR(MAX(0,_xlpm.MAX_DEGREES-AB69),0))/$AG$4)</f>
        <v>2.5</v>
      </c>
      <c r="AG69" s="73">
        <f>_xlfn.LET(_xlpm.MAX_DEGREES,$AG$2,($R$4*IFERROR(MAX(0,_xlpm.MAX_DEGREES-S69),0)+$T$4*IFERROR(MAX(0,_xlpm.MAX_DEGREES-U69),0)+$V$4*IFERROR(MAX(0,_xlpm.MAX_DEGREES-W69),0)+$X$4*IFERROR(MAX(0,_xlpm.MAX_DEGREES-Y69),0)+$Z$4*IFERROR(MAX(0,_xlpm.MAX_DEGREES-AA69),0)+$AB$4*IFERROR(MAX(0,_xlpm.MAX_DEGREES-AC69),0))/$AG$4)</f>
        <v>0.83333333333333337</v>
      </c>
      <c r="AH69" s="93">
        <v>3</v>
      </c>
      <c r="AI69" s="93">
        <v>2</v>
      </c>
      <c r="AJ69" s="93">
        <v>2</v>
      </c>
      <c r="AK69" s="93">
        <v>3</v>
      </c>
      <c r="AL69" s="90" t="s">
        <v>392</v>
      </c>
      <c r="AM69" s="74">
        <f>MAX(AH69+$AF69-3,0)</f>
        <v>2.5</v>
      </c>
      <c r="AN69" s="75">
        <f>MAX(AI69+$AF69-3,0)</f>
        <v>1.5</v>
      </c>
      <c r="AO69" s="75">
        <f>MAX(AJ69+$AF69-3,0)</f>
        <v>1.5</v>
      </c>
      <c r="AP69" s="75">
        <f>MAX(AK69+$AF69-3,0)</f>
        <v>2.5</v>
      </c>
      <c r="AQ69" s="76">
        <f>MAX(IF(Table1[[#This Row],[Any Scope Change?]]="Yes",3,0)+$AF69-3,0)</f>
        <v>2.5</v>
      </c>
      <c r="AR69" s="77">
        <f>SUMPRODUCT(AM$4:AQ$4,AM69:AQ69)</f>
        <v>10.5</v>
      </c>
      <c r="AS69" s="85">
        <v>3</v>
      </c>
      <c r="AT69" s="63" t="s">
        <v>384</v>
      </c>
      <c r="AU69" s="85">
        <v>2</v>
      </c>
      <c r="AV69" s="63" t="s">
        <v>384</v>
      </c>
    </row>
    <row r="70" spans="2:48" customFormat="1" ht="50.15" customHeight="1" x14ac:dyDescent="0.45">
      <c r="B70" s="2" t="s">
        <v>33</v>
      </c>
      <c r="C70" s="2" t="s">
        <v>139</v>
      </c>
      <c r="D70" s="2"/>
      <c r="E70" s="2">
        <v>54</v>
      </c>
      <c r="F70" s="1" t="s">
        <v>225</v>
      </c>
      <c r="G70" s="1" t="str">
        <f>Table1[[#This Row],[Matrix Default Name]] &amp; IF(ISBLANK(Table1[[#This Row],[Component Aliases]]),"", " (aka " &amp; Table1[[#This Row],[Component Aliases]] &amp; ")") &amp; IF(ISBLANK(Table1[[#This Row],[Default Souce Addresses (Decimal)]]),""," (J1939 SA " &amp; Table1[[#This Row],[Default Souce Addresses (Decimal)]] &amp; ")")</f>
        <v>Suspension - Steer Axle (aka Electronically Controlled Suspension (ECS) / Electronically Controlled Air Suspension (ECAS)) (J1939 SA 20)</v>
      </c>
      <c r="H70" s="1" t="s">
        <v>33</v>
      </c>
      <c r="I70" s="1" t="s">
        <v>350</v>
      </c>
      <c r="J70" s="14">
        <v>20</v>
      </c>
      <c r="K70" s="41" t="s">
        <v>404</v>
      </c>
      <c r="L70" s="95" t="s">
        <v>416</v>
      </c>
      <c r="M70" s="95" t="s">
        <v>416</v>
      </c>
      <c r="N70" s="95" t="s">
        <v>409</v>
      </c>
      <c r="O70" s="95" t="s">
        <v>413</v>
      </c>
      <c r="P70" s="95" t="s">
        <v>416</v>
      </c>
      <c r="Q70" s="95" t="s">
        <v>411</v>
      </c>
      <c r="R70" s="26">
        <v>0</v>
      </c>
      <c r="S70" s="32">
        <v>1</v>
      </c>
      <c r="T70" s="28">
        <v>0</v>
      </c>
      <c r="U70" s="33">
        <v>1</v>
      </c>
      <c r="V70" s="30">
        <v>1</v>
      </c>
      <c r="W70" s="32">
        <v>2</v>
      </c>
      <c r="X70" s="28">
        <v>0</v>
      </c>
      <c r="Y70" s="33">
        <v>2</v>
      </c>
      <c r="Z70" s="30">
        <v>0</v>
      </c>
      <c r="AA70" s="78">
        <v>1</v>
      </c>
      <c r="AB70" s="80">
        <v>1</v>
      </c>
      <c r="AC70" s="33">
        <v>1</v>
      </c>
      <c r="AD70" s="83" t="s">
        <v>362</v>
      </c>
      <c r="AE70" s="12" t="s">
        <v>410</v>
      </c>
      <c r="AF70" s="73">
        <f>_xlfn.LET(_xlpm.MAX_DEGREES,$AG$2,($R$4*IFERROR(MAX(0,_xlpm.MAX_DEGREES-R70),0)+$T$4*IFERROR(MAX(0,_xlpm.MAX_DEGREES-T70),0)+$V$4*IFERROR(MAX(0,_xlpm.MAX_DEGREES-V70),0)+$X$4*IFERROR(MAX(0,_xlpm.MAX_DEGREES-X70),0)+$Z$4*IFERROR(MAX(0,_xlpm.MAX_DEGREES-Z70),0)+$AB$4*IFERROR(MAX(0,_xlpm.MAX_DEGREES-AB70),0))/$AG$4)</f>
        <v>4.166666666666667</v>
      </c>
      <c r="AG70" s="73">
        <f>_xlfn.LET(_xlpm.MAX_DEGREES,$AG$2,($R$4*IFERROR(MAX(0,_xlpm.MAX_DEGREES-S70),0)+$T$4*IFERROR(MAX(0,_xlpm.MAX_DEGREES-U70),0)+$V$4*IFERROR(MAX(0,_xlpm.MAX_DEGREES-W70),0)+$X$4*IFERROR(MAX(0,_xlpm.MAX_DEGREES-Y70),0)+$Z$4*IFERROR(MAX(0,_xlpm.MAX_DEGREES-AA70),0)+$AB$4*IFERROR(MAX(0,_xlpm.MAX_DEGREES-AC70),0))/$AG$4)</f>
        <v>1.6666666666666667</v>
      </c>
      <c r="AH70" s="93">
        <v>0</v>
      </c>
      <c r="AI70" s="93">
        <v>2</v>
      </c>
      <c r="AJ70" s="93">
        <v>1</v>
      </c>
      <c r="AK70" s="93">
        <v>0</v>
      </c>
      <c r="AL70" s="91" t="s">
        <v>393</v>
      </c>
      <c r="AM70" s="74">
        <f>MAX(AH70+$AF70-3,0)</f>
        <v>1.166666666666667</v>
      </c>
      <c r="AN70" s="75">
        <f>MAX(AI70+$AF70-3,0)</f>
        <v>3.166666666666667</v>
      </c>
      <c r="AO70" s="75">
        <f>MAX(AJ70+$AF70-3,0)</f>
        <v>2.166666666666667</v>
      </c>
      <c r="AP70" s="75">
        <f>MAX(AK70+$AF70-3,0)</f>
        <v>1.166666666666667</v>
      </c>
      <c r="AQ70" s="76">
        <f>MAX(IF(Table1[[#This Row],[Any Scope Change?]]="Yes",3,0)+$AF70-3,0)</f>
        <v>1.166666666666667</v>
      </c>
      <c r="AR70" s="77">
        <f>SUMPRODUCT(AM$4:AQ$4,AM70:AQ70)</f>
        <v>8.8333333333333357</v>
      </c>
      <c r="AS70" s="85">
        <v>3</v>
      </c>
      <c r="AT70" s="63" t="s">
        <v>385</v>
      </c>
      <c r="AU70" s="85">
        <v>2</v>
      </c>
      <c r="AV70" s="63" t="s">
        <v>385</v>
      </c>
    </row>
    <row r="71" spans="2:48" customFormat="1" ht="50.15" customHeight="1" x14ac:dyDescent="0.45">
      <c r="B71" s="2" t="s">
        <v>71</v>
      </c>
      <c r="C71" s="2" t="s">
        <v>139</v>
      </c>
      <c r="D71" s="2" t="s">
        <v>72</v>
      </c>
      <c r="E71" s="2">
        <v>55</v>
      </c>
      <c r="F71" s="1" t="s">
        <v>225</v>
      </c>
      <c r="G71" s="1" t="str">
        <f>Table1[[#This Row],[Matrix Default Name]] &amp; IF(ISBLANK(Table1[[#This Row],[Component Aliases]]),"", " (aka " &amp; Table1[[#This Row],[Component Aliases]] &amp; ")") &amp; IF(ISBLANK(Table1[[#This Row],[Default Souce Addresses (Decimal)]]),""," (J1939 SA " &amp; Table1[[#This Row],[Default Souce Addresses (Decimal)]] &amp; ")")</f>
        <v>Suspension - System Controller #1 (J1939 SA 47)</v>
      </c>
      <c r="H71" s="1" t="s">
        <v>71</v>
      </c>
      <c r="I71" s="1"/>
      <c r="J71" s="14">
        <v>47</v>
      </c>
      <c r="K71" s="41" t="s">
        <v>404</v>
      </c>
      <c r="L71" s="95" t="s">
        <v>416</v>
      </c>
      <c r="M71" s="95" t="s">
        <v>416</v>
      </c>
      <c r="N71" s="95" t="s">
        <v>409</v>
      </c>
      <c r="O71" s="95" t="s">
        <v>416</v>
      </c>
      <c r="P71" s="95" t="s">
        <v>416</v>
      </c>
      <c r="Q71" s="95" t="s">
        <v>423</v>
      </c>
      <c r="R71" s="26">
        <v>0</v>
      </c>
      <c r="S71" s="32">
        <v>1</v>
      </c>
      <c r="T71" s="28">
        <v>0</v>
      </c>
      <c r="U71" s="33">
        <v>1</v>
      </c>
      <c r="V71" s="30">
        <v>1</v>
      </c>
      <c r="W71" s="32">
        <v>2</v>
      </c>
      <c r="X71" s="28">
        <v>0</v>
      </c>
      <c r="Y71" s="33">
        <v>1</v>
      </c>
      <c r="Z71" s="30">
        <v>0</v>
      </c>
      <c r="AA71" s="78">
        <v>1</v>
      </c>
      <c r="AB71" s="80">
        <v>1</v>
      </c>
      <c r="AC71" s="33">
        <v>1</v>
      </c>
      <c r="AD71" s="83" t="s">
        <v>362</v>
      </c>
      <c r="AE71" s="12" t="s">
        <v>410</v>
      </c>
      <c r="AF71" s="73">
        <f>_xlfn.LET(_xlpm.MAX_DEGREES,$AG$2,($R$4*IFERROR(MAX(0,_xlpm.MAX_DEGREES-R71),0)+$T$4*IFERROR(MAX(0,_xlpm.MAX_DEGREES-T71),0)+$V$4*IFERROR(MAX(0,_xlpm.MAX_DEGREES-V71),0)+$X$4*IFERROR(MAX(0,_xlpm.MAX_DEGREES-X71),0)+$Z$4*IFERROR(MAX(0,_xlpm.MAX_DEGREES-Z71),0)+$AB$4*IFERROR(MAX(0,_xlpm.MAX_DEGREES-AB71),0))/$AG$4)</f>
        <v>4.166666666666667</v>
      </c>
      <c r="AG71" s="73">
        <f>_xlfn.LET(_xlpm.MAX_DEGREES,$AG$2,($R$4*IFERROR(MAX(0,_xlpm.MAX_DEGREES-S71),0)+$T$4*IFERROR(MAX(0,_xlpm.MAX_DEGREES-U71),0)+$V$4*IFERROR(MAX(0,_xlpm.MAX_DEGREES-W71),0)+$X$4*IFERROR(MAX(0,_xlpm.MAX_DEGREES-Y71),0)+$Z$4*IFERROR(MAX(0,_xlpm.MAX_DEGREES-AA71),0)+$AB$4*IFERROR(MAX(0,_xlpm.MAX_DEGREES-AC71),0))/$AG$4)</f>
        <v>2.0833333333333335</v>
      </c>
      <c r="AH71" s="93">
        <v>0</v>
      </c>
      <c r="AI71" s="93">
        <v>2</v>
      </c>
      <c r="AJ71" s="93">
        <v>1</v>
      </c>
      <c r="AK71" s="93">
        <v>0</v>
      </c>
      <c r="AL71" s="90" t="s">
        <v>392</v>
      </c>
      <c r="AM71" s="74">
        <f>MAX(AH71+$AF71-3,0)</f>
        <v>1.166666666666667</v>
      </c>
      <c r="AN71" s="75">
        <f>MAX(AI71+$AF71-3,0)</f>
        <v>3.166666666666667</v>
      </c>
      <c r="AO71" s="75">
        <f>MAX(AJ71+$AF71-3,0)</f>
        <v>2.166666666666667</v>
      </c>
      <c r="AP71" s="75">
        <f>MAX(AK71+$AF71-3,0)</f>
        <v>1.166666666666667</v>
      </c>
      <c r="AQ71" s="76">
        <f>MAX(IF(Table1[[#This Row],[Any Scope Change?]]="Yes",3,0)+$AF71-3,0)</f>
        <v>1.166666666666667</v>
      </c>
      <c r="AR71" s="77">
        <f>SUMPRODUCT(AM$4:AQ$4,AM71:AQ71)</f>
        <v>8.8333333333333357</v>
      </c>
      <c r="AS71" s="85">
        <v>3</v>
      </c>
      <c r="AT71" s="63" t="s">
        <v>385</v>
      </c>
      <c r="AU71" s="85">
        <v>2</v>
      </c>
      <c r="AV71" s="63" t="s">
        <v>385</v>
      </c>
    </row>
    <row r="72" spans="2:48" customFormat="1" ht="50.15" customHeight="1" x14ac:dyDescent="0.45">
      <c r="B72" s="2"/>
      <c r="C72" s="2" t="s">
        <v>482</v>
      </c>
      <c r="D72" s="2"/>
      <c r="E72" s="2">
        <v>68</v>
      </c>
      <c r="F72" s="1" t="s">
        <v>273</v>
      </c>
      <c r="G72" s="1" t="str">
        <f>Table1[[#This Row],[Matrix Default Name]] &amp; IF(ISBLANK(Table1[[#This Row],[Component Aliases]]),"", " (aka " &amp; Table1[[#This Row],[Component Aliases]] &amp; ")") &amp; IF(ISBLANK(Table1[[#This Row],[Default Souce Addresses (Decimal)]]),""," (J1939 SA " &amp; Table1[[#This Row],[Default Souce Addresses (Decimal)]] &amp; ")")</f>
        <v>Lift Axle (J1939 SA 138, 71)</v>
      </c>
      <c r="H72" s="1" t="s">
        <v>274</v>
      </c>
      <c r="I72" s="1"/>
      <c r="J72" s="14" t="s">
        <v>319</v>
      </c>
      <c r="K72" s="41" t="s">
        <v>404</v>
      </c>
      <c r="L72" s="95" t="s">
        <v>411</v>
      </c>
      <c r="M72" s="95" t="s">
        <v>411</v>
      </c>
      <c r="N72" s="95" t="s">
        <v>424</v>
      </c>
      <c r="O72" s="95" t="s">
        <v>411</v>
      </c>
      <c r="P72" s="95" t="s">
        <v>411</v>
      </c>
      <c r="Q72" s="95" t="s">
        <v>414</v>
      </c>
      <c r="R72" s="26">
        <v>1</v>
      </c>
      <c r="S72" s="32">
        <v>1</v>
      </c>
      <c r="T72" s="28">
        <v>1</v>
      </c>
      <c r="U72" s="33">
        <v>1</v>
      </c>
      <c r="V72" s="30">
        <v>2</v>
      </c>
      <c r="W72" s="32">
        <v>2</v>
      </c>
      <c r="X72" s="28">
        <v>1</v>
      </c>
      <c r="Y72" s="33">
        <v>1</v>
      </c>
      <c r="Z72" s="30">
        <v>1</v>
      </c>
      <c r="AA72" s="78">
        <v>1</v>
      </c>
      <c r="AB72" s="80">
        <v>0</v>
      </c>
      <c r="AC72" s="33">
        <v>0</v>
      </c>
      <c r="AD72" s="83" t="s">
        <v>286</v>
      </c>
      <c r="AE72" s="12" t="s">
        <v>410</v>
      </c>
      <c r="AF72" s="73">
        <f>_xlfn.LET(_xlpm.MAX_DEGREES,$AG$2,($R$4*IFERROR(MAX(0,_xlpm.MAX_DEGREES-R72),0)+$T$4*IFERROR(MAX(0,_xlpm.MAX_DEGREES-T72),0)+$V$4*IFERROR(MAX(0,_xlpm.MAX_DEGREES-V72),0)+$X$4*IFERROR(MAX(0,_xlpm.MAX_DEGREES-X72),0)+$Z$4*IFERROR(MAX(0,_xlpm.MAX_DEGREES-Z72),0)+$AB$4*IFERROR(MAX(0,_xlpm.MAX_DEGREES-AB72),0))/$AG$4)</f>
        <v>2.5</v>
      </c>
      <c r="AG72" s="73">
        <f>_xlfn.LET(_xlpm.MAX_DEGREES,$AG$2,($R$4*IFERROR(MAX(0,_xlpm.MAX_DEGREES-S72),0)+$T$4*IFERROR(MAX(0,_xlpm.MAX_DEGREES-U72),0)+$V$4*IFERROR(MAX(0,_xlpm.MAX_DEGREES-W72),0)+$X$4*IFERROR(MAX(0,_xlpm.MAX_DEGREES-Y72),0)+$Z$4*IFERROR(MAX(0,_xlpm.MAX_DEGREES-AA72),0)+$AB$4*IFERROR(MAX(0,_xlpm.MAX_DEGREES-AC72),0))/$AG$4)</f>
        <v>2.5</v>
      </c>
      <c r="AH72" s="93">
        <v>2</v>
      </c>
      <c r="AI72" s="93">
        <v>2</v>
      </c>
      <c r="AJ72" s="93">
        <v>2</v>
      </c>
      <c r="AK72" s="93">
        <v>2</v>
      </c>
      <c r="AL72" s="90" t="s">
        <v>392</v>
      </c>
      <c r="AM72" s="74">
        <f>MAX(AH72+$AF72-3,0)</f>
        <v>1.5</v>
      </c>
      <c r="AN72" s="75">
        <f>MAX(AI72+$AF72-3,0)</f>
        <v>1.5</v>
      </c>
      <c r="AO72" s="75">
        <f>MAX(AJ72+$AF72-3,0)</f>
        <v>1.5</v>
      </c>
      <c r="AP72" s="75">
        <f>MAX(AK72+$AF72-3,0)</f>
        <v>1.5</v>
      </c>
      <c r="AQ72" s="76">
        <f>MAX(IF(Table1[[#This Row],[Any Scope Change?]]="Yes",3,0)+$AF72-3,0)</f>
        <v>2.5</v>
      </c>
      <c r="AR72" s="77">
        <f>SUMPRODUCT(AM$4:AQ$4,AM72:AQ72)</f>
        <v>8.5</v>
      </c>
      <c r="AS72" s="85">
        <v>3</v>
      </c>
      <c r="AT72" s="63" t="s">
        <v>384</v>
      </c>
      <c r="AU72" s="85">
        <v>2</v>
      </c>
      <c r="AV72" s="63" t="s">
        <v>384</v>
      </c>
    </row>
    <row r="73" spans="2:48" customFormat="1" ht="50.15" customHeight="1" x14ac:dyDescent="0.45">
      <c r="B73" s="2" t="s">
        <v>92</v>
      </c>
      <c r="C73" s="2" t="s">
        <v>139</v>
      </c>
      <c r="D73" s="2"/>
      <c r="E73" s="2">
        <v>71</v>
      </c>
      <c r="F73" s="1" t="s">
        <v>227</v>
      </c>
      <c r="G73" s="1" t="str">
        <f>Table1[[#This Row],[Matrix Default Name]] &amp; IF(ISBLANK(Table1[[#This Row],[Component Aliases]]),"", " (aka " &amp; Table1[[#This Row],[Component Aliases]] &amp; ")") &amp; IF(ISBLANK(Table1[[#This Row],[Default Souce Addresses (Decimal)]]),""," (J1939 SA " &amp; Table1[[#This Row],[Default Souce Addresses (Decimal)]] &amp; ")")</f>
        <v>Vehicle Dynamic Stability Controller (J1939 SA 62)</v>
      </c>
      <c r="H73" s="1" t="s">
        <v>92</v>
      </c>
      <c r="I73" s="1"/>
      <c r="J73" s="14">
        <v>62</v>
      </c>
      <c r="K73" s="41" t="s">
        <v>404</v>
      </c>
      <c r="L73" s="95" t="s">
        <v>433</v>
      </c>
      <c r="M73" s="95" t="s">
        <v>423</v>
      </c>
      <c r="N73" s="95" t="s">
        <v>423</v>
      </c>
      <c r="O73" s="95" t="s">
        <v>416</v>
      </c>
      <c r="P73" s="95" t="s">
        <v>423</v>
      </c>
      <c r="Q73" s="95" t="s">
        <v>409</v>
      </c>
      <c r="R73" s="26">
        <v>0</v>
      </c>
      <c r="S73" s="32">
        <v>1</v>
      </c>
      <c r="T73" s="28">
        <v>1</v>
      </c>
      <c r="U73" s="33">
        <v>1</v>
      </c>
      <c r="V73" s="30">
        <v>1</v>
      </c>
      <c r="W73" s="32">
        <v>1</v>
      </c>
      <c r="X73" s="28">
        <v>0</v>
      </c>
      <c r="Y73" s="33">
        <v>1</v>
      </c>
      <c r="Z73" s="30">
        <v>1</v>
      </c>
      <c r="AA73" s="78">
        <v>1</v>
      </c>
      <c r="AB73" s="80">
        <v>1</v>
      </c>
      <c r="AC73" s="33">
        <v>2</v>
      </c>
      <c r="AD73" s="83" t="s">
        <v>362</v>
      </c>
      <c r="AE73" s="12" t="s">
        <v>410</v>
      </c>
      <c r="AF73" s="73">
        <f>_xlfn.LET(_xlpm.MAX_DEGREES,$AG$2,($R$4*IFERROR(MAX(0,_xlpm.MAX_DEGREES-R73),0)+$T$4*IFERROR(MAX(0,_xlpm.MAX_DEGREES-T73),0)+$V$4*IFERROR(MAX(0,_xlpm.MAX_DEGREES-V73),0)+$X$4*IFERROR(MAX(0,_xlpm.MAX_DEGREES-X73),0)+$Z$4*IFERROR(MAX(0,_xlpm.MAX_DEGREES-Z73),0)+$AB$4*IFERROR(MAX(0,_xlpm.MAX_DEGREES-AB73),0))/$AG$4)</f>
        <v>3.3333333333333335</v>
      </c>
      <c r="AG73" s="73">
        <f>_xlfn.LET(_xlpm.MAX_DEGREES,$AG$2,($R$4*IFERROR(MAX(0,_xlpm.MAX_DEGREES-S73),0)+$T$4*IFERROR(MAX(0,_xlpm.MAX_DEGREES-U73),0)+$V$4*IFERROR(MAX(0,_xlpm.MAX_DEGREES-W73),0)+$X$4*IFERROR(MAX(0,_xlpm.MAX_DEGREES-Y73),0)+$Z$4*IFERROR(MAX(0,_xlpm.MAX_DEGREES-AA73),0)+$AB$4*IFERROR(MAX(0,_xlpm.MAX_DEGREES-AC73),0))/$AG$4)</f>
        <v>2.0833333333333335</v>
      </c>
      <c r="AH73" s="93">
        <v>0</v>
      </c>
      <c r="AI73" s="93">
        <v>2</v>
      </c>
      <c r="AJ73" s="93">
        <v>1</v>
      </c>
      <c r="AK73" s="93">
        <v>0</v>
      </c>
      <c r="AL73" s="91" t="s">
        <v>393</v>
      </c>
      <c r="AM73" s="74">
        <f>MAX(AH73+$AF73-3,0)</f>
        <v>0.33333333333333348</v>
      </c>
      <c r="AN73" s="75">
        <f>MAX(AI73+$AF73-3,0)</f>
        <v>2.3333333333333339</v>
      </c>
      <c r="AO73" s="75">
        <f>MAX(AJ73+$AF73-3,0)</f>
        <v>1.3333333333333339</v>
      </c>
      <c r="AP73" s="75">
        <f>MAX(AK73+$AF73-3,0)</f>
        <v>0.33333333333333348</v>
      </c>
      <c r="AQ73" s="76">
        <f>MAX(IF(Table1[[#This Row],[Any Scope Change?]]="Yes",3,0)+$AF73-3,0)</f>
        <v>0.33333333333333348</v>
      </c>
      <c r="AR73" s="77">
        <f>SUMPRODUCT(AM$4:AQ$4,AM73:AQ73)</f>
        <v>4.6666666666666696</v>
      </c>
      <c r="AS73" s="85">
        <v>3</v>
      </c>
      <c r="AT73" s="63" t="s">
        <v>385</v>
      </c>
      <c r="AU73" s="85">
        <v>2</v>
      </c>
      <c r="AV73" s="63" t="s">
        <v>385</v>
      </c>
    </row>
    <row r="74" spans="2:48" customFormat="1" ht="50.15" customHeight="1" x14ac:dyDescent="0.45">
      <c r="B74" s="2" t="s">
        <v>210</v>
      </c>
      <c r="C74" s="2" t="s">
        <v>220</v>
      </c>
      <c r="D74" s="2" t="s">
        <v>211</v>
      </c>
      <c r="E74" s="2">
        <v>77</v>
      </c>
      <c r="F74" s="1" t="s">
        <v>230</v>
      </c>
      <c r="G74" s="1" t="str">
        <f>Table1[[#This Row],[Matrix Default Name]] &amp; IF(ISBLANK(Table1[[#This Row],[Component Aliases]]),"", " (aka " &amp; Table1[[#This Row],[Component Aliases]] &amp; ")") &amp; IF(ISBLANK(Table1[[#This Row],[Default Souce Addresses (Decimal)]]),""," (J1939 SA " &amp; Table1[[#This Row],[Default Souce Addresses (Decimal)]] &amp; ")")</f>
        <v>Automated Driving (L0-L2) (aka Bendix FLR and FLC (Forward looking Camera / Radar))</v>
      </c>
      <c r="H74" s="1" t="s">
        <v>469</v>
      </c>
      <c r="I74" s="1" t="s">
        <v>467</v>
      </c>
      <c r="J74" s="14"/>
      <c r="K74" s="41" t="s">
        <v>404</v>
      </c>
      <c r="L74" s="95" t="s">
        <v>433</v>
      </c>
      <c r="M74" s="95" t="s">
        <v>423</v>
      </c>
      <c r="N74" s="95" t="s">
        <v>409</v>
      </c>
      <c r="O74" s="95" t="s">
        <v>413</v>
      </c>
      <c r="P74" s="95" t="s">
        <v>409</v>
      </c>
      <c r="Q74" s="95" t="s">
        <v>409</v>
      </c>
      <c r="R74" s="26">
        <v>0</v>
      </c>
      <c r="S74" s="32">
        <v>1</v>
      </c>
      <c r="T74" s="28">
        <v>1</v>
      </c>
      <c r="U74" s="33">
        <v>1</v>
      </c>
      <c r="V74" s="30">
        <v>1</v>
      </c>
      <c r="W74" s="32">
        <v>2</v>
      </c>
      <c r="X74" s="28">
        <v>0</v>
      </c>
      <c r="Y74" s="33">
        <v>2</v>
      </c>
      <c r="Z74" s="30">
        <v>1</v>
      </c>
      <c r="AA74" s="78">
        <v>2</v>
      </c>
      <c r="AB74" s="80">
        <v>1</v>
      </c>
      <c r="AC74" s="33">
        <v>2</v>
      </c>
      <c r="AD74" s="83" t="s">
        <v>362</v>
      </c>
      <c r="AE74" s="12" t="s">
        <v>410</v>
      </c>
      <c r="AF74" s="73">
        <f>_xlfn.LET(_xlpm.MAX_DEGREES,$AG$2,($R$4*IFERROR(MAX(0,_xlpm.MAX_DEGREES-R74),0)+$T$4*IFERROR(MAX(0,_xlpm.MAX_DEGREES-T74),0)+$V$4*IFERROR(MAX(0,_xlpm.MAX_DEGREES-V74),0)+$X$4*IFERROR(MAX(0,_xlpm.MAX_DEGREES-X74),0)+$Z$4*IFERROR(MAX(0,_xlpm.MAX_DEGREES-Z74),0)+$AB$4*IFERROR(MAX(0,_xlpm.MAX_DEGREES-AB74),0))/$AG$4)</f>
        <v>3.3333333333333335</v>
      </c>
      <c r="AG74" s="73">
        <f>_xlfn.LET(_xlpm.MAX_DEGREES,$AG$2,($R$4*IFERROR(MAX(0,_xlpm.MAX_DEGREES-S74),0)+$T$4*IFERROR(MAX(0,_xlpm.MAX_DEGREES-U74),0)+$V$4*IFERROR(MAX(0,_xlpm.MAX_DEGREES-W74),0)+$X$4*IFERROR(MAX(0,_xlpm.MAX_DEGREES-Y74),0)+$Z$4*IFERROR(MAX(0,_xlpm.MAX_DEGREES-AA74),0)+$AB$4*IFERROR(MAX(0,_xlpm.MAX_DEGREES-AC74),0))/$AG$4)</f>
        <v>0.83333333333333337</v>
      </c>
      <c r="AH74" s="93">
        <v>3</v>
      </c>
      <c r="AI74" s="93">
        <v>2</v>
      </c>
      <c r="AJ74" s="93">
        <v>0</v>
      </c>
      <c r="AK74" s="93">
        <v>2</v>
      </c>
      <c r="AL74" s="91" t="s">
        <v>393</v>
      </c>
      <c r="AM74" s="74">
        <f>MAX(AH74+$AF74-3,0)</f>
        <v>3.3333333333333339</v>
      </c>
      <c r="AN74" s="75">
        <f>MAX(AI74+$AF74-3,0)</f>
        <v>2.3333333333333339</v>
      </c>
      <c r="AO74" s="75">
        <f>MAX(AJ74+$AF74-3,0)</f>
        <v>0.33333333333333348</v>
      </c>
      <c r="AP74" s="75">
        <f>MAX(AK74+$AF74-3,0)</f>
        <v>2.3333333333333339</v>
      </c>
      <c r="AQ74" s="76">
        <f>MAX(IF(Table1[[#This Row],[Any Scope Change?]]="Yes",3,0)+$AF74-3,0)</f>
        <v>0.33333333333333348</v>
      </c>
      <c r="AR74" s="77">
        <f>SUMPRODUCT(AM$4:AQ$4,AM74:AQ74)</f>
        <v>8.6666666666666696</v>
      </c>
      <c r="AS74" s="85">
        <v>3</v>
      </c>
      <c r="AT74" s="63" t="s">
        <v>384</v>
      </c>
      <c r="AU74" s="85">
        <v>2</v>
      </c>
      <c r="AV74" s="63" t="s">
        <v>384</v>
      </c>
    </row>
    <row r="75" spans="2:48" customFormat="1" ht="50.15" customHeight="1" x14ac:dyDescent="0.45">
      <c r="B75" s="2"/>
      <c r="C75" s="2" t="s">
        <v>482</v>
      </c>
      <c r="D75" s="2"/>
      <c r="E75" s="2">
        <v>87</v>
      </c>
      <c r="F75" s="1" t="s">
        <v>230</v>
      </c>
      <c r="G75" s="1" t="str">
        <f>Table1[[#This Row],[Matrix Default Name]] &amp; IF(ISBLANK(Table1[[#This Row],[Component Aliases]]),"", " (aka " &amp; Table1[[#This Row],[Component Aliases]] &amp; ")") &amp; IF(ISBLANK(Table1[[#This Row],[Default Souce Addresses (Decimal)]]),""," (J1939 SA " &amp; Table1[[#This Row],[Default Souce Addresses (Decimal)]] &amp; ")")</f>
        <v>Collision Avoidance (J1939 SA 42)</v>
      </c>
      <c r="H75" s="1" t="s">
        <v>276</v>
      </c>
      <c r="I75" s="1"/>
      <c r="J75" s="14">
        <v>42</v>
      </c>
      <c r="K75" s="41" t="s">
        <v>404</v>
      </c>
      <c r="L75" s="95" t="s">
        <v>426</v>
      </c>
      <c r="M75" s="95" t="s">
        <v>406</v>
      </c>
      <c r="N75" s="95" t="s">
        <v>406</v>
      </c>
      <c r="O75" s="95" t="s">
        <v>447</v>
      </c>
      <c r="P75" s="95" t="s">
        <v>407</v>
      </c>
      <c r="Q75" s="95" t="s">
        <v>407</v>
      </c>
      <c r="R75" s="26">
        <v>0</v>
      </c>
      <c r="S75" s="32">
        <v>1</v>
      </c>
      <c r="T75" s="28">
        <v>1</v>
      </c>
      <c r="U75" s="33">
        <v>2</v>
      </c>
      <c r="V75" s="30">
        <v>1</v>
      </c>
      <c r="W75" s="32">
        <v>2</v>
      </c>
      <c r="X75" s="28">
        <v>0</v>
      </c>
      <c r="Y75" s="33">
        <v>2</v>
      </c>
      <c r="Z75" s="30">
        <v>1</v>
      </c>
      <c r="AA75" s="78">
        <v>2</v>
      </c>
      <c r="AB75" s="80">
        <v>1</v>
      </c>
      <c r="AC75" s="33">
        <v>2</v>
      </c>
      <c r="AD75" s="83" t="s">
        <v>362</v>
      </c>
      <c r="AE75" s="12" t="s">
        <v>410</v>
      </c>
      <c r="AF75" s="73">
        <f>_xlfn.LET(_xlpm.MAX_DEGREES,$AG$2,($R$4*IFERROR(MAX(0,_xlpm.MAX_DEGREES-R75),0)+$T$4*IFERROR(MAX(0,_xlpm.MAX_DEGREES-T75),0)+$V$4*IFERROR(MAX(0,_xlpm.MAX_DEGREES-V75),0)+$X$4*IFERROR(MAX(0,_xlpm.MAX_DEGREES-X75),0)+$Z$4*IFERROR(MAX(0,_xlpm.MAX_DEGREES-Z75),0)+$AB$4*IFERROR(MAX(0,_xlpm.MAX_DEGREES-AB75),0))/$AG$4)</f>
        <v>3.3333333333333335</v>
      </c>
      <c r="AG75" s="73">
        <f>_xlfn.LET(_xlpm.MAX_DEGREES,$AG$2,($R$4*IFERROR(MAX(0,_xlpm.MAX_DEGREES-S75),0)+$T$4*IFERROR(MAX(0,_xlpm.MAX_DEGREES-U75),0)+$V$4*IFERROR(MAX(0,_xlpm.MAX_DEGREES-W75),0)+$X$4*IFERROR(MAX(0,_xlpm.MAX_DEGREES-Y75),0)+$Z$4*IFERROR(MAX(0,_xlpm.MAX_DEGREES-AA75),0)+$AB$4*IFERROR(MAX(0,_xlpm.MAX_DEGREES-AC75),0))/$AG$4)</f>
        <v>0.41666666666666669</v>
      </c>
      <c r="AH75" s="93">
        <v>2</v>
      </c>
      <c r="AI75" s="93">
        <v>2</v>
      </c>
      <c r="AJ75" s="93">
        <v>1</v>
      </c>
      <c r="AK75" s="93">
        <v>1</v>
      </c>
      <c r="AL75" s="91" t="s">
        <v>393</v>
      </c>
      <c r="AM75" s="74">
        <f>MAX(AH75+$AF75-3,0)</f>
        <v>2.3333333333333339</v>
      </c>
      <c r="AN75" s="75">
        <f>MAX(AI75+$AF75-3,0)</f>
        <v>2.3333333333333339</v>
      </c>
      <c r="AO75" s="75">
        <f>MAX(AJ75+$AF75-3,0)</f>
        <v>1.3333333333333339</v>
      </c>
      <c r="AP75" s="75">
        <f>MAX(AK75+$AF75-3,0)</f>
        <v>1.3333333333333339</v>
      </c>
      <c r="AQ75" s="76">
        <f>MAX(IF(Table1[[#This Row],[Any Scope Change?]]="Yes",3,0)+$AF75-3,0)</f>
        <v>0.33333333333333348</v>
      </c>
      <c r="AR75" s="77">
        <f>SUMPRODUCT(AM$4:AQ$4,AM75:AQ75)</f>
        <v>7.6666666666666696</v>
      </c>
      <c r="AS75" s="85">
        <v>3</v>
      </c>
      <c r="AT75" s="63" t="s">
        <v>385</v>
      </c>
      <c r="AU75" s="85">
        <v>2</v>
      </c>
      <c r="AV75" s="63" t="s">
        <v>385</v>
      </c>
    </row>
    <row r="76" spans="2:48" customFormat="1" ht="50.15" customHeight="1" x14ac:dyDescent="0.45">
      <c r="B76" s="2" t="s">
        <v>190</v>
      </c>
      <c r="C76" s="2" t="s">
        <v>220</v>
      </c>
      <c r="D76" s="2" t="s">
        <v>191</v>
      </c>
      <c r="E76" s="2">
        <v>88</v>
      </c>
      <c r="F76" s="1" t="s">
        <v>231</v>
      </c>
      <c r="G76" s="1" t="str">
        <f>Table1[[#This Row],[Matrix Default Name]] &amp; IF(ISBLANK(Table1[[#This Row],[Component Aliases]]),"", " (aka " &amp; Table1[[#This Row],[Component Aliases]] &amp; ")") &amp; IF(ISBLANK(Table1[[#This Row],[Default Souce Addresses (Decimal)]]),""," (J1939 SA " &amp; Table1[[#This Row],[Default Souce Addresses (Decimal)]] &amp; ")")</f>
        <v>Fuel Actuator (J1939 SA 15)</v>
      </c>
      <c r="H76" s="1" t="s">
        <v>190</v>
      </c>
      <c r="I76" s="1"/>
      <c r="J76" s="14">
        <v>15</v>
      </c>
      <c r="K76" s="41" t="s">
        <v>404</v>
      </c>
      <c r="L76" s="95" t="s">
        <v>430</v>
      </c>
      <c r="M76" s="95" t="s">
        <v>409</v>
      </c>
      <c r="N76" s="95" t="s">
        <v>409</v>
      </c>
      <c r="O76" s="95" t="s">
        <v>409</v>
      </c>
      <c r="P76" s="95" t="s">
        <v>409</v>
      </c>
      <c r="Q76" s="95" t="s">
        <v>421</v>
      </c>
      <c r="R76" s="26">
        <v>0</v>
      </c>
      <c r="S76" s="32">
        <v>0</v>
      </c>
      <c r="T76" s="28">
        <v>1</v>
      </c>
      <c r="U76" s="33">
        <v>2</v>
      </c>
      <c r="V76" s="30">
        <v>1</v>
      </c>
      <c r="W76" s="32">
        <v>2</v>
      </c>
      <c r="X76" s="28">
        <v>1</v>
      </c>
      <c r="Y76" s="33">
        <v>2</v>
      </c>
      <c r="Z76" s="30">
        <v>1</v>
      </c>
      <c r="AA76" s="78">
        <v>2</v>
      </c>
      <c r="AB76" s="80">
        <v>2</v>
      </c>
      <c r="AC76" s="33">
        <v>2</v>
      </c>
      <c r="AD76" s="83" t="s">
        <v>286</v>
      </c>
      <c r="AE76" s="12" t="s">
        <v>410</v>
      </c>
      <c r="AF76" s="73">
        <f>_xlfn.LET(_xlpm.MAX_DEGREES,$AG$2,($R$4*IFERROR(MAX(0,_xlpm.MAX_DEGREES-R76),0)+$T$4*IFERROR(MAX(0,_xlpm.MAX_DEGREES-T76),0)+$V$4*IFERROR(MAX(0,_xlpm.MAX_DEGREES-V76),0)+$X$4*IFERROR(MAX(0,_xlpm.MAX_DEGREES-X76),0)+$Z$4*IFERROR(MAX(0,_xlpm.MAX_DEGREES-Z76),0)+$AB$4*IFERROR(MAX(0,_xlpm.MAX_DEGREES-AB76),0))/$AG$4)</f>
        <v>2.5</v>
      </c>
      <c r="AG76" s="73">
        <f>_xlfn.LET(_xlpm.MAX_DEGREES,$AG$2,($R$4*IFERROR(MAX(0,_xlpm.MAX_DEGREES-S76),0)+$T$4*IFERROR(MAX(0,_xlpm.MAX_DEGREES-U76),0)+$V$4*IFERROR(MAX(0,_xlpm.MAX_DEGREES-W76),0)+$X$4*IFERROR(MAX(0,_xlpm.MAX_DEGREES-Y76),0)+$Z$4*IFERROR(MAX(0,_xlpm.MAX_DEGREES-AA76),0)+$AB$4*IFERROR(MAX(0,_xlpm.MAX_DEGREES-AC76),0))/$AG$4)</f>
        <v>0.83333333333333337</v>
      </c>
      <c r="AH76" s="93">
        <v>1</v>
      </c>
      <c r="AI76" s="93">
        <v>2</v>
      </c>
      <c r="AJ76" s="93">
        <v>2</v>
      </c>
      <c r="AK76" s="93">
        <v>2</v>
      </c>
      <c r="AL76" s="91" t="s">
        <v>393</v>
      </c>
      <c r="AM76" s="74">
        <f>MAX(AH76+$AF76-3,0)</f>
        <v>0.5</v>
      </c>
      <c r="AN76" s="75">
        <f>MAX(AI76+$AF76-3,0)</f>
        <v>1.5</v>
      </c>
      <c r="AO76" s="75">
        <f>MAX(AJ76+$AF76-3,0)</f>
        <v>1.5</v>
      </c>
      <c r="AP76" s="75">
        <f>MAX(AK76+$AF76-3,0)</f>
        <v>1.5</v>
      </c>
      <c r="AQ76" s="76">
        <f>MAX(IF(Table1[[#This Row],[Any Scope Change?]]="Yes",3,0)+$AF76-3,0)</f>
        <v>2.5</v>
      </c>
      <c r="AR76" s="77">
        <f>SUMPRODUCT(AM$4:AQ$4,AM76:AQ76)</f>
        <v>7.5</v>
      </c>
      <c r="AS76" s="85">
        <v>3</v>
      </c>
      <c r="AT76" s="63" t="s">
        <v>439</v>
      </c>
      <c r="AU76" s="85">
        <v>2</v>
      </c>
      <c r="AV76" s="63" t="s">
        <v>439</v>
      </c>
    </row>
    <row r="77" spans="2:48" customFormat="1" ht="50.15" customHeight="1" x14ac:dyDescent="0.45">
      <c r="B77" s="2" t="s">
        <v>53</v>
      </c>
      <c r="C77" s="2" t="s">
        <v>139</v>
      </c>
      <c r="D77" s="2"/>
      <c r="E77" s="2">
        <v>90</v>
      </c>
      <c r="F77" s="1" t="s">
        <v>232</v>
      </c>
      <c r="G77" s="1" t="str">
        <f>Table1[[#This Row],[Matrix Default Name]] &amp; IF(ISBLANK(Table1[[#This Row],[Component Aliases]]),"", " (aka " &amp; Table1[[#This Row],[Component Aliases]] &amp; ")") &amp; IF(ISBLANK(Table1[[#This Row],[Default Souce Addresses (Decimal)]]),""," (J1939 SA " &amp; Table1[[#This Row],[Default Souce Addresses (Decimal)]] &amp; ")")</f>
        <v>Body Controller (aka Key-Lock Options)</v>
      </c>
      <c r="H77" s="1" t="s">
        <v>53</v>
      </c>
      <c r="I77" s="1" t="s">
        <v>340</v>
      </c>
      <c r="J77" s="14"/>
      <c r="K77" s="41" t="s">
        <v>404</v>
      </c>
      <c r="L77" s="95" t="s">
        <v>415</v>
      </c>
      <c r="M77" s="95" t="s">
        <v>430</v>
      </c>
      <c r="N77" s="95" t="s">
        <v>409</v>
      </c>
      <c r="O77" s="95" t="s">
        <v>430</v>
      </c>
      <c r="P77" s="95" t="s">
        <v>423</v>
      </c>
      <c r="Q77" s="95" t="s">
        <v>409</v>
      </c>
      <c r="R77" s="26">
        <v>0</v>
      </c>
      <c r="S77" s="32">
        <v>1</v>
      </c>
      <c r="T77" s="28">
        <v>0</v>
      </c>
      <c r="U77" s="33">
        <v>0</v>
      </c>
      <c r="V77" s="30">
        <v>1</v>
      </c>
      <c r="W77" s="32">
        <v>2</v>
      </c>
      <c r="X77" s="28">
        <v>0</v>
      </c>
      <c r="Y77" s="33">
        <v>0</v>
      </c>
      <c r="Z77" s="30">
        <v>1</v>
      </c>
      <c r="AA77" s="78">
        <v>1</v>
      </c>
      <c r="AB77" s="80">
        <v>1</v>
      </c>
      <c r="AC77" s="33">
        <v>2</v>
      </c>
      <c r="AD77" s="83" t="s">
        <v>362</v>
      </c>
      <c r="AE77" s="12" t="s">
        <v>410</v>
      </c>
      <c r="AF77" s="73">
        <f>_xlfn.LET(_xlpm.MAX_DEGREES,$AG$2,($R$4*IFERROR(MAX(0,_xlpm.MAX_DEGREES-R77),0)+$T$4*IFERROR(MAX(0,_xlpm.MAX_DEGREES-T77),0)+$V$4*IFERROR(MAX(0,_xlpm.MAX_DEGREES-V77),0)+$X$4*IFERROR(MAX(0,_xlpm.MAX_DEGREES-X77),0)+$Z$4*IFERROR(MAX(0,_xlpm.MAX_DEGREES-Z77),0)+$AB$4*IFERROR(MAX(0,_xlpm.MAX_DEGREES-AB77),0))/$AG$4)</f>
        <v>3.75</v>
      </c>
      <c r="AG77" s="73">
        <f>_xlfn.LET(_xlpm.MAX_DEGREES,$AG$2,($R$4*IFERROR(MAX(0,_xlpm.MAX_DEGREES-S77),0)+$T$4*IFERROR(MAX(0,_xlpm.MAX_DEGREES-U77),0)+$V$4*IFERROR(MAX(0,_xlpm.MAX_DEGREES-W77),0)+$X$4*IFERROR(MAX(0,_xlpm.MAX_DEGREES-Y77),0)+$Z$4*IFERROR(MAX(0,_xlpm.MAX_DEGREES-AA77),0)+$AB$4*IFERROR(MAX(0,_xlpm.MAX_DEGREES-AC77),0))/$AG$4)</f>
        <v>2.5</v>
      </c>
      <c r="AH77" s="93">
        <v>1</v>
      </c>
      <c r="AI77" s="93">
        <v>0</v>
      </c>
      <c r="AJ77" s="93">
        <v>0</v>
      </c>
      <c r="AK77" s="93">
        <v>2</v>
      </c>
      <c r="AL77" s="91" t="s">
        <v>393</v>
      </c>
      <c r="AM77" s="74">
        <f>MAX(AH77+$AF77-3,0)</f>
        <v>1.75</v>
      </c>
      <c r="AN77" s="75">
        <f>MAX(AI77+$AF77-3,0)</f>
        <v>0.75</v>
      </c>
      <c r="AO77" s="75">
        <f>MAX(AJ77+$AF77-3,0)</f>
        <v>0.75</v>
      </c>
      <c r="AP77" s="75">
        <f>MAX(AK77+$AF77-3,0)</f>
        <v>2.75</v>
      </c>
      <c r="AQ77" s="76">
        <f>MAX(IF(Table1[[#This Row],[Any Scope Change?]]="Yes",3,0)+$AF77-3,0)</f>
        <v>0.75</v>
      </c>
      <c r="AR77" s="77">
        <f>SUMPRODUCT(AM$4:AQ$4,AM77:AQ77)</f>
        <v>6.75</v>
      </c>
      <c r="AS77" s="85">
        <v>3</v>
      </c>
      <c r="AT77" s="63" t="s">
        <v>438</v>
      </c>
      <c r="AU77" s="85">
        <v>2</v>
      </c>
      <c r="AV77" s="63" t="s">
        <v>438</v>
      </c>
    </row>
    <row r="78" spans="2:48" customFormat="1" ht="50.15" customHeight="1" x14ac:dyDescent="0.45">
      <c r="B78" s="2" t="s">
        <v>118</v>
      </c>
      <c r="C78" s="2" t="s">
        <v>139</v>
      </c>
      <c r="D78" s="2" t="s">
        <v>119</v>
      </c>
      <c r="E78" s="2">
        <v>115</v>
      </c>
      <c r="F78" s="1" t="s">
        <v>233</v>
      </c>
      <c r="G78" s="1" t="str">
        <f>Table1[[#This Row],[Matrix Default Name]] &amp; IF(ISBLANK(Table1[[#This Row],[Component Aliases]]),"", " (aka " &amp; Table1[[#This Row],[Component Aliases]] &amp; ")") &amp; IF(ISBLANK(Table1[[#This Row],[Default Souce Addresses (Decimal)]]),""," (J1939 SA " &amp; Table1[[#This Row],[Default Souce Addresses (Decimal)]] &amp; ")")</f>
        <v>Safety Restraint System (SRS) (J1939 SA 83)</v>
      </c>
      <c r="H78" s="1" t="s">
        <v>351</v>
      </c>
      <c r="I78" s="1"/>
      <c r="J78" s="14">
        <v>83</v>
      </c>
      <c r="K78" s="41" t="s">
        <v>404</v>
      </c>
      <c r="L78" s="95" t="s">
        <v>435</v>
      </c>
      <c r="M78" s="95" t="s">
        <v>434</v>
      </c>
      <c r="N78" s="95" t="s">
        <v>436</v>
      </c>
      <c r="O78" s="95" t="s">
        <v>434</v>
      </c>
      <c r="P78" s="95" t="s">
        <v>434</v>
      </c>
      <c r="Q78" s="95" t="s">
        <v>421</v>
      </c>
      <c r="R78" s="26">
        <v>1</v>
      </c>
      <c r="S78" s="32">
        <v>1</v>
      </c>
      <c r="T78" s="28">
        <v>0</v>
      </c>
      <c r="U78" s="33">
        <v>2</v>
      </c>
      <c r="V78" s="30">
        <v>2</v>
      </c>
      <c r="W78" s="32">
        <v>2</v>
      </c>
      <c r="X78" s="28">
        <v>0</v>
      </c>
      <c r="Y78" s="33">
        <v>2</v>
      </c>
      <c r="Z78" s="30">
        <v>0</v>
      </c>
      <c r="AA78" s="78">
        <v>2</v>
      </c>
      <c r="AB78" s="80">
        <v>2</v>
      </c>
      <c r="AC78" s="33">
        <v>2</v>
      </c>
      <c r="AD78" s="83" t="s">
        <v>362</v>
      </c>
      <c r="AE78" s="12" t="s">
        <v>410</v>
      </c>
      <c r="AF78" s="73">
        <f>_xlfn.LET(_xlpm.MAX_DEGREES,$AG$2,($R$4*IFERROR(MAX(0,_xlpm.MAX_DEGREES-R78),0)+$T$4*IFERROR(MAX(0,_xlpm.MAX_DEGREES-T78),0)+$V$4*IFERROR(MAX(0,_xlpm.MAX_DEGREES-V78),0)+$X$4*IFERROR(MAX(0,_xlpm.MAX_DEGREES-X78),0)+$Z$4*IFERROR(MAX(0,_xlpm.MAX_DEGREES-Z78),0)+$AB$4*IFERROR(MAX(0,_xlpm.MAX_DEGREES-AB78),0))/$AG$4)</f>
        <v>2.916666666666667</v>
      </c>
      <c r="AG78" s="73">
        <f>_xlfn.LET(_xlpm.MAX_DEGREES,$AG$2,($R$4*IFERROR(MAX(0,_xlpm.MAX_DEGREES-S78),0)+$T$4*IFERROR(MAX(0,_xlpm.MAX_DEGREES-U78),0)+$V$4*IFERROR(MAX(0,_xlpm.MAX_DEGREES-W78),0)+$X$4*IFERROR(MAX(0,_xlpm.MAX_DEGREES-Y78),0)+$Z$4*IFERROR(MAX(0,_xlpm.MAX_DEGREES-AA78),0)+$AB$4*IFERROR(MAX(0,_xlpm.MAX_DEGREES-AC78),0))/$AG$4)</f>
        <v>0.41666666666666669</v>
      </c>
      <c r="AH78" s="93">
        <v>3</v>
      </c>
      <c r="AI78" s="93">
        <v>0</v>
      </c>
      <c r="AJ78" s="93">
        <v>0</v>
      </c>
      <c r="AK78" s="93">
        <v>2</v>
      </c>
      <c r="AL78" s="92"/>
      <c r="AM78" s="74">
        <f>MAX(AH78+$AF78-3,0)</f>
        <v>2.916666666666667</v>
      </c>
      <c r="AN78" s="75">
        <f>MAX(AI78+$AF78-3,0)</f>
        <v>0</v>
      </c>
      <c r="AO78" s="75">
        <f>MAX(AJ78+$AF78-3,0)</f>
        <v>0</v>
      </c>
      <c r="AP78" s="75">
        <f>MAX(AK78+$AF78-3,0)</f>
        <v>1.916666666666667</v>
      </c>
      <c r="AQ78" s="76">
        <f>MAX(IF(Table1[[#This Row],[Any Scope Change?]]="Yes",3,0)+$AF78-3,0)</f>
        <v>0</v>
      </c>
      <c r="AR78" s="77">
        <f>SUMPRODUCT(AM$4:AQ$4,AM78:AQ78)</f>
        <v>4.8333333333333339</v>
      </c>
      <c r="AS78" s="85">
        <v>3</v>
      </c>
      <c r="AT78" s="63" t="s">
        <v>384</v>
      </c>
      <c r="AU78" s="85">
        <v>2</v>
      </c>
      <c r="AV78" s="63" t="s">
        <v>384</v>
      </c>
    </row>
    <row r="79" spans="2:48" customFormat="1" ht="50.15" customHeight="1" x14ac:dyDescent="0.45">
      <c r="B79" s="2" t="s">
        <v>188</v>
      </c>
      <c r="C79" s="2" t="s">
        <v>220</v>
      </c>
      <c r="D79" s="2" t="s">
        <v>189</v>
      </c>
      <c r="E79" s="2">
        <v>124</v>
      </c>
      <c r="F79" s="1" t="s">
        <v>233</v>
      </c>
      <c r="G79" s="1" t="str">
        <f>Table1[[#This Row],[Matrix Default Name]] &amp; IF(ISBLANK(Table1[[#This Row],[Component Aliases]]),"", " (aka " &amp; Table1[[#This Row],[Component Aliases]] &amp; ")") &amp; IF(ISBLANK(Table1[[#This Row],[Default Souce Addresses (Decimal)]]),""," (J1939 SA " &amp; Table1[[#This Row],[Default Souce Addresses (Decimal)]] &amp; ")")</f>
        <v>Throttle (J1939 SA 0)</v>
      </c>
      <c r="H79" s="1" t="s">
        <v>188</v>
      </c>
      <c r="I79" s="1"/>
      <c r="J79" s="14">
        <v>0</v>
      </c>
      <c r="K79" s="41" t="s">
        <v>404</v>
      </c>
      <c r="L79" s="95" t="s">
        <v>414</v>
      </c>
      <c r="M79" s="95" t="s">
        <v>411</v>
      </c>
      <c r="N79" s="95" t="s">
        <v>424</v>
      </c>
      <c r="O79" s="95" t="s">
        <v>411</v>
      </c>
      <c r="P79" s="95" t="s">
        <v>411</v>
      </c>
      <c r="Q79" s="95" t="s">
        <v>424</v>
      </c>
      <c r="R79" s="26">
        <v>0</v>
      </c>
      <c r="S79" s="32">
        <v>0</v>
      </c>
      <c r="T79" s="28">
        <v>1</v>
      </c>
      <c r="U79" s="33">
        <v>1</v>
      </c>
      <c r="V79" s="30">
        <v>2</v>
      </c>
      <c r="W79" s="32">
        <v>2</v>
      </c>
      <c r="X79" s="28">
        <v>1</v>
      </c>
      <c r="Y79" s="33">
        <v>1</v>
      </c>
      <c r="Z79" s="30">
        <v>1</v>
      </c>
      <c r="AA79" s="78">
        <v>1</v>
      </c>
      <c r="AB79" s="80">
        <v>2</v>
      </c>
      <c r="AC79" s="33">
        <v>2</v>
      </c>
      <c r="AD79" s="83" t="s">
        <v>286</v>
      </c>
      <c r="AE79" s="12" t="s">
        <v>410</v>
      </c>
      <c r="AF79" s="73">
        <f>_xlfn.LET(_xlpm.MAX_DEGREES,$AG$2,($R$4*IFERROR(MAX(0,_xlpm.MAX_DEGREES-R79),0)+$T$4*IFERROR(MAX(0,_xlpm.MAX_DEGREES-T79),0)+$V$4*IFERROR(MAX(0,_xlpm.MAX_DEGREES-V79),0)+$X$4*IFERROR(MAX(0,_xlpm.MAX_DEGREES-X79),0)+$Z$4*IFERROR(MAX(0,_xlpm.MAX_DEGREES-Z79),0)+$AB$4*IFERROR(MAX(0,_xlpm.MAX_DEGREES-AB79),0))/$AG$4)</f>
        <v>2.0833333333333335</v>
      </c>
      <c r="AG79" s="73">
        <f>_xlfn.LET(_xlpm.MAX_DEGREES,$AG$2,($R$4*IFERROR(MAX(0,_xlpm.MAX_DEGREES-S79),0)+$T$4*IFERROR(MAX(0,_xlpm.MAX_DEGREES-U79),0)+$V$4*IFERROR(MAX(0,_xlpm.MAX_DEGREES-W79),0)+$X$4*IFERROR(MAX(0,_xlpm.MAX_DEGREES-Y79),0)+$Z$4*IFERROR(MAX(0,_xlpm.MAX_DEGREES-AA79),0)+$AB$4*IFERROR(MAX(0,_xlpm.MAX_DEGREES-AC79),0))/$AG$4)</f>
        <v>2.0833333333333335</v>
      </c>
      <c r="AH79" s="93">
        <v>3</v>
      </c>
      <c r="AI79" s="93">
        <v>2</v>
      </c>
      <c r="AJ79" s="93">
        <v>1</v>
      </c>
      <c r="AK79" s="93">
        <v>2</v>
      </c>
      <c r="AL79" s="91" t="s">
        <v>393</v>
      </c>
      <c r="AM79" s="74">
        <f>MAX(AH79+$AF79-3,0)</f>
        <v>2.0833333333333339</v>
      </c>
      <c r="AN79" s="75">
        <f>MAX(AI79+$AF79-3,0)</f>
        <v>1.0833333333333339</v>
      </c>
      <c r="AO79" s="75">
        <f>MAX(AJ79+$AF79-3,0)</f>
        <v>8.3333333333333481E-2</v>
      </c>
      <c r="AP79" s="75">
        <f>MAX(AK79+$AF79-3,0)</f>
        <v>1.0833333333333339</v>
      </c>
      <c r="AQ79" s="76">
        <f>MAX(IF(Table1[[#This Row],[Any Scope Change?]]="Yes",3,0)+$AF79-3,0)</f>
        <v>2.0833333333333339</v>
      </c>
      <c r="AR79" s="77">
        <f>SUMPRODUCT(AM$4:AQ$4,AM79:AQ79)</f>
        <v>6.4166666666666696</v>
      </c>
      <c r="AS79" s="85">
        <v>3</v>
      </c>
      <c r="AT79" s="63" t="s">
        <v>384</v>
      </c>
      <c r="AU79" s="85">
        <v>2</v>
      </c>
      <c r="AV79" s="63" t="s">
        <v>384</v>
      </c>
    </row>
    <row r="80" spans="2:48" customFormat="1" ht="50.15" customHeight="1" x14ac:dyDescent="0.45">
      <c r="B80" s="2" t="s">
        <v>46</v>
      </c>
      <c r="C80" s="2" t="s">
        <v>139</v>
      </c>
      <c r="D80" s="2"/>
      <c r="E80" s="2">
        <v>129</v>
      </c>
      <c r="F80" s="1" t="s">
        <v>233</v>
      </c>
      <c r="G80" s="1" t="str">
        <f>Table1[[#This Row],[Matrix Default Name]] &amp; IF(ISBLANK(Table1[[#This Row],[Component Aliases]]),"", " (aka " &amp; Table1[[#This Row],[Component Aliases]] &amp; ")") &amp; IF(ISBLANK(Table1[[#This Row],[Default Souce Addresses (Decimal)]]),""," (J1939 SA " &amp; Table1[[#This Row],[Default Souce Addresses (Decimal)]] &amp; ")")</f>
        <v>Vehicle Navigation (J1939 SA 84)</v>
      </c>
      <c r="H80" s="1" t="s">
        <v>46</v>
      </c>
      <c r="I80" s="1"/>
      <c r="J80" s="14">
        <v>84</v>
      </c>
      <c r="K80" s="41" t="s">
        <v>404</v>
      </c>
      <c r="L80" s="95" t="s">
        <v>411</v>
      </c>
      <c r="M80" s="95" t="s">
        <v>414</v>
      </c>
      <c r="N80" s="95" t="s">
        <v>424</v>
      </c>
      <c r="O80" s="95" t="s">
        <v>414</v>
      </c>
      <c r="P80" s="95" t="s">
        <v>414</v>
      </c>
      <c r="Q80" s="95" t="s">
        <v>424</v>
      </c>
      <c r="R80" s="26">
        <v>1</v>
      </c>
      <c r="S80" s="32">
        <v>1</v>
      </c>
      <c r="T80" s="28">
        <v>0</v>
      </c>
      <c r="U80" s="33">
        <v>0</v>
      </c>
      <c r="V80" s="30">
        <v>2</v>
      </c>
      <c r="W80" s="32">
        <v>2</v>
      </c>
      <c r="X80" s="28">
        <v>0</v>
      </c>
      <c r="Y80" s="33">
        <v>0</v>
      </c>
      <c r="Z80" s="30">
        <v>0</v>
      </c>
      <c r="AA80" s="78">
        <v>0</v>
      </c>
      <c r="AB80" s="80">
        <v>2</v>
      </c>
      <c r="AC80" s="33">
        <v>2</v>
      </c>
      <c r="AD80" s="83" t="s">
        <v>362</v>
      </c>
      <c r="AE80" s="12" t="s">
        <v>291</v>
      </c>
      <c r="AF80" s="73">
        <f>_xlfn.LET(_xlpm.MAX_DEGREES,$AG$2,($R$4*IFERROR(MAX(0,_xlpm.MAX_DEGREES-R80),0)+$T$4*IFERROR(MAX(0,_xlpm.MAX_DEGREES-T80),0)+$V$4*IFERROR(MAX(0,_xlpm.MAX_DEGREES-V80),0)+$X$4*IFERROR(MAX(0,_xlpm.MAX_DEGREES-X80),0)+$Z$4*IFERROR(MAX(0,_xlpm.MAX_DEGREES-Z80),0)+$AB$4*IFERROR(MAX(0,_xlpm.MAX_DEGREES-AB80),0))/$AG$4)</f>
        <v>2.916666666666667</v>
      </c>
      <c r="AG80" s="73">
        <f>_xlfn.LET(_xlpm.MAX_DEGREES,$AG$2,($R$4*IFERROR(MAX(0,_xlpm.MAX_DEGREES-S80),0)+$T$4*IFERROR(MAX(0,_xlpm.MAX_DEGREES-U80),0)+$V$4*IFERROR(MAX(0,_xlpm.MAX_DEGREES-W80),0)+$X$4*IFERROR(MAX(0,_xlpm.MAX_DEGREES-Y80),0)+$Z$4*IFERROR(MAX(0,_xlpm.MAX_DEGREES-AA80),0)+$AB$4*IFERROR(MAX(0,_xlpm.MAX_DEGREES-AC80),0))/$AG$4)</f>
        <v>2.916666666666667</v>
      </c>
      <c r="AH80" s="93">
        <v>2</v>
      </c>
      <c r="AI80" s="93">
        <v>3</v>
      </c>
      <c r="AJ80" s="93">
        <v>0</v>
      </c>
      <c r="AK80" s="93">
        <v>1</v>
      </c>
      <c r="AL80" s="90" t="s">
        <v>392</v>
      </c>
      <c r="AM80" s="74">
        <f>MAX(AH80+$AF80-3,0)</f>
        <v>1.916666666666667</v>
      </c>
      <c r="AN80" s="75">
        <f>MAX(AI80+$AF80-3,0)</f>
        <v>2.916666666666667</v>
      </c>
      <c r="AO80" s="75">
        <f>MAX(AJ80+$AF80-3,0)</f>
        <v>0</v>
      </c>
      <c r="AP80" s="75">
        <f>MAX(AK80+$AF80-3,0)</f>
        <v>0.91666666666666696</v>
      </c>
      <c r="AQ80" s="76">
        <f>MAX(IF(Table1[[#This Row],[Any Scope Change?]]="Yes",3,0)+$AF80-3,0)</f>
        <v>0</v>
      </c>
      <c r="AR80" s="77">
        <f>SUMPRODUCT(AM$4:AQ$4,AM80:AQ80)</f>
        <v>5.7500000000000009</v>
      </c>
      <c r="AS80" s="85">
        <v>3</v>
      </c>
      <c r="AT80" s="63" t="s">
        <v>384</v>
      </c>
      <c r="AU80" s="85">
        <v>2</v>
      </c>
      <c r="AV80" s="63" t="s">
        <v>384</v>
      </c>
    </row>
    <row r="81" spans="2:48" customFormat="1" ht="50.15" customHeight="1" x14ac:dyDescent="0.45">
      <c r="B81" s="2"/>
      <c r="C81" s="2" t="s">
        <v>482</v>
      </c>
      <c r="D81" s="2"/>
      <c r="E81" s="2">
        <v>135</v>
      </c>
      <c r="F81" s="1" t="s">
        <v>233</v>
      </c>
      <c r="G81" s="1" t="str">
        <f>Table1[[#This Row],[Matrix Default Name]] &amp; IF(ISBLANK(Table1[[#This Row],[Component Aliases]]),"", " (aka " &amp; Table1[[#This Row],[Component Aliases]] &amp; ")") &amp; IF(ISBLANK(Table1[[#This Row],[Default Souce Addresses (Decimal)]]),""," (J1939 SA " &amp; Table1[[#This Row],[Default Souce Addresses (Decimal)]] &amp; ")")</f>
        <v>Power TakeOff (PTO) Switches (J1939 SA 07)</v>
      </c>
      <c r="H81" s="1" t="s">
        <v>278</v>
      </c>
      <c r="I81" s="1"/>
      <c r="J81" s="14" t="s">
        <v>312</v>
      </c>
      <c r="K81" s="41" t="s">
        <v>404</v>
      </c>
      <c r="L81" s="95" t="s">
        <v>434</v>
      </c>
      <c r="M81" s="95" t="s">
        <v>447</v>
      </c>
      <c r="N81" s="95" t="s">
        <v>448</v>
      </c>
      <c r="O81" s="95" t="s">
        <v>447</v>
      </c>
      <c r="P81" s="95" t="s">
        <v>447</v>
      </c>
      <c r="Q81" s="95" t="s">
        <v>413</v>
      </c>
      <c r="R81" s="26">
        <v>0</v>
      </c>
      <c r="S81" s="32">
        <v>2</v>
      </c>
      <c r="T81" s="28">
        <v>0</v>
      </c>
      <c r="U81" s="33">
        <v>2</v>
      </c>
      <c r="V81" s="30">
        <v>2</v>
      </c>
      <c r="W81" s="32">
        <v>3</v>
      </c>
      <c r="X81" s="28">
        <v>0</v>
      </c>
      <c r="Y81" s="33">
        <v>2</v>
      </c>
      <c r="Z81" s="30">
        <v>0</v>
      </c>
      <c r="AA81" s="78">
        <v>2</v>
      </c>
      <c r="AB81" s="80">
        <v>0</v>
      </c>
      <c r="AC81" s="33">
        <v>2</v>
      </c>
      <c r="AD81" s="83" t="s">
        <v>362</v>
      </c>
      <c r="AE81" s="12" t="s">
        <v>410</v>
      </c>
      <c r="AF81" s="73">
        <f>_xlfn.LET(_xlpm.MAX_DEGREES,$AG$2,($R$4*IFERROR(MAX(0,_xlpm.MAX_DEGREES-R81),0)+$T$4*IFERROR(MAX(0,_xlpm.MAX_DEGREES-T81),0)+$V$4*IFERROR(MAX(0,_xlpm.MAX_DEGREES-V81),0)+$X$4*IFERROR(MAX(0,_xlpm.MAX_DEGREES-X81),0)+$Z$4*IFERROR(MAX(0,_xlpm.MAX_DEGREES-Z81),0)+$AB$4*IFERROR(MAX(0,_xlpm.MAX_DEGREES-AB81),0))/$AG$4)</f>
        <v>4.166666666666667</v>
      </c>
      <c r="AG81" s="73">
        <f>_xlfn.LET(_xlpm.MAX_DEGREES,$AG$2,($R$4*IFERROR(MAX(0,_xlpm.MAX_DEGREES-S81),0)+$T$4*IFERROR(MAX(0,_xlpm.MAX_DEGREES-U81),0)+$V$4*IFERROR(MAX(0,_xlpm.MAX_DEGREES-W81),0)+$X$4*IFERROR(MAX(0,_xlpm.MAX_DEGREES-Y81),0)+$Z$4*IFERROR(MAX(0,_xlpm.MAX_DEGREES-AA81),0)+$AB$4*IFERROR(MAX(0,_xlpm.MAX_DEGREES-AC81),0))/$AG$4)</f>
        <v>0</v>
      </c>
      <c r="AH81" s="93">
        <v>1</v>
      </c>
      <c r="AI81" s="93">
        <v>2</v>
      </c>
      <c r="AJ81" s="93">
        <v>1</v>
      </c>
      <c r="AK81" s="93">
        <v>2</v>
      </c>
      <c r="AL81" s="90" t="s">
        <v>392</v>
      </c>
      <c r="AM81" s="74">
        <f>MAX(AH81+$AF81-3,0)</f>
        <v>2.166666666666667</v>
      </c>
      <c r="AN81" s="75">
        <f>MAX(AI81+$AF81-3,0)</f>
        <v>3.166666666666667</v>
      </c>
      <c r="AO81" s="75">
        <f>MAX(AJ81+$AF81-3,0)</f>
        <v>2.166666666666667</v>
      </c>
      <c r="AP81" s="75">
        <f>MAX(AK81+$AF81-3,0)</f>
        <v>3.166666666666667</v>
      </c>
      <c r="AQ81" s="76">
        <f>MAX(IF(Table1[[#This Row],[Any Scope Change?]]="Yes",3,0)+$AF81-3,0)</f>
        <v>1.166666666666667</v>
      </c>
      <c r="AR81" s="77">
        <f>SUMPRODUCT(AM$4:AQ$4,AM81:AQ81)</f>
        <v>11.833333333333336</v>
      </c>
      <c r="AS81" s="85">
        <v>3</v>
      </c>
      <c r="AT81" s="63" t="s">
        <v>385</v>
      </c>
      <c r="AU81" s="85">
        <v>2</v>
      </c>
      <c r="AV81" s="63" t="s">
        <v>385</v>
      </c>
    </row>
    <row r="82" spans="2:48" customFormat="1" ht="72" customHeight="1" x14ac:dyDescent="0.45">
      <c r="B82" s="2" t="s">
        <v>65</v>
      </c>
      <c r="C82" s="2" t="s">
        <v>139</v>
      </c>
      <c r="D82" s="2" t="s">
        <v>66</v>
      </c>
      <c r="E82" s="2">
        <v>137</v>
      </c>
      <c r="F82" s="1" t="s">
        <v>234</v>
      </c>
      <c r="G82" s="1" t="str">
        <f>Table1[[#This Row],[Matrix Default Name]] &amp; IF(ISBLANK(Table1[[#This Row],[Component Aliases]]),"", " (aka " &amp; Table1[[#This Row],[Component Aliases]] &amp; ")") &amp; IF(ISBLANK(Table1[[#This Row],[Default Souce Addresses (Decimal)]]),""," (J1939 SA " &amp; Table1[[#This Row],[Default Souce Addresses (Decimal)]] &amp; ")")</f>
        <v>Headway Controller (J1939 SA 42)</v>
      </c>
      <c r="H82" s="1" t="s">
        <v>65</v>
      </c>
      <c r="I82" s="1"/>
      <c r="J82" s="14">
        <v>42</v>
      </c>
      <c r="K82" s="41" t="s">
        <v>404</v>
      </c>
      <c r="L82" s="95" t="s">
        <v>411</v>
      </c>
      <c r="M82" s="95" t="s">
        <v>424</v>
      </c>
      <c r="N82" s="95" t="s">
        <v>411</v>
      </c>
      <c r="O82" s="95" t="s">
        <v>424</v>
      </c>
      <c r="P82" s="95" t="s">
        <v>411</v>
      </c>
      <c r="Q82" s="95" t="s">
        <v>414</v>
      </c>
      <c r="R82" s="26">
        <v>1</v>
      </c>
      <c r="S82" s="32">
        <v>1</v>
      </c>
      <c r="T82" s="28">
        <v>2</v>
      </c>
      <c r="U82" s="33">
        <v>2</v>
      </c>
      <c r="V82" s="30">
        <v>1</v>
      </c>
      <c r="W82" s="32">
        <v>1</v>
      </c>
      <c r="X82" s="28">
        <v>2</v>
      </c>
      <c r="Y82" s="33">
        <v>2</v>
      </c>
      <c r="Z82" s="30">
        <v>1</v>
      </c>
      <c r="AA82" s="78">
        <v>1</v>
      </c>
      <c r="AB82" s="80">
        <v>0</v>
      </c>
      <c r="AC82" s="33">
        <v>0</v>
      </c>
      <c r="AD82" s="83" t="s">
        <v>286</v>
      </c>
      <c r="AE82" s="12" t="s">
        <v>410</v>
      </c>
      <c r="AF82" s="73">
        <f>_xlfn.LET(_xlpm.MAX_DEGREES,$AG$2,($R$4*IFERROR(MAX(0,_xlpm.MAX_DEGREES-R82),0)+$T$4*IFERROR(MAX(0,_xlpm.MAX_DEGREES-T82),0)+$V$4*IFERROR(MAX(0,_xlpm.MAX_DEGREES-V82),0)+$X$4*IFERROR(MAX(0,_xlpm.MAX_DEGREES-X82),0)+$Z$4*IFERROR(MAX(0,_xlpm.MAX_DEGREES-Z82),0)+$AB$4*IFERROR(MAX(0,_xlpm.MAX_DEGREES-AB82),0))/$AG$4)</f>
        <v>2.0833333333333335</v>
      </c>
      <c r="AG82" s="73">
        <f>_xlfn.LET(_xlpm.MAX_DEGREES,$AG$2,($R$4*IFERROR(MAX(0,_xlpm.MAX_DEGREES-S82),0)+$T$4*IFERROR(MAX(0,_xlpm.MAX_DEGREES-U82),0)+$V$4*IFERROR(MAX(0,_xlpm.MAX_DEGREES-W82),0)+$X$4*IFERROR(MAX(0,_xlpm.MAX_DEGREES-Y82),0)+$Z$4*IFERROR(MAX(0,_xlpm.MAX_DEGREES-AA82),0)+$AB$4*IFERROR(MAX(0,_xlpm.MAX_DEGREES-AC82),0))/$AG$4)</f>
        <v>2.0833333333333335</v>
      </c>
      <c r="AH82" s="93">
        <v>3</v>
      </c>
      <c r="AI82" s="93">
        <v>2</v>
      </c>
      <c r="AJ82" s="93">
        <v>0</v>
      </c>
      <c r="AK82" s="93">
        <v>2</v>
      </c>
      <c r="AL82" s="91" t="s">
        <v>393</v>
      </c>
      <c r="AM82" s="74">
        <f>MAX(AH82+$AF82-3,0)</f>
        <v>2.0833333333333339</v>
      </c>
      <c r="AN82" s="75">
        <f>MAX(AI82+$AF82-3,0)</f>
        <v>1.0833333333333339</v>
      </c>
      <c r="AO82" s="75">
        <f>MAX(AJ82+$AF82-3,0)</f>
        <v>0</v>
      </c>
      <c r="AP82" s="75">
        <f>MAX(AK82+$AF82-3,0)</f>
        <v>1.0833333333333339</v>
      </c>
      <c r="AQ82" s="76">
        <f>MAX(IF(Table1[[#This Row],[Any Scope Change?]]="Yes",3,0)+$AF82-3,0)</f>
        <v>2.0833333333333339</v>
      </c>
      <c r="AR82" s="77">
        <f>SUMPRODUCT(AM$4:AQ$4,AM82:AQ82)</f>
        <v>6.3333333333333357</v>
      </c>
      <c r="AS82" s="85">
        <v>3</v>
      </c>
      <c r="AT82" s="63" t="s">
        <v>384</v>
      </c>
      <c r="AU82" s="85">
        <v>2</v>
      </c>
      <c r="AV82" s="63" t="s">
        <v>384</v>
      </c>
    </row>
    <row r="83" spans="2:48" customFormat="1" ht="50.15" customHeight="1" x14ac:dyDescent="0.45">
      <c r="B83" s="2" t="s">
        <v>138</v>
      </c>
      <c r="C83" s="2" t="s">
        <v>139</v>
      </c>
      <c r="D83" s="2"/>
      <c r="E83" s="2">
        <v>147</v>
      </c>
      <c r="F83" s="1" t="s">
        <v>235</v>
      </c>
      <c r="G83" s="1" t="str">
        <f>Table1[[#This Row],[Matrix Default Name]] &amp; IF(ISBLANK(Table1[[#This Row],[Component Aliases]]),"", " (aka " &amp; Table1[[#This Row],[Component Aliases]] &amp; ")") &amp; IF(ISBLANK(Table1[[#This Row],[Default Souce Addresses (Decimal)]]),""," (J1939 SA " &amp; Table1[[#This Row],[Default Souce Addresses (Decimal)]] &amp; ")")</f>
        <v>On-Board Data Logger (J1939 SA 251)</v>
      </c>
      <c r="H83" s="1" t="s">
        <v>138</v>
      </c>
      <c r="I83" s="1"/>
      <c r="J83" s="14">
        <v>251</v>
      </c>
      <c r="K83" s="41" t="s">
        <v>404</v>
      </c>
      <c r="L83" s="95" t="s">
        <v>423</v>
      </c>
      <c r="M83" s="95" t="s">
        <v>413</v>
      </c>
      <c r="N83" s="95" t="s">
        <v>424</v>
      </c>
      <c r="O83" s="95" t="s">
        <v>413</v>
      </c>
      <c r="P83" s="95" t="s">
        <v>416</v>
      </c>
      <c r="Q83" s="95" t="s">
        <v>409</v>
      </c>
      <c r="R83" s="26">
        <v>1</v>
      </c>
      <c r="S83" s="32">
        <v>1</v>
      </c>
      <c r="T83" s="28">
        <v>0</v>
      </c>
      <c r="U83" s="33">
        <v>2</v>
      </c>
      <c r="V83" s="30">
        <v>2</v>
      </c>
      <c r="W83" s="32">
        <v>2</v>
      </c>
      <c r="X83" s="28">
        <v>0</v>
      </c>
      <c r="Y83" s="33">
        <v>2</v>
      </c>
      <c r="Z83" s="30">
        <v>0</v>
      </c>
      <c r="AA83" s="78">
        <v>1</v>
      </c>
      <c r="AB83" s="80">
        <v>1</v>
      </c>
      <c r="AC83" s="33">
        <v>2</v>
      </c>
      <c r="AD83" s="83" t="s">
        <v>286</v>
      </c>
      <c r="AE83" s="12" t="s">
        <v>291</v>
      </c>
      <c r="AF83" s="73">
        <f>_xlfn.LET(_xlpm.MAX_DEGREES,$AG$2,($R$4*IFERROR(MAX(0,_xlpm.MAX_DEGREES-R83),0)+$T$4*IFERROR(MAX(0,_xlpm.MAX_DEGREES-T83),0)+$V$4*IFERROR(MAX(0,_xlpm.MAX_DEGREES-V83),0)+$X$4*IFERROR(MAX(0,_xlpm.MAX_DEGREES-X83),0)+$Z$4*IFERROR(MAX(0,_xlpm.MAX_DEGREES-Z83),0)+$AB$4*IFERROR(MAX(0,_xlpm.MAX_DEGREES-AB83),0))/$AG$4)</f>
        <v>3.3333333333333335</v>
      </c>
      <c r="AG83" s="73">
        <f>_xlfn.LET(_xlpm.MAX_DEGREES,$AG$2,($R$4*IFERROR(MAX(0,_xlpm.MAX_DEGREES-S83),0)+$T$4*IFERROR(MAX(0,_xlpm.MAX_DEGREES-U83),0)+$V$4*IFERROR(MAX(0,_xlpm.MAX_DEGREES-W83),0)+$X$4*IFERROR(MAX(0,_xlpm.MAX_DEGREES-Y83),0)+$Z$4*IFERROR(MAX(0,_xlpm.MAX_DEGREES-AA83),0)+$AB$4*IFERROR(MAX(0,_xlpm.MAX_DEGREES-AC83),0))/$AG$4)</f>
        <v>0.83333333333333337</v>
      </c>
      <c r="AH83" s="93">
        <v>0</v>
      </c>
      <c r="AI83" s="93">
        <v>3</v>
      </c>
      <c r="AJ83" s="93">
        <v>1</v>
      </c>
      <c r="AK83" s="93">
        <v>0</v>
      </c>
      <c r="AL83" s="90" t="s">
        <v>392</v>
      </c>
      <c r="AM83" s="74">
        <f>MAX(AH83+$AF83-3,0)</f>
        <v>0.33333333333333348</v>
      </c>
      <c r="AN83" s="75">
        <f>MAX(AI83+$AF83-3,0)</f>
        <v>3.3333333333333339</v>
      </c>
      <c r="AO83" s="75">
        <f>MAX(AJ83+$AF83-3,0)</f>
        <v>1.3333333333333339</v>
      </c>
      <c r="AP83" s="75">
        <f>MAX(AK83+$AF83-3,0)</f>
        <v>0.33333333333333348</v>
      </c>
      <c r="AQ83" s="76">
        <f>MAX(IF(Table1[[#This Row],[Any Scope Change?]]="Yes",3,0)+$AF83-3,0)</f>
        <v>3.3333333333333339</v>
      </c>
      <c r="AR83" s="77">
        <f>SUMPRODUCT(AM$4:AQ$4,AM83:AQ83)</f>
        <v>8.6666666666666696</v>
      </c>
      <c r="AS83" s="85">
        <v>3</v>
      </c>
      <c r="AT83" s="63" t="s">
        <v>385</v>
      </c>
      <c r="AU83" s="85">
        <v>2</v>
      </c>
      <c r="AV83" s="63" t="s">
        <v>385</v>
      </c>
    </row>
    <row r="84" spans="2:48" customFormat="1" ht="50.15" customHeight="1" x14ac:dyDescent="0.45">
      <c r="B84" s="2" t="s">
        <v>214</v>
      </c>
      <c r="C84" s="2" t="s">
        <v>220</v>
      </c>
      <c r="D84" s="2" t="s">
        <v>215</v>
      </c>
      <c r="E84" s="2">
        <v>154</v>
      </c>
      <c r="F84" s="1" t="s">
        <v>236</v>
      </c>
      <c r="G84" s="1" t="str">
        <f>Table1[[#This Row],[Matrix Default Name]] &amp; IF(ISBLANK(Table1[[#This Row],[Component Aliases]]),"", " (aka " &amp; Table1[[#This Row],[Component Aliases]] &amp; ")") &amp; IF(ISBLANK(Table1[[#This Row],[Default Souce Addresses (Decimal)]]),""," (J1939 SA " &amp; Table1[[#This Row],[Default Souce Addresses (Decimal)]] &amp; ")")</f>
        <v>Adaptive Front Lighting System (J1939 SA 71)</v>
      </c>
      <c r="H84" s="1" t="s">
        <v>214</v>
      </c>
      <c r="I84" s="1"/>
      <c r="J84" s="14">
        <v>71</v>
      </c>
      <c r="K84" s="41" t="s">
        <v>404</v>
      </c>
      <c r="L84" s="95" t="s">
        <v>411</v>
      </c>
      <c r="M84" s="95" t="s">
        <v>411</v>
      </c>
      <c r="N84" s="95" t="s">
        <v>424</v>
      </c>
      <c r="O84" s="95" t="s">
        <v>411</v>
      </c>
      <c r="P84" s="95" t="s">
        <v>411</v>
      </c>
      <c r="Q84" s="95" t="s">
        <v>411</v>
      </c>
      <c r="R84" s="26">
        <v>1</v>
      </c>
      <c r="S84" s="32">
        <v>1</v>
      </c>
      <c r="T84" s="28">
        <v>1</v>
      </c>
      <c r="U84" s="33">
        <v>1</v>
      </c>
      <c r="V84" s="30">
        <v>2</v>
      </c>
      <c r="W84" s="32">
        <v>2</v>
      </c>
      <c r="X84" s="28">
        <v>1</v>
      </c>
      <c r="Y84" s="33">
        <v>1</v>
      </c>
      <c r="Z84" s="30">
        <v>1</v>
      </c>
      <c r="AA84" s="78">
        <v>1</v>
      </c>
      <c r="AB84" s="80">
        <v>1</v>
      </c>
      <c r="AC84" s="33">
        <v>1</v>
      </c>
      <c r="AD84" s="83" t="s">
        <v>362</v>
      </c>
      <c r="AE84" s="12" t="s">
        <v>410</v>
      </c>
      <c r="AF84" s="73">
        <f>_xlfn.LET(_xlpm.MAX_DEGREES,$AG$2,($R$4*IFERROR(MAX(0,_xlpm.MAX_DEGREES-R84),0)+$T$4*IFERROR(MAX(0,_xlpm.MAX_DEGREES-T84),0)+$V$4*IFERROR(MAX(0,_xlpm.MAX_DEGREES-V84),0)+$X$4*IFERROR(MAX(0,_xlpm.MAX_DEGREES-X84),0)+$Z$4*IFERROR(MAX(0,_xlpm.MAX_DEGREES-Z84),0)+$AB$4*IFERROR(MAX(0,_xlpm.MAX_DEGREES-AB84),0))/$AG$4)</f>
        <v>2.0833333333333335</v>
      </c>
      <c r="AG84" s="73">
        <f>_xlfn.LET(_xlpm.MAX_DEGREES,$AG$2,($R$4*IFERROR(MAX(0,_xlpm.MAX_DEGREES-S84),0)+$T$4*IFERROR(MAX(0,_xlpm.MAX_DEGREES-U84),0)+$V$4*IFERROR(MAX(0,_xlpm.MAX_DEGREES-W84),0)+$X$4*IFERROR(MAX(0,_xlpm.MAX_DEGREES-Y84),0)+$Z$4*IFERROR(MAX(0,_xlpm.MAX_DEGREES-AA84),0)+$AB$4*IFERROR(MAX(0,_xlpm.MAX_DEGREES-AC84),0))/$AG$4)</f>
        <v>2.0833333333333335</v>
      </c>
      <c r="AH84" s="93">
        <v>3</v>
      </c>
      <c r="AI84" s="93">
        <v>0</v>
      </c>
      <c r="AJ84" s="93">
        <v>0</v>
      </c>
      <c r="AK84" s="93">
        <v>2</v>
      </c>
      <c r="AL84" s="92"/>
      <c r="AM84" s="74">
        <f>MAX(AH84+$AF84-3,0)</f>
        <v>2.0833333333333339</v>
      </c>
      <c r="AN84" s="75">
        <f>MAX(AI84+$AF84-3,0)</f>
        <v>0</v>
      </c>
      <c r="AO84" s="75">
        <f>MAX(AJ84+$AF84-3,0)</f>
        <v>0</v>
      </c>
      <c r="AP84" s="75">
        <f>MAX(AK84+$AF84-3,0)</f>
        <v>1.0833333333333339</v>
      </c>
      <c r="AQ84" s="76">
        <f>MAX(IF(Table1[[#This Row],[Any Scope Change?]]="Yes",3,0)+$AF84-3,0)</f>
        <v>0</v>
      </c>
      <c r="AR84" s="77">
        <f>SUMPRODUCT(AM$4:AQ$4,AM84:AQ84)</f>
        <v>3.1666666666666679</v>
      </c>
      <c r="AS84" s="85">
        <v>3</v>
      </c>
      <c r="AT84" s="63" t="s">
        <v>384</v>
      </c>
      <c r="AU84" s="85">
        <v>2</v>
      </c>
      <c r="AV84" s="63" t="s">
        <v>384</v>
      </c>
    </row>
    <row r="85" spans="2:48" customFormat="1" ht="50.15" customHeight="1" x14ac:dyDescent="0.45">
      <c r="B85" s="2" t="s">
        <v>103</v>
      </c>
      <c r="C85" s="2" t="s">
        <v>139</v>
      </c>
      <c r="D85" s="2" t="s">
        <v>104</v>
      </c>
      <c r="E85" s="2">
        <v>156</v>
      </c>
      <c r="F85" s="1" t="s">
        <v>236</v>
      </c>
      <c r="G85" s="1" t="str">
        <f>Table1[[#This Row],[Matrix Default Name]] &amp; IF(ISBLANK(Table1[[#This Row],[Component Aliases]]),"", " (aka " &amp; Table1[[#This Row],[Component Aliases]] &amp; ")") &amp; IF(ISBLANK(Table1[[#This Row],[Default Souce Addresses (Decimal)]]),""," (J1939 SA " &amp; Table1[[#This Row],[Default Souce Addresses (Decimal)]] &amp; ")")</f>
        <v>Chassis Controller #2 (J1939 SA 72)</v>
      </c>
      <c r="H85" s="1" t="s">
        <v>103</v>
      </c>
      <c r="I85" s="1"/>
      <c r="J85" s="14">
        <v>72</v>
      </c>
      <c r="K85" s="41" t="s">
        <v>404</v>
      </c>
      <c r="L85" s="95" t="s">
        <v>411</v>
      </c>
      <c r="M85" s="95" t="s">
        <v>411</v>
      </c>
      <c r="N85" s="95" t="s">
        <v>424</v>
      </c>
      <c r="O85" s="95" t="s">
        <v>411</v>
      </c>
      <c r="P85" s="95" t="s">
        <v>411</v>
      </c>
      <c r="Q85" s="95" t="s">
        <v>414</v>
      </c>
      <c r="R85" s="26">
        <v>1</v>
      </c>
      <c r="S85" s="32">
        <v>1</v>
      </c>
      <c r="T85" s="28">
        <v>1</v>
      </c>
      <c r="U85" s="33">
        <v>1</v>
      </c>
      <c r="V85" s="30">
        <v>2</v>
      </c>
      <c r="W85" s="32">
        <v>2</v>
      </c>
      <c r="X85" s="28">
        <v>1</v>
      </c>
      <c r="Y85" s="33">
        <v>1</v>
      </c>
      <c r="Z85" s="30">
        <v>1</v>
      </c>
      <c r="AA85" s="78">
        <v>1</v>
      </c>
      <c r="AB85" s="80">
        <v>0</v>
      </c>
      <c r="AC85" s="33">
        <v>0</v>
      </c>
      <c r="AD85" s="83" t="s">
        <v>286</v>
      </c>
      <c r="AE85" s="12" t="s">
        <v>410</v>
      </c>
      <c r="AF85" s="73">
        <f>_xlfn.LET(_xlpm.MAX_DEGREES,$AG$2,($R$4*IFERROR(MAX(0,_xlpm.MAX_DEGREES-R85),0)+$T$4*IFERROR(MAX(0,_xlpm.MAX_DEGREES-T85),0)+$V$4*IFERROR(MAX(0,_xlpm.MAX_DEGREES-V85),0)+$X$4*IFERROR(MAX(0,_xlpm.MAX_DEGREES-X85),0)+$Z$4*IFERROR(MAX(0,_xlpm.MAX_DEGREES-Z85),0)+$AB$4*IFERROR(MAX(0,_xlpm.MAX_DEGREES-AB85),0))/$AG$4)</f>
        <v>2.5</v>
      </c>
      <c r="AG85" s="73">
        <f>_xlfn.LET(_xlpm.MAX_DEGREES,$AG$2,($R$4*IFERROR(MAX(0,_xlpm.MAX_DEGREES-S85),0)+$T$4*IFERROR(MAX(0,_xlpm.MAX_DEGREES-U85),0)+$V$4*IFERROR(MAX(0,_xlpm.MAX_DEGREES-W85),0)+$X$4*IFERROR(MAX(0,_xlpm.MAX_DEGREES-Y85),0)+$Z$4*IFERROR(MAX(0,_xlpm.MAX_DEGREES-AA85),0)+$AB$4*IFERROR(MAX(0,_xlpm.MAX_DEGREES-AC85),0))/$AG$4)</f>
        <v>2.5</v>
      </c>
      <c r="AH85" s="93">
        <v>1</v>
      </c>
      <c r="AI85" s="93">
        <v>0</v>
      </c>
      <c r="AJ85" s="93">
        <v>0</v>
      </c>
      <c r="AK85" s="93">
        <v>2</v>
      </c>
      <c r="AL85" s="91" t="s">
        <v>393</v>
      </c>
      <c r="AM85" s="74">
        <f>MAX(AH85+$AF85-3,0)</f>
        <v>0.5</v>
      </c>
      <c r="AN85" s="75">
        <f>MAX(AI85+$AF85-3,0)</f>
        <v>0</v>
      </c>
      <c r="AO85" s="75">
        <f>MAX(AJ85+$AF85-3,0)</f>
        <v>0</v>
      </c>
      <c r="AP85" s="75">
        <f>MAX(AK85+$AF85-3,0)</f>
        <v>1.5</v>
      </c>
      <c r="AQ85" s="76">
        <f>MAX(IF(Table1[[#This Row],[Any Scope Change?]]="Yes",3,0)+$AF85-3,0)</f>
        <v>2.5</v>
      </c>
      <c r="AR85" s="77">
        <f>SUMPRODUCT(AM$4:AQ$4,AM85:AQ85)</f>
        <v>4.5</v>
      </c>
      <c r="AS85" s="119">
        <v>3</v>
      </c>
      <c r="AT85" s="63" t="s">
        <v>439</v>
      </c>
      <c r="AU85" s="85">
        <v>2</v>
      </c>
      <c r="AV85" s="63" t="s">
        <v>439</v>
      </c>
    </row>
    <row r="86" spans="2:48" customFormat="1" ht="50.15" customHeight="1" x14ac:dyDescent="0.45">
      <c r="B86" s="2"/>
      <c r="C86" s="2" t="s">
        <v>482</v>
      </c>
      <c r="D86" s="2"/>
      <c r="E86" s="2">
        <v>157</v>
      </c>
      <c r="F86" s="1" t="s">
        <v>283</v>
      </c>
      <c r="G86" s="1" t="str">
        <f>Table1[[#This Row],[Matrix Default Name]] &amp; IF(ISBLANK(Table1[[#This Row],[Component Aliases]]),"", " (aka " &amp; Table1[[#This Row],[Component Aliases]] &amp; ")") &amp; IF(ISBLANK(Table1[[#This Row],[Default Souce Addresses (Decimal)]]),""," (J1939 SA " &amp; Table1[[#This Row],[Default Souce Addresses (Decimal)]] &amp; ")")</f>
        <v>Intrusion Detection System</v>
      </c>
      <c r="H86" s="1" t="s">
        <v>284</v>
      </c>
      <c r="I86" s="1"/>
      <c r="J86" s="14"/>
      <c r="K86" s="41" t="s">
        <v>428</v>
      </c>
      <c r="L86" s="95" t="s">
        <v>412</v>
      </c>
      <c r="M86" s="95" t="s">
        <v>412</v>
      </c>
      <c r="N86" s="95" t="s">
        <v>412</v>
      </c>
      <c r="O86" s="95" t="s">
        <v>412</v>
      </c>
      <c r="P86" s="95" t="s">
        <v>412</v>
      </c>
      <c r="Q86" s="95" t="s">
        <v>412</v>
      </c>
      <c r="R86" s="26" t="s">
        <v>410</v>
      </c>
      <c r="S86" s="32" t="s">
        <v>410</v>
      </c>
      <c r="T86" s="28" t="s">
        <v>410</v>
      </c>
      <c r="U86" s="33" t="s">
        <v>410</v>
      </c>
      <c r="V86" s="30" t="s">
        <v>410</v>
      </c>
      <c r="W86" s="32" t="s">
        <v>410</v>
      </c>
      <c r="X86" s="28" t="s">
        <v>410</v>
      </c>
      <c r="Y86" s="33" t="s">
        <v>410</v>
      </c>
      <c r="Z86" s="30" t="s">
        <v>410</v>
      </c>
      <c r="AA86" s="78" t="s">
        <v>410</v>
      </c>
      <c r="AB86" s="80" t="s">
        <v>410</v>
      </c>
      <c r="AC86" s="33" t="s">
        <v>410</v>
      </c>
      <c r="AD86" s="83" t="s">
        <v>362</v>
      </c>
      <c r="AE86" s="12" t="s">
        <v>410</v>
      </c>
      <c r="AF86" s="73">
        <f>_xlfn.LET(_xlpm.MAX_DEGREES,$AG$2,($R$4*IFERROR(MAX(0,_xlpm.MAX_DEGREES-R86),0)+$T$4*IFERROR(MAX(0,_xlpm.MAX_DEGREES-T86),0)+$V$4*IFERROR(MAX(0,_xlpm.MAX_DEGREES-V86),0)+$X$4*IFERROR(MAX(0,_xlpm.MAX_DEGREES-X86),0)+$Z$4*IFERROR(MAX(0,_xlpm.MAX_DEGREES-Z86),0)+$AB$4*IFERROR(MAX(0,_xlpm.MAX_DEGREES-AB86),0))/$AG$4)</f>
        <v>0</v>
      </c>
      <c r="AG86" s="73">
        <f>_xlfn.LET(_xlpm.MAX_DEGREES,$AG$2,($R$4*IFERROR(MAX(0,_xlpm.MAX_DEGREES-S86),0)+$T$4*IFERROR(MAX(0,_xlpm.MAX_DEGREES-U86),0)+$V$4*IFERROR(MAX(0,_xlpm.MAX_DEGREES-W86),0)+$X$4*IFERROR(MAX(0,_xlpm.MAX_DEGREES-Y86),0)+$Z$4*IFERROR(MAX(0,_xlpm.MAX_DEGREES-AA86),0)+$AB$4*IFERROR(MAX(0,_xlpm.MAX_DEGREES-AC86),0))/$AG$4)</f>
        <v>0</v>
      </c>
      <c r="AH86" s="93">
        <v>0</v>
      </c>
      <c r="AI86" s="93">
        <v>2</v>
      </c>
      <c r="AJ86" s="93">
        <v>0</v>
      </c>
      <c r="AK86" s="93">
        <v>1</v>
      </c>
      <c r="AL86" s="92"/>
      <c r="AM86" s="74">
        <f>MAX(AH86+$AF86-3,0)</f>
        <v>0</v>
      </c>
      <c r="AN86" s="75">
        <f>MAX(AI86+$AF86-3,0)</f>
        <v>0</v>
      </c>
      <c r="AO86" s="75">
        <f>MAX(AJ86+$AF86-3,0)</f>
        <v>0</v>
      </c>
      <c r="AP86" s="75">
        <f>MAX(AK86+$AF86-3,0)</f>
        <v>0</v>
      </c>
      <c r="AQ86" s="76">
        <f>MAX(IF(Table1[[#This Row],[Any Scope Change?]]="Yes",3,0)+$AF86-3,0)</f>
        <v>0</v>
      </c>
      <c r="AR86" s="77">
        <f>SUMPRODUCT(AM$4:AQ$4,AM86:AQ86)</f>
        <v>0</v>
      </c>
      <c r="AS86" s="85">
        <v>3</v>
      </c>
      <c r="AT86" s="63" t="s">
        <v>486</v>
      </c>
      <c r="AU86" s="85" t="s">
        <v>380</v>
      </c>
      <c r="AV86" s="63" t="s">
        <v>382</v>
      </c>
    </row>
    <row r="87" spans="2:48" customFormat="1" ht="50.15" customHeight="1" x14ac:dyDescent="0.45">
      <c r="B87" s="2"/>
      <c r="C87" s="2" t="s">
        <v>482</v>
      </c>
      <c r="D87" s="2"/>
      <c r="E87" s="2">
        <v>158</v>
      </c>
      <c r="F87" s="1" t="s">
        <v>283</v>
      </c>
      <c r="G87" s="1" t="str">
        <f>Table1[[#This Row],[Matrix Default Name]] &amp; IF(ISBLANK(Table1[[#This Row],[Component Aliases]]),"", " (aka " &amp; Table1[[#This Row],[Component Aliases]] &amp; ")") &amp; IF(ISBLANK(Table1[[#This Row],[Default Souce Addresses (Decimal)]]),""," (J1939 SA " &amp; Table1[[#This Row],[Default Souce Addresses (Decimal)]] &amp; ")")</f>
        <v>Intrusion Prevention System</v>
      </c>
      <c r="H87" s="1" t="s">
        <v>285</v>
      </c>
      <c r="I87" s="1"/>
      <c r="J87" s="14"/>
      <c r="K87" s="41" t="s">
        <v>428</v>
      </c>
      <c r="L87" s="95" t="s">
        <v>412</v>
      </c>
      <c r="M87" s="95" t="s">
        <v>412</v>
      </c>
      <c r="N87" s="95" t="s">
        <v>412</v>
      </c>
      <c r="O87" s="95" t="s">
        <v>412</v>
      </c>
      <c r="P87" s="95" t="s">
        <v>412</v>
      </c>
      <c r="Q87" s="95" t="s">
        <v>412</v>
      </c>
      <c r="R87" s="26" t="s">
        <v>410</v>
      </c>
      <c r="S87" s="32" t="s">
        <v>410</v>
      </c>
      <c r="T87" s="28" t="s">
        <v>410</v>
      </c>
      <c r="U87" s="33" t="s">
        <v>410</v>
      </c>
      <c r="V87" s="30" t="s">
        <v>410</v>
      </c>
      <c r="W87" s="32" t="s">
        <v>410</v>
      </c>
      <c r="X87" s="28" t="s">
        <v>410</v>
      </c>
      <c r="Y87" s="33" t="s">
        <v>410</v>
      </c>
      <c r="Z87" s="30" t="s">
        <v>410</v>
      </c>
      <c r="AA87" s="78" t="s">
        <v>410</v>
      </c>
      <c r="AB87" s="80" t="s">
        <v>410</v>
      </c>
      <c r="AC87" s="33" t="s">
        <v>410</v>
      </c>
      <c r="AD87" s="83" t="s">
        <v>362</v>
      </c>
      <c r="AE87" s="12" t="s">
        <v>410</v>
      </c>
      <c r="AF87" s="73">
        <f>_xlfn.LET(_xlpm.MAX_DEGREES,$AG$2,($R$4*IFERROR(MAX(0,_xlpm.MAX_DEGREES-R87),0)+$T$4*IFERROR(MAX(0,_xlpm.MAX_DEGREES-T87),0)+$V$4*IFERROR(MAX(0,_xlpm.MAX_DEGREES-V87),0)+$X$4*IFERROR(MAX(0,_xlpm.MAX_DEGREES-X87),0)+$Z$4*IFERROR(MAX(0,_xlpm.MAX_DEGREES-Z87),0)+$AB$4*IFERROR(MAX(0,_xlpm.MAX_DEGREES-AB87),0))/$AG$4)</f>
        <v>0</v>
      </c>
      <c r="AG87" s="73">
        <f>_xlfn.LET(_xlpm.MAX_DEGREES,$AG$2,($R$4*IFERROR(MAX(0,_xlpm.MAX_DEGREES-S87),0)+$T$4*IFERROR(MAX(0,_xlpm.MAX_DEGREES-U87),0)+$V$4*IFERROR(MAX(0,_xlpm.MAX_DEGREES-W87),0)+$X$4*IFERROR(MAX(0,_xlpm.MAX_DEGREES-Y87),0)+$Z$4*IFERROR(MAX(0,_xlpm.MAX_DEGREES-AA87),0)+$AB$4*IFERROR(MAX(0,_xlpm.MAX_DEGREES-AC87),0))/$AG$4)</f>
        <v>0</v>
      </c>
      <c r="AH87" s="93">
        <v>0</v>
      </c>
      <c r="AI87" s="93">
        <v>2</v>
      </c>
      <c r="AJ87" s="93">
        <v>0</v>
      </c>
      <c r="AK87" s="93">
        <v>1</v>
      </c>
      <c r="AL87" s="92"/>
      <c r="AM87" s="74">
        <f>MAX(AH87+$AF87-3,0)</f>
        <v>0</v>
      </c>
      <c r="AN87" s="75">
        <f>MAX(AI87+$AF87-3,0)</f>
        <v>0</v>
      </c>
      <c r="AO87" s="75">
        <f>MAX(AJ87+$AF87-3,0)</f>
        <v>0</v>
      </c>
      <c r="AP87" s="75">
        <f>MAX(AK87+$AF87-3,0)</f>
        <v>0</v>
      </c>
      <c r="AQ87" s="76">
        <f>MAX(IF(Table1[[#This Row],[Any Scope Change?]]="Yes",3,0)+$AF87-3,0)</f>
        <v>0</v>
      </c>
      <c r="AR87" s="77">
        <f>SUMPRODUCT(AM$4:AQ$4,AM87:AQ87)</f>
        <v>0</v>
      </c>
      <c r="AS87" s="85">
        <v>3</v>
      </c>
      <c r="AT87" s="63" t="s">
        <v>486</v>
      </c>
      <c r="AU87" s="85" t="s">
        <v>380</v>
      </c>
      <c r="AV87" s="63" t="s">
        <v>382</v>
      </c>
    </row>
    <row r="88" spans="2:48" customFormat="1" ht="50.15" customHeight="1" x14ac:dyDescent="0.45">
      <c r="B88" s="2" t="s">
        <v>73</v>
      </c>
      <c r="C88" s="2" t="s">
        <v>139</v>
      </c>
      <c r="D88" s="2"/>
      <c r="E88" s="2">
        <v>163</v>
      </c>
      <c r="F88" s="1" t="s">
        <v>237</v>
      </c>
      <c r="G88" s="1" t="str">
        <f>Table1[[#This Row],[Matrix Default Name]] &amp; IF(ISBLANK(Table1[[#This Row],[Component Aliases]]),"", " (aka " &amp; Table1[[#This Row],[Component Aliases]] &amp; ")") &amp; IF(ISBLANK(Table1[[#This Row],[Default Souce Addresses (Decimal)]]),""," (J1939 SA " &amp; Table1[[#This Row],[Default Souce Addresses (Decimal)]] &amp; ")")</f>
        <v>Pneumatic - System Controller (J1939 SA 48)</v>
      </c>
      <c r="H88" s="1" t="s">
        <v>73</v>
      </c>
      <c r="I88" s="1"/>
      <c r="J88" s="14">
        <v>48</v>
      </c>
      <c r="K88" s="41" t="s">
        <v>404</v>
      </c>
      <c r="L88" s="95" t="s">
        <v>430</v>
      </c>
      <c r="M88" s="95" t="s">
        <v>423</v>
      </c>
      <c r="N88" s="95" t="s">
        <v>423</v>
      </c>
      <c r="O88" s="95" t="s">
        <v>430</v>
      </c>
      <c r="P88" s="95" t="s">
        <v>423</v>
      </c>
      <c r="Q88" s="95" t="s">
        <v>409</v>
      </c>
      <c r="R88" s="26">
        <v>0</v>
      </c>
      <c r="S88" s="32">
        <v>0</v>
      </c>
      <c r="T88" s="28">
        <v>1</v>
      </c>
      <c r="U88" s="33">
        <v>1</v>
      </c>
      <c r="V88" s="30">
        <v>1</v>
      </c>
      <c r="W88" s="32">
        <v>1</v>
      </c>
      <c r="X88" s="28">
        <v>0</v>
      </c>
      <c r="Y88" s="33">
        <v>0</v>
      </c>
      <c r="Z88" s="30">
        <v>1</v>
      </c>
      <c r="AA88" s="78">
        <v>1</v>
      </c>
      <c r="AB88" s="80">
        <v>1</v>
      </c>
      <c r="AC88" s="33">
        <v>2</v>
      </c>
      <c r="AD88" s="83" t="s">
        <v>362</v>
      </c>
      <c r="AE88" s="12" t="s">
        <v>410</v>
      </c>
      <c r="AF88" s="73">
        <f>_xlfn.LET(_xlpm.MAX_DEGREES,$AG$2,($R$4*IFERROR(MAX(0,_xlpm.MAX_DEGREES-R88),0)+$T$4*IFERROR(MAX(0,_xlpm.MAX_DEGREES-T88),0)+$V$4*IFERROR(MAX(0,_xlpm.MAX_DEGREES-V88),0)+$X$4*IFERROR(MAX(0,_xlpm.MAX_DEGREES-X88),0)+$Z$4*IFERROR(MAX(0,_xlpm.MAX_DEGREES-Z88),0)+$AB$4*IFERROR(MAX(0,_xlpm.MAX_DEGREES-AB88),0))/$AG$4)</f>
        <v>3.3333333333333335</v>
      </c>
      <c r="AG88" s="73">
        <f>_xlfn.LET(_xlpm.MAX_DEGREES,$AG$2,($R$4*IFERROR(MAX(0,_xlpm.MAX_DEGREES-S88),0)+$T$4*IFERROR(MAX(0,_xlpm.MAX_DEGREES-U88),0)+$V$4*IFERROR(MAX(0,_xlpm.MAX_DEGREES-W88),0)+$X$4*IFERROR(MAX(0,_xlpm.MAX_DEGREES-Y88),0)+$Z$4*IFERROR(MAX(0,_xlpm.MAX_DEGREES-AA88),0)+$AB$4*IFERROR(MAX(0,_xlpm.MAX_DEGREES-AC88),0))/$AG$4)</f>
        <v>2.916666666666667</v>
      </c>
      <c r="AH88" s="93">
        <v>3</v>
      </c>
      <c r="AI88" s="93">
        <v>2</v>
      </c>
      <c r="AJ88" s="93">
        <v>3</v>
      </c>
      <c r="AK88" s="93">
        <v>3</v>
      </c>
      <c r="AL88" s="91" t="s">
        <v>393</v>
      </c>
      <c r="AM88" s="74">
        <f>MAX(AH88+$AF88-3,0)</f>
        <v>3.3333333333333339</v>
      </c>
      <c r="AN88" s="75">
        <f>MAX(AI88+$AF88-3,0)</f>
        <v>2.3333333333333339</v>
      </c>
      <c r="AO88" s="75">
        <f>MAX(AJ88+$AF88-3,0)</f>
        <v>3.3333333333333339</v>
      </c>
      <c r="AP88" s="75">
        <f>MAX(AK88+$AF88-3,0)</f>
        <v>3.3333333333333339</v>
      </c>
      <c r="AQ88" s="76">
        <f>MAX(IF(Table1[[#This Row],[Any Scope Change?]]="Yes",3,0)+$AF88-3,0)</f>
        <v>0.33333333333333348</v>
      </c>
      <c r="AR88" s="77">
        <f>SUMPRODUCT(AM$4:AQ$4,AM88:AQ88)</f>
        <v>12.66666666666667</v>
      </c>
      <c r="AS88" s="85">
        <v>3</v>
      </c>
      <c r="AT88" s="63" t="s">
        <v>384</v>
      </c>
      <c r="AU88" s="85">
        <v>2</v>
      </c>
      <c r="AV88" s="63" t="s">
        <v>384</v>
      </c>
    </row>
    <row r="89" spans="2:48" customFormat="1" ht="50.15" customHeight="1" x14ac:dyDescent="0.45">
      <c r="B89" s="2" t="s">
        <v>134</v>
      </c>
      <c r="C89" s="2" t="s">
        <v>139</v>
      </c>
      <c r="D89" s="2" t="s">
        <v>135</v>
      </c>
      <c r="E89" s="2">
        <v>16</v>
      </c>
      <c r="F89" s="1" t="s">
        <v>224</v>
      </c>
      <c r="G89" s="1" t="str">
        <f>Table1[[#This Row],[Matrix Default Name]] &amp; IF(ISBLANK(Table1[[#This Row],[Component Aliases]]),"", " (aka " &amp; Table1[[#This Row],[Component Aliases]] &amp; ")") &amp; IF(ISBLANK(Table1[[#This Row],[Default Souce Addresses (Decimal)]]),""," (J1939 SA " &amp; Table1[[#This Row],[Default Souce Addresses (Decimal)]] &amp; ")")</f>
        <v>Engine Injection Control Module (J1939 SA 00)</v>
      </c>
      <c r="H89" s="1" t="s">
        <v>134</v>
      </c>
      <c r="I89" s="1"/>
      <c r="J89" s="14" t="s">
        <v>306</v>
      </c>
      <c r="K89" s="41" t="s">
        <v>404</v>
      </c>
      <c r="L89" s="95" t="s">
        <v>416</v>
      </c>
      <c r="M89" s="95" t="s">
        <v>409</v>
      </c>
      <c r="N89" s="95" t="s">
        <v>421</v>
      </c>
      <c r="O89" s="95" t="s">
        <v>409</v>
      </c>
      <c r="P89" s="95" t="s">
        <v>409</v>
      </c>
      <c r="Q89" s="95" t="s">
        <v>421</v>
      </c>
      <c r="R89" s="26">
        <v>0</v>
      </c>
      <c r="S89" s="32">
        <v>1</v>
      </c>
      <c r="T89" s="28">
        <v>1</v>
      </c>
      <c r="U89" s="33">
        <v>2</v>
      </c>
      <c r="V89" s="30">
        <v>2</v>
      </c>
      <c r="W89" s="32">
        <v>2</v>
      </c>
      <c r="X89" s="28">
        <v>1</v>
      </c>
      <c r="Y89" s="33">
        <v>2</v>
      </c>
      <c r="Z89" s="30">
        <v>1</v>
      </c>
      <c r="AA89" s="78">
        <v>2</v>
      </c>
      <c r="AB89" s="80">
        <v>2</v>
      </c>
      <c r="AC89" s="33">
        <v>2</v>
      </c>
      <c r="AD89" s="83" t="s">
        <v>286</v>
      </c>
      <c r="AE89" s="12" t="s">
        <v>410</v>
      </c>
      <c r="AF89" s="73">
        <f>_xlfn.LET(_xlpm.MAX_DEGREES,$AG$2,($R$4*IFERROR(MAX(0,_xlpm.MAX_DEGREES-R89),0)+$T$4*IFERROR(MAX(0,_xlpm.MAX_DEGREES-T89),0)+$V$4*IFERROR(MAX(0,_xlpm.MAX_DEGREES-V89),0)+$X$4*IFERROR(MAX(0,_xlpm.MAX_DEGREES-X89),0)+$Z$4*IFERROR(MAX(0,_xlpm.MAX_DEGREES-Z89),0)+$AB$4*IFERROR(MAX(0,_xlpm.MAX_DEGREES-AB89),0))/$AG$4)</f>
        <v>2.0833333333333335</v>
      </c>
      <c r="AG89" s="73">
        <f>_xlfn.LET(_xlpm.MAX_DEGREES,$AG$2,($R$4*IFERROR(MAX(0,_xlpm.MAX_DEGREES-S89),0)+$T$4*IFERROR(MAX(0,_xlpm.MAX_DEGREES-U89),0)+$V$4*IFERROR(MAX(0,_xlpm.MAX_DEGREES-W89),0)+$X$4*IFERROR(MAX(0,_xlpm.MAX_DEGREES-Y89),0)+$Z$4*IFERROR(MAX(0,_xlpm.MAX_DEGREES-AA89),0)+$AB$4*IFERROR(MAX(0,_xlpm.MAX_DEGREES-AC89),0))/$AG$4)</f>
        <v>0.41666666666666669</v>
      </c>
      <c r="AH89" s="93">
        <v>3</v>
      </c>
      <c r="AI89" s="93">
        <v>2</v>
      </c>
      <c r="AJ89" s="93">
        <v>2</v>
      </c>
      <c r="AK89" s="93">
        <v>3</v>
      </c>
      <c r="AL89" s="90" t="s">
        <v>392</v>
      </c>
      <c r="AM89" s="74">
        <f>MAX(AH89+$AF89-3,0)</f>
        <v>2.0833333333333339</v>
      </c>
      <c r="AN89" s="75">
        <f>MAX(AI89+$AF89-3,0)</f>
        <v>1.0833333333333339</v>
      </c>
      <c r="AO89" s="75">
        <f>MAX(AJ89+$AF89-3,0)</f>
        <v>1.0833333333333339</v>
      </c>
      <c r="AP89" s="75">
        <f>MAX(AK89+$AF89-3,0)</f>
        <v>2.0833333333333339</v>
      </c>
      <c r="AQ89" s="76">
        <f>MAX(IF(Table1[[#This Row],[Any Scope Change?]]="Yes",3,0)+$AF89-3,0)</f>
        <v>2.0833333333333339</v>
      </c>
      <c r="AR89" s="77">
        <f>SUMPRODUCT(AM$4:AQ$4,AM89:AQ89)</f>
        <v>8.4166666666666696</v>
      </c>
      <c r="AS89" s="85">
        <v>4</v>
      </c>
      <c r="AT89" s="63" t="s">
        <v>386</v>
      </c>
      <c r="AU89" s="85">
        <v>3</v>
      </c>
      <c r="AV89" s="63" t="s">
        <v>386</v>
      </c>
    </row>
    <row r="90" spans="2:48" customFormat="1" ht="50.15" customHeight="1" x14ac:dyDescent="0.45">
      <c r="B90" s="2" t="s">
        <v>16</v>
      </c>
      <c r="C90" s="2" t="s">
        <v>139</v>
      </c>
      <c r="D90" s="2" t="s">
        <v>17</v>
      </c>
      <c r="E90" s="2">
        <v>57</v>
      </c>
      <c r="F90" s="1" t="s">
        <v>226</v>
      </c>
      <c r="G90" s="1" t="str">
        <f>Table1[[#This Row],[Matrix Default Name]] &amp; IF(ISBLANK(Table1[[#This Row],[Component Aliases]]),"", " (aka " &amp; Table1[[#This Row],[Component Aliases]] &amp; ")") &amp; IF(ISBLANK(Table1[[#This Row],[Default Souce Addresses (Decimal)]]),""," (J1939 SA " &amp; Table1[[#This Row],[Default Souce Addresses (Decimal)]] &amp; ")")</f>
        <v>Axle - Drive #1 (J1939 SA 09)</v>
      </c>
      <c r="H90" s="1" t="s">
        <v>16</v>
      </c>
      <c r="I90" s="1"/>
      <c r="J90" s="14" t="s">
        <v>316</v>
      </c>
      <c r="K90" s="41" t="s">
        <v>404</v>
      </c>
      <c r="L90" s="95" t="s">
        <v>411</v>
      </c>
      <c r="M90" s="95" t="s">
        <v>411</v>
      </c>
      <c r="N90" s="95" t="s">
        <v>425</v>
      </c>
      <c r="O90" s="95" t="s">
        <v>411</v>
      </c>
      <c r="P90" s="95" t="s">
        <v>411</v>
      </c>
      <c r="Q90" s="95" t="s">
        <v>424</v>
      </c>
      <c r="R90" s="26">
        <v>1</v>
      </c>
      <c r="S90" s="32">
        <v>1</v>
      </c>
      <c r="T90" s="28">
        <v>1</v>
      </c>
      <c r="U90" s="33">
        <v>1</v>
      </c>
      <c r="V90" s="30">
        <v>3</v>
      </c>
      <c r="W90" s="32">
        <v>3</v>
      </c>
      <c r="X90" s="28">
        <v>1</v>
      </c>
      <c r="Y90" s="33">
        <v>1</v>
      </c>
      <c r="Z90" s="30">
        <v>1</v>
      </c>
      <c r="AA90" s="78">
        <v>1</v>
      </c>
      <c r="AB90" s="80">
        <v>2</v>
      </c>
      <c r="AC90" s="33">
        <v>2</v>
      </c>
      <c r="AD90" s="83" t="s">
        <v>286</v>
      </c>
      <c r="AE90" s="12" t="s">
        <v>410</v>
      </c>
      <c r="AF90" s="73">
        <f>_xlfn.LET(_xlpm.MAX_DEGREES,$AG$2,($R$4*IFERROR(MAX(0,_xlpm.MAX_DEGREES-R90),0)+$T$4*IFERROR(MAX(0,_xlpm.MAX_DEGREES-T90),0)+$V$4*IFERROR(MAX(0,_xlpm.MAX_DEGREES-V90),0)+$X$4*IFERROR(MAX(0,_xlpm.MAX_DEGREES-X90),0)+$Z$4*IFERROR(MAX(0,_xlpm.MAX_DEGREES-Z90),0)+$AB$4*IFERROR(MAX(0,_xlpm.MAX_DEGREES-AB90),0))/$AG$4)</f>
        <v>1.6666666666666667</v>
      </c>
      <c r="AG90" s="73">
        <f>_xlfn.LET(_xlpm.MAX_DEGREES,$AG$2,($R$4*IFERROR(MAX(0,_xlpm.MAX_DEGREES-S90),0)+$T$4*IFERROR(MAX(0,_xlpm.MAX_DEGREES-U90),0)+$V$4*IFERROR(MAX(0,_xlpm.MAX_DEGREES-W90),0)+$X$4*IFERROR(MAX(0,_xlpm.MAX_DEGREES-Y90),0)+$Z$4*IFERROR(MAX(0,_xlpm.MAX_DEGREES-AA90),0)+$AB$4*IFERROR(MAX(0,_xlpm.MAX_DEGREES-AC90),0))/$AG$4)</f>
        <v>1.6666666666666667</v>
      </c>
      <c r="AH90" s="93">
        <v>0</v>
      </c>
      <c r="AI90" s="93">
        <v>2</v>
      </c>
      <c r="AJ90" s="93">
        <v>2</v>
      </c>
      <c r="AK90" s="93">
        <v>2</v>
      </c>
      <c r="AL90" s="92"/>
      <c r="AM90" s="74">
        <f>MAX(AH90+$AF90-3,0)</f>
        <v>0</v>
      </c>
      <c r="AN90" s="75">
        <f>MAX(AI90+$AF90-3,0)</f>
        <v>0.66666666666666696</v>
      </c>
      <c r="AO90" s="75">
        <f>MAX(AJ90+$AF90-3,0)</f>
        <v>0.66666666666666696</v>
      </c>
      <c r="AP90" s="75">
        <f>MAX(AK90+$AF90-3,0)</f>
        <v>0.66666666666666696</v>
      </c>
      <c r="AQ90" s="76">
        <f>MAX(IF(Table1[[#This Row],[Any Scope Change?]]="Yes",3,0)+$AF90-3,0)</f>
        <v>1.666666666666667</v>
      </c>
      <c r="AR90" s="77">
        <f>SUMPRODUCT(AM$4:AQ$4,AM90:AQ90)</f>
        <v>3.6666666666666679</v>
      </c>
      <c r="AS90" s="85">
        <v>4</v>
      </c>
      <c r="AT90" s="63" t="s">
        <v>386</v>
      </c>
      <c r="AU90" s="85">
        <v>3</v>
      </c>
      <c r="AV90" s="63" t="s">
        <v>386</v>
      </c>
    </row>
    <row r="91" spans="2:48" customFormat="1" ht="90" customHeight="1" x14ac:dyDescent="0.45">
      <c r="B91" s="2" t="s">
        <v>18</v>
      </c>
      <c r="C91" s="2" t="s">
        <v>139</v>
      </c>
      <c r="D91" s="2" t="s">
        <v>19</v>
      </c>
      <c r="E91" s="2">
        <v>58</v>
      </c>
      <c r="F91" s="1" t="s">
        <v>226</v>
      </c>
      <c r="G91" s="1" t="str">
        <f>Table1[[#This Row],[Matrix Default Name]] &amp; IF(ISBLANK(Table1[[#This Row],[Component Aliases]]),"", " (aka " &amp; Table1[[#This Row],[Component Aliases]] &amp; ")") &amp; IF(ISBLANK(Table1[[#This Row],[Default Souce Addresses (Decimal)]]),""," (J1939 SA " &amp; Table1[[#This Row],[Default Souce Addresses (Decimal)]] &amp; ")")</f>
        <v>Axle - Drive #2 (J1939 SA 10)</v>
      </c>
      <c r="H91" s="1" t="s">
        <v>18</v>
      </c>
      <c r="I91" s="1"/>
      <c r="J91" s="14">
        <v>10</v>
      </c>
      <c r="K91" s="41" t="s">
        <v>404</v>
      </c>
      <c r="L91" s="95" t="s">
        <v>411</v>
      </c>
      <c r="M91" s="95" t="s">
        <v>411</v>
      </c>
      <c r="N91" s="95" t="s">
        <v>425</v>
      </c>
      <c r="O91" s="95" t="s">
        <v>411</v>
      </c>
      <c r="P91" s="95" t="s">
        <v>411</v>
      </c>
      <c r="Q91" s="95" t="s">
        <v>424</v>
      </c>
      <c r="R91" s="26">
        <v>1</v>
      </c>
      <c r="S91" s="32">
        <v>1</v>
      </c>
      <c r="T91" s="28">
        <v>1</v>
      </c>
      <c r="U91" s="33">
        <v>1</v>
      </c>
      <c r="V91" s="30">
        <v>3</v>
      </c>
      <c r="W91" s="32">
        <v>3</v>
      </c>
      <c r="X91" s="28">
        <v>1</v>
      </c>
      <c r="Y91" s="33">
        <v>1</v>
      </c>
      <c r="Z91" s="30">
        <v>1</v>
      </c>
      <c r="AA91" s="78">
        <v>1</v>
      </c>
      <c r="AB91" s="80">
        <v>2</v>
      </c>
      <c r="AC91" s="33">
        <v>2</v>
      </c>
      <c r="AD91" s="83" t="s">
        <v>286</v>
      </c>
      <c r="AE91" s="12" t="s">
        <v>410</v>
      </c>
      <c r="AF91" s="73">
        <f>_xlfn.LET(_xlpm.MAX_DEGREES,$AG$2,($R$4*IFERROR(MAX(0,_xlpm.MAX_DEGREES-R91),0)+$T$4*IFERROR(MAX(0,_xlpm.MAX_DEGREES-T91),0)+$V$4*IFERROR(MAX(0,_xlpm.MAX_DEGREES-V91),0)+$X$4*IFERROR(MAX(0,_xlpm.MAX_DEGREES-X91),0)+$Z$4*IFERROR(MAX(0,_xlpm.MAX_DEGREES-Z91),0)+$AB$4*IFERROR(MAX(0,_xlpm.MAX_DEGREES-AB91),0))/$AG$4)</f>
        <v>1.6666666666666667</v>
      </c>
      <c r="AG91" s="73">
        <f>_xlfn.LET(_xlpm.MAX_DEGREES,$AG$2,($R$4*IFERROR(MAX(0,_xlpm.MAX_DEGREES-S91),0)+$T$4*IFERROR(MAX(0,_xlpm.MAX_DEGREES-U91),0)+$V$4*IFERROR(MAX(0,_xlpm.MAX_DEGREES-W91),0)+$X$4*IFERROR(MAX(0,_xlpm.MAX_DEGREES-Y91),0)+$Z$4*IFERROR(MAX(0,_xlpm.MAX_DEGREES-AA91),0)+$AB$4*IFERROR(MAX(0,_xlpm.MAX_DEGREES-AC91),0))/$AG$4)</f>
        <v>1.6666666666666667</v>
      </c>
      <c r="AH91" s="93">
        <v>0</v>
      </c>
      <c r="AI91" s="93">
        <v>2</v>
      </c>
      <c r="AJ91" s="93">
        <v>2</v>
      </c>
      <c r="AK91" s="93">
        <v>2</v>
      </c>
      <c r="AL91" s="92"/>
      <c r="AM91" s="74">
        <f>MAX(AH91+$AF91-3,0)</f>
        <v>0</v>
      </c>
      <c r="AN91" s="75">
        <f>MAX(AI91+$AF91-3,0)</f>
        <v>0.66666666666666696</v>
      </c>
      <c r="AO91" s="75">
        <f>MAX(AJ91+$AF91-3,0)</f>
        <v>0.66666666666666696</v>
      </c>
      <c r="AP91" s="75">
        <f>MAX(AK91+$AF91-3,0)</f>
        <v>0.66666666666666696</v>
      </c>
      <c r="AQ91" s="76">
        <f>MAX(IF(Table1[[#This Row],[Any Scope Change?]]="Yes",3,0)+$AF91-3,0)</f>
        <v>1.666666666666667</v>
      </c>
      <c r="AR91" s="77">
        <f>SUMPRODUCT(AM$4:AQ$4,AM91:AQ91)</f>
        <v>3.6666666666666679</v>
      </c>
      <c r="AS91" s="85">
        <v>4</v>
      </c>
      <c r="AT91" s="63" t="s">
        <v>386</v>
      </c>
      <c r="AU91" s="85">
        <v>3</v>
      </c>
      <c r="AV91" s="63" t="s">
        <v>386</v>
      </c>
    </row>
    <row r="92" spans="2:48" customFormat="1" ht="50.15" customHeight="1" x14ac:dyDescent="0.45">
      <c r="B92" s="2"/>
      <c r="C92" s="2" t="s">
        <v>482</v>
      </c>
      <c r="D92" s="2"/>
      <c r="E92" s="2">
        <v>101</v>
      </c>
      <c r="F92" s="1" t="s">
        <v>232</v>
      </c>
      <c r="G92" s="1" t="str">
        <f>Table1[[#This Row],[Matrix Default Name]] &amp; IF(ISBLANK(Table1[[#This Row],[Component Aliases]]),"", " (aka " &amp; Table1[[#This Row],[Component Aliases]] &amp; ")") &amp; IF(ISBLANK(Table1[[#This Row],[Default Souce Addresses (Decimal)]]),""," (J1939 SA " &amp; Table1[[#This Row],[Default Souce Addresses (Decimal)]] &amp; ")")</f>
        <v>Mirrors (J1939 SA 40)</v>
      </c>
      <c r="H92" s="1" t="s">
        <v>277</v>
      </c>
      <c r="I92" s="1"/>
      <c r="J92" s="14">
        <v>40</v>
      </c>
      <c r="K92" s="41" t="s">
        <v>404</v>
      </c>
      <c r="L92" s="95" t="s">
        <v>411</v>
      </c>
      <c r="M92" s="95" t="s">
        <v>411</v>
      </c>
      <c r="N92" s="95" t="s">
        <v>424</v>
      </c>
      <c r="O92" s="95" t="s">
        <v>411</v>
      </c>
      <c r="P92" s="95" t="s">
        <v>411</v>
      </c>
      <c r="Q92" s="95" t="s">
        <v>424</v>
      </c>
      <c r="R92" s="26">
        <v>1</v>
      </c>
      <c r="S92" s="32">
        <v>1</v>
      </c>
      <c r="T92" s="28">
        <v>1</v>
      </c>
      <c r="U92" s="33">
        <v>1</v>
      </c>
      <c r="V92" s="30">
        <v>2</v>
      </c>
      <c r="W92" s="32">
        <v>2</v>
      </c>
      <c r="X92" s="28">
        <v>1</v>
      </c>
      <c r="Y92" s="33">
        <v>1</v>
      </c>
      <c r="Z92" s="30">
        <v>1</v>
      </c>
      <c r="AA92" s="78">
        <v>1</v>
      </c>
      <c r="AB92" s="80">
        <v>2</v>
      </c>
      <c r="AC92" s="33">
        <v>2</v>
      </c>
      <c r="AD92" s="83" t="s">
        <v>286</v>
      </c>
      <c r="AE92" s="12" t="s">
        <v>290</v>
      </c>
      <c r="AF92" s="73">
        <f>_xlfn.LET(_xlpm.MAX_DEGREES,$AG$2,($R$4*IFERROR(MAX(0,_xlpm.MAX_DEGREES-R92),0)+$T$4*IFERROR(MAX(0,_xlpm.MAX_DEGREES-T92),0)+$V$4*IFERROR(MAX(0,_xlpm.MAX_DEGREES-V92),0)+$X$4*IFERROR(MAX(0,_xlpm.MAX_DEGREES-X92),0)+$Z$4*IFERROR(MAX(0,_xlpm.MAX_DEGREES-Z92),0)+$AB$4*IFERROR(MAX(0,_xlpm.MAX_DEGREES-AB92),0))/$AG$4)</f>
        <v>1.6666666666666667</v>
      </c>
      <c r="AG92" s="73">
        <f>_xlfn.LET(_xlpm.MAX_DEGREES,$AG$2,($R$4*IFERROR(MAX(0,_xlpm.MAX_DEGREES-S92),0)+$T$4*IFERROR(MAX(0,_xlpm.MAX_DEGREES-U92),0)+$V$4*IFERROR(MAX(0,_xlpm.MAX_DEGREES-W92),0)+$X$4*IFERROR(MAX(0,_xlpm.MAX_DEGREES-Y92),0)+$Z$4*IFERROR(MAX(0,_xlpm.MAX_DEGREES-AA92),0)+$AB$4*IFERROR(MAX(0,_xlpm.MAX_DEGREES-AC92),0))/$AG$4)</f>
        <v>1.6666666666666667</v>
      </c>
      <c r="AH92" s="93">
        <v>2</v>
      </c>
      <c r="AI92" s="93">
        <v>0</v>
      </c>
      <c r="AJ92" s="93">
        <v>0</v>
      </c>
      <c r="AK92" s="93">
        <v>2</v>
      </c>
      <c r="AL92" s="92"/>
      <c r="AM92" s="74">
        <f>MAX(AH92+$AF92-3,0)</f>
        <v>0.66666666666666696</v>
      </c>
      <c r="AN92" s="75">
        <f>MAX(AI92+$AF92-3,0)</f>
        <v>0</v>
      </c>
      <c r="AO92" s="75">
        <f>MAX(AJ92+$AF92-3,0)</f>
        <v>0</v>
      </c>
      <c r="AP92" s="75">
        <f>MAX(AK92+$AF92-3,0)</f>
        <v>0.66666666666666696</v>
      </c>
      <c r="AQ92" s="76">
        <f>MAX(IF(Table1[[#This Row],[Any Scope Change?]]="Yes",3,0)+$AF92-3,0)</f>
        <v>1.666666666666667</v>
      </c>
      <c r="AR92" s="77">
        <f>SUMPRODUCT(AM$4:AQ$4,AM92:AQ92)</f>
        <v>3.0000000000000009</v>
      </c>
      <c r="AS92" s="85">
        <v>4</v>
      </c>
      <c r="AT92" s="63" t="s">
        <v>394</v>
      </c>
      <c r="AU92" s="85">
        <v>3</v>
      </c>
      <c r="AV92" s="63" t="s">
        <v>394</v>
      </c>
    </row>
    <row r="93" spans="2:48" customFormat="1" ht="50.15" customHeight="1" x14ac:dyDescent="0.45">
      <c r="B93" s="2" t="s">
        <v>83</v>
      </c>
      <c r="C93" s="2" t="s">
        <v>139</v>
      </c>
      <c r="D93" s="2"/>
      <c r="E93" s="2">
        <v>108</v>
      </c>
      <c r="F93" s="1" t="s">
        <v>233</v>
      </c>
      <c r="G93" s="1" t="str">
        <f>Table1[[#This Row],[Matrix Default Name]] &amp; IF(ISBLANK(Table1[[#This Row],[Component Aliases]]),"", " (aka " &amp; Table1[[#This Row],[Component Aliases]] &amp; ")") &amp; IF(ISBLANK(Table1[[#This Row],[Default Souce Addresses (Decimal)]]),""," (J1939 SA " &amp; Table1[[#This Row],[Default Souce Addresses (Decimal)]] &amp; ")")</f>
        <v>Lighting - Operator Controls (J1939 SA 71)</v>
      </c>
      <c r="H93" s="1" t="s">
        <v>83</v>
      </c>
      <c r="I93" s="1"/>
      <c r="J93" s="14">
        <v>71</v>
      </c>
      <c r="K93" s="41" t="s">
        <v>404</v>
      </c>
      <c r="L93" s="95" t="s">
        <v>418</v>
      </c>
      <c r="M93" s="95" t="s">
        <v>406</v>
      </c>
      <c r="N93" s="95" t="s">
        <v>427</v>
      </c>
      <c r="O93" s="95" t="s">
        <v>434</v>
      </c>
      <c r="P93" s="95" t="s">
        <v>406</v>
      </c>
      <c r="Q93" s="95" t="s">
        <v>423</v>
      </c>
      <c r="R93" s="26">
        <v>0</v>
      </c>
      <c r="S93" s="32">
        <v>2</v>
      </c>
      <c r="T93" s="28">
        <v>1</v>
      </c>
      <c r="U93" s="33">
        <v>2</v>
      </c>
      <c r="V93" s="30">
        <v>1</v>
      </c>
      <c r="W93" s="32">
        <v>3</v>
      </c>
      <c r="X93" s="28">
        <v>0</v>
      </c>
      <c r="Y93" s="33">
        <v>2</v>
      </c>
      <c r="Z93" s="30">
        <v>1</v>
      </c>
      <c r="AA93" s="78">
        <v>2</v>
      </c>
      <c r="AB93" s="80">
        <v>1</v>
      </c>
      <c r="AC93" s="33">
        <v>1</v>
      </c>
      <c r="AD93" s="83" t="s">
        <v>286</v>
      </c>
      <c r="AE93" s="12" t="s">
        <v>410</v>
      </c>
      <c r="AF93" s="73">
        <f>_xlfn.LET(_xlpm.MAX_DEGREES,$AG$2,($R$4*IFERROR(MAX(0,_xlpm.MAX_DEGREES-R93),0)+$T$4*IFERROR(MAX(0,_xlpm.MAX_DEGREES-T93),0)+$V$4*IFERROR(MAX(0,_xlpm.MAX_DEGREES-V93),0)+$X$4*IFERROR(MAX(0,_xlpm.MAX_DEGREES-X93),0)+$Z$4*IFERROR(MAX(0,_xlpm.MAX_DEGREES-Z93),0)+$AB$4*IFERROR(MAX(0,_xlpm.MAX_DEGREES-AB93),0))/$AG$4)</f>
        <v>3.3333333333333335</v>
      </c>
      <c r="AG93" s="73">
        <f>_xlfn.LET(_xlpm.MAX_DEGREES,$AG$2,($R$4*IFERROR(MAX(0,_xlpm.MAX_DEGREES-S93),0)+$T$4*IFERROR(MAX(0,_xlpm.MAX_DEGREES-U93),0)+$V$4*IFERROR(MAX(0,_xlpm.MAX_DEGREES-W93),0)+$X$4*IFERROR(MAX(0,_xlpm.MAX_DEGREES-Y93),0)+$Z$4*IFERROR(MAX(0,_xlpm.MAX_DEGREES-AA93),0)+$AB$4*IFERROR(MAX(0,_xlpm.MAX_DEGREES-AC93),0))/$AG$4)</f>
        <v>0.41666666666666669</v>
      </c>
      <c r="AH93" s="93">
        <v>1</v>
      </c>
      <c r="AI93" s="93">
        <v>0</v>
      </c>
      <c r="AJ93" s="93">
        <v>0</v>
      </c>
      <c r="AK93" s="93">
        <v>2</v>
      </c>
      <c r="AL93" s="92"/>
      <c r="AM93" s="74">
        <f>MAX(AH93+$AF93-3,0)</f>
        <v>1.3333333333333339</v>
      </c>
      <c r="AN93" s="75">
        <f>MAX(AI93+$AF93-3,0)</f>
        <v>0.33333333333333348</v>
      </c>
      <c r="AO93" s="75">
        <f>MAX(AJ93+$AF93-3,0)</f>
        <v>0.33333333333333348</v>
      </c>
      <c r="AP93" s="75">
        <f>MAX(AK93+$AF93-3,0)</f>
        <v>2.3333333333333339</v>
      </c>
      <c r="AQ93" s="76">
        <f>MAX(IF(Table1[[#This Row],[Any Scope Change?]]="Yes",3,0)+$AF93-3,0)</f>
        <v>3.3333333333333339</v>
      </c>
      <c r="AR93" s="77">
        <f>SUMPRODUCT(AM$4:AQ$4,AM93:AQ93)</f>
        <v>7.6666666666666687</v>
      </c>
      <c r="AS93" s="85">
        <v>4</v>
      </c>
      <c r="AT93" s="63" t="s">
        <v>394</v>
      </c>
      <c r="AU93" s="85">
        <v>2</v>
      </c>
      <c r="AV93" s="63" t="s">
        <v>384</v>
      </c>
    </row>
    <row r="94" spans="2:48" customFormat="1" ht="50.15" customHeight="1" x14ac:dyDescent="0.45">
      <c r="B94" s="2" t="s">
        <v>87</v>
      </c>
      <c r="C94" s="2" t="s">
        <v>139</v>
      </c>
      <c r="D94" s="2" t="s">
        <v>88</v>
      </c>
      <c r="E94" s="2">
        <v>125</v>
      </c>
      <c r="F94" s="1" t="s">
        <v>233</v>
      </c>
      <c r="G94" s="1" t="str">
        <f>Table1[[#This Row],[Matrix Default Name]] &amp; IF(ISBLANK(Table1[[#This Row],[Component Aliases]]),"", " (aka " &amp; Table1[[#This Row],[Component Aliases]] &amp; ")") &amp; IF(ISBLANK(Table1[[#This Row],[Default Souce Addresses (Decimal)]]),""," (J1939 SA " &amp; Table1[[#This Row],[Default Souce Addresses (Decimal)]] &amp; ")")</f>
        <v>Transmission Display - Primary (J1939 SA 59)</v>
      </c>
      <c r="H94" s="1" t="s">
        <v>87</v>
      </c>
      <c r="I94" s="1"/>
      <c r="J94" s="14">
        <v>59</v>
      </c>
      <c r="K94" s="41" t="s">
        <v>404</v>
      </c>
      <c r="L94" s="95" t="s">
        <v>414</v>
      </c>
      <c r="M94" s="95" t="s">
        <v>411</v>
      </c>
      <c r="N94" s="95" t="s">
        <v>412</v>
      </c>
      <c r="O94" s="95" t="s">
        <v>411</v>
      </c>
      <c r="P94" s="95" t="s">
        <v>411</v>
      </c>
      <c r="Q94" s="95" t="s">
        <v>424</v>
      </c>
      <c r="R94" s="26">
        <v>0</v>
      </c>
      <c r="S94" s="32">
        <v>0</v>
      </c>
      <c r="T94" s="28">
        <v>1</v>
      </c>
      <c r="U94" s="33">
        <v>1</v>
      </c>
      <c r="V94" s="30" t="s">
        <v>410</v>
      </c>
      <c r="W94" s="32" t="s">
        <v>410</v>
      </c>
      <c r="X94" s="28">
        <v>1</v>
      </c>
      <c r="Y94" s="33">
        <v>1</v>
      </c>
      <c r="Z94" s="30">
        <v>1</v>
      </c>
      <c r="AA94" s="78">
        <v>1</v>
      </c>
      <c r="AB94" s="80">
        <v>2</v>
      </c>
      <c r="AC94" s="33">
        <v>2</v>
      </c>
      <c r="AD94" s="83" t="s">
        <v>286</v>
      </c>
      <c r="AE94" s="12" t="s">
        <v>293</v>
      </c>
      <c r="AF94" s="73">
        <f>_xlfn.LET(_xlpm.MAX_DEGREES,$AG$2,($R$4*IFERROR(MAX(0,_xlpm.MAX_DEGREES-R94),0)+$T$4*IFERROR(MAX(0,_xlpm.MAX_DEGREES-T94),0)+$V$4*IFERROR(MAX(0,_xlpm.MAX_DEGREES-V94),0)+$X$4*IFERROR(MAX(0,_xlpm.MAX_DEGREES-X94),0)+$Z$4*IFERROR(MAX(0,_xlpm.MAX_DEGREES-Z94),0)+$AB$4*IFERROR(MAX(0,_xlpm.MAX_DEGREES-AB94),0))/$AG$4)</f>
        <v>2.0833333333333335</v>
      </c>
      <c r="AG94" s="73">
        <f>_xlfn.LET(_xlpm.MAX_DEGREES,$AG$2,($R$4*IFERROR(MAX(0,_xlpm.MAX_DEGREES-S94),0)+$T$4*IFERROR(MAX(0,_xlpm.MAX_DEGREES-U94),0)+$V$4*IFERROR(MAX(0,_xlpm.MAX_DEGREES-W94),0)+$X$4*IFERROR(MAX(0,_xlpm.MAX_DEGREES-Y94),0)+$Z$4*IFERROR(MAX(0,_xlpm.MAX_DEGREES-AA94),0)+$AB$4*IFERROR(MAX(0,_xlpm.MAX_DEGREES-AC94),0))/$AG$4)</f>
        <v>2.0833333333333335</v>
      </c>
      <c r="AH94" s="93">
        <v>0</v>
      </c>
      <c r="AI94" s="93">
        <v>0</v>
      </c>
      <c r="AJ94" s="93">
        <v>2</v>
      </c>
      <c r="AK94" s="93">
        <v>2</v>
      </c>
      <c r="AL94" s="92"/>
      <c r="AM94" s="74">
        <f>MAX(AH94+$AF94-3,0)</f>
        <v>0</v>
      </c>
      <c r="AN94" s="75">
        <f>MAX(AI94+$AF94-3,0)</f>
        <v>0</v>
      </c>
      <c r="AO94" s="75">
        <f>MAX(AJ94+$AF94-3,0)</f>
        <v>1.0833333333333339</v>
      </c>
      <c r="AP94" s="75">
        <f>MAX(AK94+$AF94-3,0)</f>
        <v>1.0833333333333339</v>
      </c>
      <c r="AQ94" s="76">
        <f>MAX(IF(Table1[[#This Row],[Any Scope Change?]]="Yes",3,0)+$AF94-3,0)</f>
        <v>2.0833333333333339</v>
      </c>
      <c r="AR94" s="77">
        <f>SUMPRODUCT(AM$4:AQ$4,AM94:AQ94)</f>
        <v>4.2500000000000018</v>
      </c>
      <c r="AS94" s="85">
        <v>4</v>
      </c>
      <c r="AT94" s="63" t="s">
        <v>386</v>
      </c>
      <c r="AU94" s="85">
        <v>3</v>
      </c>
      <c r="AV94" s="63" t="s">
        <v>386</v>
      </c>
    </row>
    <row r="95" spans="2:48" customFormat="1" ht="50.15" customHeight="1" x14ac:dyDescent="0.45">
      <c r="B95" s="2" t="s">
        <v>40</v>
      </c>
      <c r="C95" s="2" t="s">
        <v>139</v>
      </c>
      <c r="D95" s="2"/>
      <c r="E95" s="2">
        <v>127</v>
      </c>
      <c r="F95" s="1" t="s">
        <v>233</v>
      </c>
      <c r="G95" s="1" t="str">
        <f>Table1[[#This Row],[Matrix Default Name]] &amp; IF(ISBLANK(Table1[[#This Row],[Component Aliases]]),"", " (aka " &amp; Table1[[#This Row],[Component Aliases]] &amp; ")") &amp; IF(ISBLANK(Table1[[#This Row],[Default Souce Addresses (Decimal)]]),""," (J1939 SA " &amp; Table1[[#This Row],[Default Souce Addresses (Decimal)]] &amp; ")")</f>
        <v>Trip Recorder (J1939 SA 24)</v>
      </c>
      <c r="H95" s="1" t="s">
        <v>40</v>
      </c>
      <c r="I95" s="1"/>
      <c r="J95" s="14">
        <v>24</v>
      </c>
      <c r="K95" s="41" t="s">
        <v>404</v>
      </c>
      <c r="L95" s="95" t="s">
        <v>414</v>
      </c>
      <c r="M95" s="95" t="s">
        <v>411</v>
      </c>
      <c r="N95" s="95" t="s">
        <v>412</v>
      </c>
      <c r="O95" s="95" t="s">
        <v>411</v>
      </c>
      <c r="P95" s="95" t="s">
        <v>411</v>
      </c>
      <c r="Q95" s="95" t="s">
        <v>424</v>
      </c>
      <c r="R95" s="26">
        <v>0</v>
      </c>
      <c r="S95" s="32">
        <v>0</v>
      </c>
      <c r="T95" s="28">
        <v>1</v>
      </c>
      <c r="U95" s="33">
        <v>1</v>
      </c>
      <c r="V95" s="30" t="s">
        <v>410</v>
      </c>
      <c r="W95" s="32" t="s">
        <v>410</v>
      </c>
      <c r="X95" s="28">
        <v>1</v>
      </c>
      <c r="Y95" s="33">
        <v>1</v>
      </c>
      <c r="Z95" s="30">
        <v>1</v>
      </c>
      <c r="AA95" s="78">
        <v>1</v>
      </c>
      <c r="AB95" s="80">
        <v>2</v>
      </c>
      <c r="AC95" s="33">
        <v>2</v>
      </c>
      <c r="AD95" s="83" t="s">
        <v>286</v>
      </c>
      <c r="AE95" s="12" t="s">
        <v>293</v>
      </c>
      <c r="AF95" s="73">
        <f>_xlfn.LET(_xlpm.MAX_DEGREES,$AG$2,($R$4*IFERROR(MAX(0,_xlpm.MAX_DEGREES-R95),0)+$T$4*IFERROR(MAX(0,_xlpm.MAX_DEGREES-T95),0)+$V$4*IFERROR(MAX(0,_xlpm.MAX_DEGREES-V95),0)+$X$4*IFERROR(MAX(0,_xlpm.MAX_DEGREES-X95),0)+$Z$4*IFERROR(MAX(0,_xlpm.MAX_DEGREES-Z95),0)+$AB$4*IFERROR(MAX(0,_xlpm.MAX_DEGREES-AB95),0))/$AG$4)</f>
        <v>2.0833333333333335</v>
      </c>
      <c r="AG95" s="73">
        <f>_xlfn.LET(_xlpm.MAX_DEGREES,$AG$2,($R$4*IFERROR(MAX(0,_xlpm.MAX_DEGREES-S95),0)+$T$4*IFERROR(MAX(0,_xlpm.MAX_DEGREES-U95),0)+$V$4*IFERROR(MAX(0,_xlpm.MAX_DEGREES-W95),0)+$X$4*IFERROR(MAX(0,_xlpm.MAX_DEGREES-Y95),0)+$Z$4*IFERROR(MAX(0,_xlpm.MAX_DEGREES-AA95),0)+$AB$4*IFERROR(MAX(0,_xlpm.MAX_DEGREES-AC95),0))/$AG$4)</f>
        <v>2.0833333333333335</v>
      </c>
      <c r="AH95" s="93">
        <v>0</v>
      </c>
      <c r="AI95" s="93">
        <v>2</v>
      </c>
      <c r="AJ95" s="93">
        <v>0</v>
      </c>
      <c r="AK95" s="93">
        <v>2</v>
      </c>
      <c r="AL95" s="92"/>
      <c r="AM95" s="74">
        <f>MAX(AH95+$AF95-3,0)</f>
        <v>0</v>
      </c>
      <c r="AN95" s="75">
        <f>MAX(AI95+$AF95-3,0)</f>
        <v>1.0833333333333339</v>
      </c>
      <c r="AO95" s="75">
        <f>MAX(AJ95+$AF95-3,0)</f>
        <v>0</v>
      </c>
      <c r="AP95" s="75">
        <f>MAX(AK95+$AF95-3,0)</f>
        <v>1.0833333333333339</v>
      </c>
      <c r="AQ95" s="76">
        <f>MAX(IF(Table1[[#This Row],[Any Scope Change?]]="Yes",3,0)+$AF95-3,0)</f>
        <v>2.0833333333333339</v>
      </c>
      <c r="AR95" s="77">
        <f>SUMPRODUCT(AM$4:AQ$4,AM95:AQ95)</f>
        <v>4.2500000000000018</v>
      </c>
      <c r="AS95" s="85">
        <v>4</v>
      </c>
      <c r="AT95" s="63" t="s">
        <v>386</v>
      </c>
      <c r="AU95" s="85">
        <v>3</v>
      </c>
      <c r="AV95" s="63" t="s">
        <v>386</v>
      </c>
    </row>
    <row r="96" spans="2:48" customFormat="1" ht="50.15" customHeight="1" x14ac:dyDescent="0.45">
      <c r="B96" s="2" t="s">
        <v>247</v>
      </c>
      <c r="C96" s="2" t="s">
        <v>265</v>
      </c>
      <c r="D96" s="2"/>
      <c r="E96" s="2">
        <v>132</v>
      </c>
      <c r="F96" s="1" t="s">
        <v>233</v>
      </c>
      <c r="G96" s="1" t="str">
        <f>Table1[[#This Row],[Matrix Default Name]] &amp; IF(ISBLANK(Table1[[#This Row],[Component Aliases]]),"", " (aka " &amp; Table1[[#This Row],[Component Aliases]] &amp; ")") &amp; IF(ISBLANK(Table1[[#This Row],[Default Souce Addresses (Decimal)]]),""," (J1939 SA " &amp; Table1[[#This Row],[Default Souce Addresses (Decimal)]] &amp; ")")</f>
        <v>Switch Field (aka Additional Switches / Modular Switch Field (MSF)) (J1939 SA 138)</v>
      </c>
      <c r="H96" s="1" t="s">
        <v>342</v>
      </c>
      <c r="I96" s="1" t="s">
        <v>357</v>
      </c>
      <c r="J96" s="14">
        <v>138</v>
      </c>
      <c r="K96" s="41" t="s">
        <v>404</v>
      </c>
      <c r="L96" s="95" t="s">
        <v>423</v>
      </c>
      <c r="M96" s="95" t="s">
        <v>423</v>
      </c>
      <c r="N96" s="95" t="s">
        <v>421</v>
      </c>
      <c r="O96" s="95" t="s">
        <v>423</v>
      </c>
      <c r="P96" s="95" t="s">
        <v>423</v>
      </c>
      <c r="Q96" s="95" t="s">
        <v>424</v>
      </c>
      <c r="R96" s="26">
        <v>1</v>
      </c>
      <c r="S96" s="32">
        <v>1</v>
      </c>
      <c r="T96" s="28">
        <v>1</v>
      </c>
      <c r="U96" s="33">
        <v>1</v>
      </c>
      <c r="V96" s="30">
        <v>2</v>
      </c>
      <c r="W96" s="32">
        <v>2</v>
      </c>
      <c r="X96" s="28">
        <v>1</v>
      </c>
      <c r="Y96" s="33">
        <v>1</v>
      </c>
      <c r="Z96" s="30">
        <v>1</v>
      </c>
      <c r="AA96" s="78">
        <v>1</v>
      </c>
      <c r="AB96" s="80">
        <v>2</v>
      </c>
      <c r="AC96" s="33">
        <v>2</v>
      </c>
      <c r="AD96" s="83" t="s">
        <v>286</v>
      </c>
      <c r="AE96" s="12" t="s">
        <v>410</v>
      </c>
      <c r="AF96" s="73">
        <f>_xlfn.LET(_xlpm.MAX_DEGREES,$AG$2,($R$4*IFERROR(MAX(0,_xlpm.MAX_DEGREES-R96),0)+$T$4*IFERROR(MAX(0,_xlpm.MAX_DEGREES-T96),0)+$V$4*IFERROR(MAX(0,_xlpm.MAX_DEGREES-V96),0)+$X$4*IFERROR(MAX(0,_xlpm.MAX_DEGREES-X96),0)+$Z$4*IFERROR(MAX(0,_xlpm.MAX_DEGREES-Z96),0)+$AB$4*IFERROR(MAX(0,_xlpm.MAX_DEGREES-AB96),0))/$AG$4)</f>
        <v>1.6666666666666667</v>
      </c>
      <c r="AG96" s="73">
        <f>_xlfn.LET(_xlpm.MAX_DEGREES,$AG$2,($R$4*IFERROR(MAX(0,_xlpm.MAX_DEGREES-S96),0)+$T$4*IFERROR(MAX(0,_xlpm.MAX_DEGREES-U96),0)+$V$4*IFERROR(MAX(0,_xlpm.MAX_DEGREES-W96),0)+$X$4*IFERROR(MAX(0,_xlpm.MAX_DEGREES-Y96),0)+$Z$4*IFERROR(MAX(0,_xlpm.MAX_DEGREES-AA96),0)+$AB$4*IFERROR(MAX(0,_xlpm.MAX_DEGREES-AC96),0))/$AG$4)</f>
        <v>1.6666666666666667</v>
      </c>
      <c r="AH96" s="93">
        <v>0</v>
      </c>
      <c r="AI96" s="93">
        <v>0</v>
      </c>
      <c r="AJ96" s="93">
        <v>0</v>
      </c>
      <c r="AK96" s="93">
        <v>2</v>
      </c>
      <c r="AL96" s="92"/>
      <c r="AM96" s="74">
        <f>MAX(AH96+$AF96-3,0)</f>
        <v>0</v>
      </c>
      <c r="AN96" s="75">
        <f>MAX(AI96+$AF96-3,0)</f>
        <v>0</v>
      </c>
      <c r="AO96" s="75">
        <f>MAX(AJ96+$AF96-3,0)</f>
        <v>0</v>
      </c>
      <c r="AP96" s="75">
        <f>MAX(AK96+$AF96-3,0)</f>
        <v>0.66666666666666696</v>
      </c>
      <c r="AQ96" s="76">
        <f>MAX(IF(Table1[[#This Row],[Any Scope Change?]]="Yes",3,0)+$AF96-3,0)</f>
        <v>1.666666666666667</v>
      </c>
      <c r="AR96" s="77">
        <f>SUMPRODUCT(AM$4:AQ$4,AM96:AQ96)</f>
        <v>2.3333333333333339</v>
      </c>
      <c r="AS96" s="85">
        <v>4</v>
      </c>
      <c r="AT96" s="63" t="s">
        <v>394</v>
      </c>
      <c r="AU96" s="85">
        <v>3</v>
      </c>
      <c r="AV96" s="63" t="s">
        <v>394</v>
      </c>
    </row>
    <row r="97" spans="2:48" customFormat="1" ht="50.15" customHeight="1" x14ac:dyDescent="0.45">
      <c r="B97" s="2" t="s">
        <v>38</v>
      </c>
      <c r="C97" s="2" t="s">
        <v>139</v>
      </c>
      <c r="D97" s="2" t="s">
        <v>39</v>
      </c>
      <c r="E97" s="2">
        <v>138</v>
      </c>
      <c r="F97" s="1" t="s">
        <v>234</v>
      </c>
      <c r="G97" s="1" t="str">
        <f>Table1[[#This Row],[Matrix Default Name]] &amp; IF(ISBLANK(Table1[[#This Row],[Component Aliases]]),"", " (aka " &amp; Table1[[#This Row],[Component Aliases]] &amp; ")") &amp; IF(ISBLANK(Table1[[#This Row],[Default Souce Addresses (Decimal)]]),""," (J1939 SA " &amp; Table1[[#This Row],[Default Souce Addresses (Decimal)]] &amp; ")")</f>
        <v>Instrument Cluster #1 (aka Gauges) (J1939 SA 23)</v>
      </c>
      <c r="H97" s="1" t="s">
        <v>38</v>
      </c>
      <c r="I97" s="1" t="s">
        <v>330</v>
      </c>
      <c r="J97" s="14">
        <v>23</v>
      </c>
      <c r="K97" s="41" t="s">
        <v>404</v>
      </c>
      <c r="L97" s="95" t="s">
        <v>429</v>
      </c>
      <c r="M97" s="95" t="s">
        <v>420</v>
      </c>
      <c r="N97" s="95" t="s">
        <v>420</v>
      </c>
      <c r="O97" s="95" t="s">
        <v>415</v>
      </c>
      <c r="P97" s="95" t="s">
        <v>420</v>
      </c>
      <c r="Q97" s="95" t="s">
        <v>409</v>
      </c>
      <c r="R97" s="26">
        <v>0</v>
      </c>
      <c r="S97" s="32">
        <v>0</v>
      </c>
      <c r="T97" s="28">
        <v>1</v>
      </c>
      <c r="U97" s="33">
        <v>1</v>
      </c>
      <c r="V97" s="30">
        <v>1</v>
      </c>
      <c r="W97" s="32">
        <v>1</v>
      </c>
      <c r="X97" s="28">
        <v>0</v>
      </c>
      <c r="Y97" s="33">
        <v>1</v>
      </c>
      <c r="Z97" s="30">
        <v>1</v>
      </c>
      <c r="AA97" s="78">
        <v>1</v>
      </c>
      <c r="AB97" s="80">
        <v>1</v>
      </c>
      <c r="AC97" s="33">
        <v>2</v>
      </c>
      <c r="AD97" s="83" t="s">
        <v>286</v>
      </c>
      <c r="AE97" s="12" t="s">
        <v>293</v>
      </c>
      <c r="AF97" s="73">
        <f>_xlfn.LET(_xlpm.MAX_DEGREES,$AG$2,($R$4*IFERROR(MAX(0,_xlpm.MAX_DEGREES-R97),0)+$T$4*IFERROR(MAX(0,_xlpm.MAX_DEGREES-T97),0)+$V$4*IFERROR(MAX(0,_xlpm.MAX_DEGREES-V97),0)+$X$4*IFERROR(MAX(0,_xlpm.MAX_DEGREES-X97),0)+$Z$4*IFERROR(MAX(0,_xlpm.MAX_DEGREES-Z97),0)+$AB$4*IFERROR(MAX(0,_xlpm.MAX_DEGREES-AB97),0))/$AG$4)</f>
        <v>3.3333333333333335</v>
      </c>
      <c r="AG97" s="73">
        <f>_xlfn.LET(_xlpm.MAX_DEGREES,$AG$2,($R$4*IFERROR(MAX(0,_xlpm.MAX_DEGREES-S97),0)+$T$4*IFERROR(MAX(0,_xlpm.MAX_DEGREES-U97),0)+$V$4*IFERROR(MAX(0,_xlpm.MAX_DEGREES-W97),0)+$X$4*IFERROR(MAX(0,_xlpm.MAX_DEGREES-Y97),0)+$Z$4*IFERROR(MAX(0,_xlpm.MAX_DEGREES-AA97),0)+$AB$4*IFERROR(MAX(0,_xlpm.MAX_DEGREES-AC97),0))/$AG$4)</f>
        <v>2.5</v>
      </c>
      <c r="AH97" s="93">
        <v>0</v>
      </c>
      <c r="AI97" s="93">
        <v>0</v>
      </c>
      <c r="AJ97" s="93">
        <v>2</v>
      </c>
      <c r="AK97" s="93">
        <v>2</v>
      </c>
      <c r="AL97" s="92"/>
      <c r="AM97" s="74">
        <f>MAX(AH97+$AF97-3,0)</f>
        <v>0.33333333333333348</v>
      </c>
      <c r="AN97" s="75">
        <f>MAX(AI97+$AF97-3,0)</f>
        <v>0.33333333333333348</v>
      </c>
      <c r="AO97" s="75">
        <f>MAX(AJ97+$AF97-3,0)</f>
        <v>2.3333333333333339</v>
      </c>
      <c r="AP97" s="75">
        <f>MAX(AK97+$AF97-3,0)</f>
        <v>2.3333333333333339</v>
      </c>
      <c r="AQ97" s="76">
        <f>MAX(IF(Table1[[#This Row],[Any Scope Change?]]="Yes",3,0)+$AF97-3,0)</f>
        <v>3.3333333333333339</v>
      </c>
      <c r="AR97" s="77">
        <f>SUMPRODUCT(AM$4:AQ$4,AM97:AQ97)</f>
        <v>8.6666666666666679</v>
      </c>
      <c r="AS97" s="85">
        <v>4</v>
      </c>
      <c r="AT97" s="63" t="s">
        <v>394</v>
      </c>
      <c r="AU97" s="85">
        <v>1</v>
      </c>
      <c r="AV97" s="63" t="s">
        <v>383</v>
      </c>
    </row>
    <row r="98" spans="2:48" customFormat="1" ht="50.15" customHeight="1" x14ac:dyDescent="0.45">
      <c r="B98" s="2" t="s">
        <v>248</v>
      </c>
      <c r="C98" s="2" t="s">
        <v>265</v>
      </c>
      <c r="D98" s="2"/>
      <c r="E98" s="2">
        <v>140</v>
      </c>
      <c r="F98" s="1" t="s">
        <v>234</v>
      </c>
      <c r="G98" s="1" t="str">
        <f>Table1[[#This Row],[Matrix Default Name]] &amp; IF(ISBLANK(Table1[[#This Row],[Component Aliases]]),"", " (aka " &amp; Table1[[#This Row],[Component Aliases]] &amp; ")") &amp; IF(ISBLANK(Table1[[#This Row],[Default Souce Addresses (Decimal)]]),""," (J1939 SA " &amp; Table1[[#This Row],[Default Souce Addresses (Decimal)]] &amp; ")")</f>
        <v>Engine Display</v>
      </c>
      <c r="H98" s="1" t="s">
        <v>248</v>
      </c>
      <c r="I98" s="1"/>
      <c r="J98" s="14"/>
      <c r="K98" s="41" t="s">
        <v>404</v>
      </c>
      <c r="L98" s="95" t="s">
        <v>414</v>
      </c>
      <c r="M98" s="95" t="s">
        <v>411</v>
      </c>
      <c r="N98" s="95" t="s">
        <v>412</v>
      </c>
      <c r="O98" s="95" t="s">
        <v>411</v>
      </c>
      <c r="P98" s="95" t="s">
        <v>411</v>
      </c>
      <c r="Q98" s="95" t="s">
        <v>424</v>
      </c>
      <c r="R98" s="26">
        <v>0</v>
      </c>
      <c r="S98" s="32">
        <v>0</v>
      </c>
      <c r="T98" s="28">
        <v>1</v>
      </c>
      <c r="U98" s="33">
        <v>1</v>
      </c>
      <c r="V98" s="30" t="s">
        <v>410</v>
      </c>
      <c r="W98" s="32" t="s">
        <v>410</v>
      </c>
      <c r="X98" s="28">
        <v>1</v>
      </c>
      <c r="Y98" s="33">
        <v>1</v>
      </c>
      <c r="Z98" s="30">
        <v>1</v>
      </c>
      <c r="AA98" s="78">
        <v>1</v>
      </c>
      <c r="AB98" s="80">
        <v>2</v>
      </c>
      <c r="AC98" s="33">
        <v>2</v>
      </c>
      <c r="AD98" s="83" t="s">
        <v>286</v>
      </c>
      <c r="AE98" s="12" t="s">
        <v>293</v>
      </c>
      <c r="AF98" s="73">
        <f>_xlfn.LET(_xlpm.MAX_DEGREES,$AG$2,($R$4*IFERROR(MAX(0,_xlpm.MAX_DEGREES-R98),0)+$T$4*IFERROR(MAX(0,_xlpm.MAX_DEGREES-T98),0)+$V$4*IFERROR(MAX(0,_xlpm.MAX_DEGREES-V98),0)+$X$4*IFERROR(MAX(0,_xlpm.MAX_DEGREES-X98),0)+$Z$4*IFERROR(MAX(0,_xlpm.MAX_DEGREES-Z98),0)+$AB$4*IFERROR(MAX(0,_xlpm.MAX_DEGREES-AB98),0))/$AG$4)</f>
        <v>2.0833333333333335</v>
      </c>
      <c r="AG98" s="73">
        <f>_xlfn.LET(_xlpm.MAX_DEGREES,$AG$2,($R$4*IFERROR(MAX(0,_xlpm.MAX_DEGREES-S98),0)+$T$4*IFERROR(MAX(0,_xlpm.MAX_DEGREES-U98),0)+$V$4*IFERROR(MAX(0,_xlpm.MAX_DEGREES-W98),0)+$X$4*IFERROR(MAX(0,_xlpm.MAX_DEGREES-Y98),0)+$Z$4*IFERROR(MAX(0,_xlpm.MAX_DEGREES-AA98),0)+$AB$4*IFERROR(MAX(0,_xlpm.MAX_DEGREES-AC98),0))/$AG$4)</f>
        <v>2.0833333333333335</v>
      </c>
      <c r="AH98" s="93">
        <v>0</v>
      </c>
      <c r="AI98" s="93">
        <v>0</v>
      </c>
      <c r="AJ98" s="93">
        <v>2</v>
      </c>
      <c r="AK98" s="93">
        <v>2</v>
      </c>
      <c r="AL98" s="92"/>
      <c r="AM98" s="74">
        <f>MAX(AH98+$AF98-3,0)</f>
        <v>0</v>
      </c>
      <c r="AN98" s="75">
        <f>MAX(AI98+$AF98-3,0)</f>
        <v>0</v>
      </c>
      <c r="AO98" s="75">
        <f>MAX(AJ98+$AF98-3,0)</f>
        <v>1.0833333333333339</v>
      </c>
      <c r="AP98" s="75">
        <f>MAX(AK98+$AF98-3,0)</f>
        <v>1.0833333333333339</v>
      </c>
      <c r="AQ98" s="76">
        <f>MAX(IF(Table1[[#This Row],[Any Scope Change?]]="Yes",3,0)+$AF98-3,0)</f>
        <v>2.0833333333333339</v>
      </c>
      <c r="AR98" s="77">
        <f>SUMPRODUCT(AM$4:AQ$4,AM98:AQ98)</f>
        <v>4.2500000000000018</v>
      </c>
      <c r="AS98" s="85">
        <v>4</v>
      </c>
      <c r="AT98" s="63" t="s">
        <v>386</v>
      </c>
      <c r="AU98" s="85">
        <v>3</v>
      </c>
      <c r="AV98" s="63" t="s">
        <v>386</v>
      </c>
    </row>
    <row r="99" spans="2:48" customFormat="1" ht="50.15" customHeight="1" x14ac:dyDescent="0.45">
      <c r="B99" s="2" t="s">
        <v>117</v>
      </c>
      <c r="C99" s="2" t="s">
        <v>139</v>
      </c>
      <c r="D99" s="2" t="s">
        <v>116</v>
      </c>
      <c r="E99" s="2">
        <v>6</v>
      </c>
      <c r="F99" s="1" t="s">
        <v>224</v>
      </c>
      <c r="G99" s="1" t="str">
        <f>Table1[[#This Row],[Matrix Default Name]] &amp; IF(ISBLANK(Table1[[#This Row],[Component Aliases]]),"", " (aka " &amp; Table1[[#This Row],[Component Aliases]] &amp; ")") &amp; IF(ISBLANK(Table1[[#This Row],[Default Souce Addresses (Decimal)]]),""," (J1939 SA " &amp; Table1[[#This Row],[Default Souce Addresses (Decimal)]] &amp; ")")</f>
        <v>Aftertreatment #1 system gas outlet (aka NoX Sensors ) (J1939 SA 82)</v>
      </c>
      <c r="H99" s="1" t="s">
        <v>117</v>
      </c>
      <c r="I99" s="1" t="s">
        <v>332</v>
      </c>
      <c r="J99" s="14">
        <v>82</v>
      </c>
      <c r="K99" s="41" t="s">
        <v>404</v>
      </c>
      <c r="L99" s="95" t="s">
        <v>420</v>
      </c>
      <c r="M99" s="95" t="s">
        <v>436</v>
      </c>
      <c r="N99" s="95" t="s">
        <v>448</v>
      </c>
      <c r="O99" s="95" t="s">
        <v>407</v>
      </c>
      <c r="P99" s="95" t="s">
        <v>436</v>
      </c>
      <c r="Q99" s="95" t="s">
        <v>448</v>
      </c>
      <c r="R99" s="26">
        <v>1</v>
      </c>
      <c r="S99" s="32">
        <v>1</v>
      </c>
      <c r="T99" s="28">
        <v>2</v>
      </c>
      <c r="U99" s="33">
        <v>2</v>
      </c>
      <c r="V99" s="30">
        <v>2</v>
      </c>
      <c r="W99" s="32">
        <v>3</v>
      </c>
      <c r="X99" s="28">
        <v>1</v>
      </c>
      <c r="Y99" s="33">
        <v>2</v>
      </c>
      <c r="Z99" s="30">
        <v>2</v>
      </c>
      <c r="AA99" s="78">
        <v>2</v>
      </c>
      <c r="AB99" s="80">
        <v>2</v>
      </c>
      <c r="AC99" s="33">
        <v>3</v>
      </c>
      <c r="AD99" s="83" t="s">
        <v>362</v>
      </c>
      <c r="AE99" s="12" t="s">
        <v>410</v>
      </c>
      <c r="AF99" s="73">
        <f>_xlfn.LET(_xlpm.MAX_DEGREES,$AG$2,($R$4*IFERROR(MAX(0,_xlpm.MAX_DEGREES-R99),0)+$T$4*IFERROR(MAX(0,_xlpm.MAX_DEGREES-T99),0)+$V$4*IFERROR(MAX(0,_xlpm.MAX_DEGREES-V99),0)+$X$4*IFERROR(MAX(0,_xlpm.MAX_DEGREES-X99),0)+$Z$4*IFERROR(MAX(0,_xlpm.MAX_DEGREES-Z99),0)+$AB$4*IFERROR(MAX(0,_xlpm.MAX_DEGREES-AB99),0))/$AG$4)</f>
        <v>0.83333333333333337</v>
      </c>
      <c r="AG99" s="73">
        <f>_xlfn.LET(_xlpm.MAX_DEGREES,$AG$2,($R$4*IFERROR(MAX(0,_xlpm.MAX_DEGREES-S99),0)+$T$4*IFERROR(MAX(0,_xlpm.MAX_DEGREES-U99),0)+$V$4*IFERROR(MAX(0,_xlpm.MAX_DEGREES-W99),0)+$X$4*IFERROR(MAX(0,_xlpm.MAX_DEGREES-Y99),0)+$Z$4*IFERROR(MAX(0,_xlpm.MAX_DEGREES-AA99),0)+$AB$4*IFERROR(MAX(0,_xlpm.MAX_DEGREES-AC99),0))/$AG$4)</f>
        <v>0.41666666666666669</v>
      </c>
      <c r="AH99" s="93">
        <v>3</v>
      </c>
      <c r="AI99" s="93">
        <v>2</v>
      </c>
      <c r="AJ99" s="93">
        <v>0</v>
      </c>
      <c r="AK99" s="93">
        <v>2</v>
      </c>
      <c r="AL99" s="91" t="s">
        <v>393</v>
      </c>
      <c r="AM99" s="74">
        <f>MAX(AH99+$AF99-3,0)</f>
        <v>0.83333333333333348</v>
      </c>
      <c r="AN99" s="75">
        <f>MAX(AI99+$AF99-3,0)</f>
        <v>0</v>
      </c>
      <c r="AO99" s="75">
        <f>MAX(AJ99+$AF99-3,0)</f>
        <v>0</v>
      </c>
      <c r="AP99" s="75">
        <f>MAX(AK99+$AF99-3,0)</f>
        <v>0</v>
      </c>
      <c r="AQ99" s="76">
        <f>MAX(IF(Table1[[#This Row],[Any Scope Change?]]="Yes",3,0)+$AF99-3,0)</f>
        <v>0</v>
      </c>
      <c r="AR99" s="77">
        <f>SUMPRODUCT(AM$4:AQ$4,AM99:AQ99)</f>
        <v>0.83333333333333348</v>
      </c>
      <c r="AS99" s="85">
        <v>5</v>
      </c>
      <c r="AT99" s="63" t="s">
        <v>387</v>
      </c>
      <c r="AU99" s="85">
        <v>4</v>
      </c>
      <c r="AV99" s="63" t="s">
        <v>387</v>
      </c>
    </row>
    <row r="100" spans="2:48" customFormat="1" ht="50.15" customHeight="1" x14ac:dyDescent="0.45">
      <c r="B100" s="2" t="s">
        <v>126</v>
      </c>
      <c r="C100" s="2" t="s">
        <v>139</v>
      </c>
      <c r="D100" s="2" t="s">
        <v>127</v>
      </c>
      <c r="E100" s="2">
        <v>8</v>
      </c>
      <c r="F100" s="1" t="s">
        <v>224</v>
      </c>
      <c r="G100" s="1" t="str">
        <f>Table1[[#This Row],[Matrix Default Name]] &amp; IF(ISBLANK(Table1[[#This Row],[Component Aliases]]),"", " (aka " &amp; Table1[[#This Row],[Component Aliases]] &amp; ")") &amp; IF(ISBLANK(Table1[[#This Row],[Default Souce Addresses (Decimal)]]),""," (J1939 SA " &amp; Table1[[#This Row],[Default Souce Addresses (Decimal)]] &amp; ")")</f>
        <v>Aftertreatment #2 system gas outlet (J1939 SA 87)</v>
      </c>
      <c r="H100" s="1" t="s">
        <v>126</v>
      </c>
      <c r="I100" s="1"/>
      <c r="J100" s="14">
        <v>87</v>
      </c>
      <c r="K100" s="41" t="s">
        <v>404</v>
      </c>
      <c r="L100" s="95" t="s">
        <v>411</v>
      </c>
      <c r="M100" s="95" t="s">
        <v>424</v>
      </c>
      <c r="N100" s="95" t="s">
        <v>424</v>
      </c>
      <c r="O100" s="95" t="s">
        <v>411</v>
      </c>
      <c r="P100" s="95" t="s">
        <v>424</v>
      </c>
      <c r="Q100" s="95" t="s">
        <v>424</v>
      </c>
      <c r="R100" s="26">
        <v>1</v>
      </c>
      <c r="S100" s="32">
        <v>1</v>
      </c>
      <c r="T100" s="28">
        <v>2</v>
      </c>
      <c r="U100" s="33">
        <v>2</v>
      </c>
      <c r="V100" s="30">
        <v>2</v>
      </c>
      <c r="W100" s="32">
        <v>2</v>
      </c>
      <c r="X100" s="28">
        <v>1</v>
      </c>
      <c r="Y100" s="33">
        <v>1</v>
      </c>
      <c r="Z100" s="30">
        <v>2</v>
      </c>
      <c r="AA100" s="78">
        <v>2</v>
      </c>
      <c r="AB100" s="80">
        <v>2</v>
      </c>
      <c r="AC100" s="33">
        <v>2</v>
      </c>
      <c r="AD100" s="83" t="s">
        <v>362</v>
      </c>
      <c r="AE100" s="12" t="s">
        <v>410</v>
      </c>
      <c r="AF100" s="73">
        <f>_xlfn.LET(_xlpm.MAX_DEGREES,$AG$2,($R$4*IFERROR(MAX(0,_xlpm.MAX_DEGREES-R100),0)+$T$4*IFERROR(MAX(0,_xlpm.MAX_DEGREES-T100),0)+$V$4*IFERROR(MAX(0,_xlpm.MAX_DEGREES-V100),0)+$X$4*IFERROR(MAX(0,_xlpm.MAX_DEGREES-X100),0)+$Z$4*IFERROR(MAX(0,_xlpm.MAX_DEGREES-Z100),0)+$AB$4*IFERROR(MAX(0,_xlpm.MAX_DEGREES-AB100),0))/$AG$4)</f>
        <v>0.83333333333333337</v>
      </c>
      <c r="AG100" s="73">
        <f>_xlfn.LET(_xlpm.MAX_DEGREES,$AG$2,($R$4*IFERROR(MAX(0,_xlpm.MAX_DEGREES-S100),0)+$T$4*IFERROR(MAX(0,_xlpm.MAX_DEGREES-U100),0)+$V$4*IFERROR(MAX(0,_xlpm.MAX_DEGREES-W100),0)+$X$4*IFERROR(MAX(0,_xlpm.MAX_DEGREES-Y100),0)+$Z$4*IFERROR(MAX(0,_xlpm.MAX_DEGREES-AA100),0)+$AB$4*IFERROR(MAX(0,_xlpm.MAX_DEGREES-AC100),0))/$AG$4)</f>
        <v>0.83333333333333337</v>
      </c>
      <c r="AH100" s="93">
        <v>3</v>
      </c>
      <c r="AI100" s="93">
        <v>2</v>
      </c>
      <c r="AJ100" s="93">
        <v>2</v>
      </c>
      <c r="AK100" s="93">
        <v>3</v>
      </c>
      <c r="AL100" s="91" t="s">
        <v>393</v>
      </c>
      <c r="AM100" s="74">
        <f>MAX(AH100+$AF100-3,0)</f>
        <v>0.83333333333333348</v>
      </c>
      <c r="AN100" s="75">
        <f>MAX(AI100+$AF100-3,0)</f>
        <v>0</v>
      </c>
      <c r="AO100" s="75">
        <f>MAX(AJ100+$AF100-3,0)</f>
        <v>0</v>
      </c>
      <c r="AP100" s="75">
        <f>MAX(AK100+$AF100-3,0)</f>
        <v>0.83333333333333348</v>
      </c>
      <c r="AQ100" s="76">
        <f>MAX(IF(Table1[[#This Row],[Any Scope Change?]]="Yes",3,0)+$AF100-3,0)</f>
        <v>0</v>
      </c>
      <c r="AR100" s="77">
        <f>SUMPRODUCT(AM$4:AQ$4,AM100:AQ100)</f>
        <v>1.666666666666667</v>
      </c>
      <c r="AS100" s="85">
        <v>5</v>
      </c>
      <c r="AT100" s="63" t="s">
        <v>387</v>
      </c>
      <c r="AU100" s="85">
        <v>4</v>
      </c>
      <c r="AV100" s="63" t="s">
        <v>387</v>
      </c>
    </row>
    <row r="101" spans="2:48" customFormat="1" ht="50.15" customHeight="1" x14ac:dyDescent="0.45">
      <c r="B101" s="2" t="s">
        <v>43</v>
      </c>
      <c r="C101" s="2" t="s">
        <v>139</v>
      </c>
      <c r="D101" s="2" t="s">
        <v>44</v>
      </c>
      <c r="E101" s="2">
        <v>9</v>
      </c>
      <c r="F101" s="1" t="s">
        <v>224</v>
      </c>
      <c r="G101" s="1" t="str">
        <f>Table1[[#This Row],[Matrix Default Name]] &amp; IF(ISBLANK(Table1[[#This Row],[Component Aliases]]),"", " (aka " &amp; Table1[[#This Row],[Component Aliases]] &amp; ")") &amp; IF(ISBLANK(Table1[[#This Row],[Default Souce Addresses (Decimal)]]),""," (J1939 SA " &amp; Table1[[#This Row],[Default Souce Addresses (Decimal)]] &amp; ")")</f>
        <v>Alternator/Electrical Charging System</v>
      </c>
      <c r="H101" s="1" t="s">
        <v>43</v>
      </c>
      <c r="I101" s="1"/>
      <c r="J101" s="14"/>
      <c r="K101" s="41" t="s">
        <v>404</v>
      </c>
      <c r="L101" s="95" t="s">
        <v>424</v>
      </c>
      <c r="M101" s="95" t="s">
        <v>412</v>
      </c>
      <c r="N101" s="95" t="s">
        <v>412</v>
      </c>
      <c r="O101" s="95" t="s">
        <v>412</v>
      </c>
      <c r="P101" s="95" t="s">
        <v>412</v>
      </c>
      <c r="Q101" s="95" t="s">
        <v>412</v>
      </c>
      <c r="R101" s="26">
        <v>2</v>
      </c>
      <c r="S101" s="32">
        <v>2</v>
      </c>
      <c r="T101" s="28" t="s">
        <v>410</v>
      </c>
      <c r="U101" s="33" t="s">
        <v>410</v>
      </c>
      <c r="V101" s="30" t="s">
        <v>410</v>
      </c>
      <c r="W101" s="32" t="s">
        <v>410</v>
      </c>
      <c r="X101" s="28" t="s">
        <v>410</v>
      </c>
      <c r="Y101" s="33" t="s">
        <v>410</v>
      </c>
      <c r="Z101" s="30" t="s">
        <v>410</v>
      </c>
      <c r="AA101" s="78" t="s">
        <v>410</v>
      </c>
      <c r="AB101" s="80" t="s">
        <v>410</v>
      </c>
      <c r="AC101" s="33" t="s">
        <v>410</v>
      </c>
      <c r="AD101" s="83" t="s">
        <v>362</v>
      </c>
      <c r="AE101" s="12" t="s">
        <v>410</v>
      </c>
      <c r="AF101" s="73">
        <f>_xlfn.LET(_xlpm.MAX_DEGREES,$AG$2,($R$4*IFERROR(MAX(0,_xlpm.MAX_DEGREES-R101),0)+$T$4*IFERROR(MAX(0,_xlpm.MAX_DEGREES-T101),0)+$V$4*IFERROR(MAX(0,_xlpm.MAX_DEGREES-V101),0)+$X$4*IFERROR(MAX(0,_xlpm.MAX_DEGREES-X101),0)+$Z$4*IFERROR(MAX(0,_xlpm.MAX_DEGREES-Z101),0)+$AB$4*IFERROR(MAX(0,_xlpm.MAX_DEGREES-AB101),0))/$AG$4)</f>
        <v>0</v>
      </c>
      <c r="AG101" s="73">
        <f>_xlfn.LET(_xlpm.MAX_DEGREES,$AG$2,($R$4*IFERROR(MAX(0,_xlpm.MAX_DEGREES-S101),0)+$T$4*IFERROR(MAX(0,_xlpm.MAX_DEGREES-U101),0)+$V$4*IFERROR(MAX(0,_xlpm.MAX_DEGREES-W101),0)+$X$4*IFERROR(MAX(0,_xlpm.MAX_DEGREES-Y101),0)+$Z$4*IFERROR(MAX(0,_xlpm.MAX_DEGREES-AA101),0)+$AB$4*IFERROR(MAX(0,_xlpm.MAX_DEGREES-AC101),0))/$AG$4)</f>
        <v>0</v>
      </c>
      <c r="AH101" s="93">
        <v>1</v>
      </c>
      <c r="AI101" s="93">
        <v>2</v>
      </c>
      <c r="AJ101" s="93">
        <v>2</v>
      </c>
      <c r="AK101" s="93">
        <v>3</v>
      </c>
      <c r="AL101" s="92"/>
      <c r="AM101" s="74">
        <f>MAX(AH101+$AF101-3,0)</f>
        <v>0</v>
      </c>
      <c r="AN101" s="75">
        <f>MAX(AI101+$AF101-3,0)</f>
        <v>0</v>
      </c>
      <c r="AO101" s="75">
        <f>MAX(AJ101+$AF101-3,0)</f>
        <v>0</v>
      </c>
      <c r="AP101" s="75">
        <f>MAX(AK101+$AF101-3,0)</f>
        <v>0</v>
      </c>
      <c r="AQ101" s="76">
        <f>MAX(IF(Table1[[#This Row],[Any Scope Change?]]="Yes",3,0)+$AF101-3,0)</f>
        <v>0</v>
      </c>
      <c r="AR101" s="77">
        <f>SUMPRODUCT(AM$4:AQ$4,AM101:AQ101)</f>
        <v>0</v>
      </c>
      <c r="AS101" s="85">
        <v>5</v>
      </c>
      <c r="AT101" s="63" t="s">
        <v>387</v>
      </c>
      <c r="AU101" s="85">
        <v>4</v>
      </c>
      <c r="AV101" s="63" t="s">
        <v>387</v>
      </c>
    </row>
    <row r="102" spans="2:48" customFormat="1" ht="50.15" customHeight="1" x14ac:dyDescent="0.45">
      <c r="B102" s="2" t="s">
        <v>182</v>
      </c>
      <c r="C102" s="2" t="s">
        <v>220</v>
      </c>
      <c r="D102" s="2" t="s">
        <v>183</v>
      </c>
      <c r="E102" s="2">
        <v>10</v>
      </c>
      <c r="F102" s="1" t="s">
        <v>224</v>
      </c>
      <c r="G102" s="1" t="str">
        <f>Table1[[#This Row],[Matrix Default Name]] &amp; IF(ISBLANK(Table1[[#This Row],[Component Aliases]]),"", " (aka " &amp; Table1[[#This Row],[Component Aliases]] &amp; ")") &amp; IF(ISBLANK(Table1[[#This Row],[Default Souce Addresses (Decimal)]]),""," (J1939 SA " &amp; Table1[[#This Row],[Default Souce Addresses (Decimal)]] &amp; ")")</f>
        <v>Battery Charger</v>
      </c>
      <c r="H102" s="1" t="s">
        <v>182</v>
      </c>
      <c r="I102" s="1"/>
      <c r="J102" s="14"/>
      <c r="K102" s="41" t="s">
        <v>404</v>
      </c>
      <c r="L102" s="95" t="s">
        <v>424</v>
      </c>
      <c r="M102" s="95" t="s">
        <v>412</v>
      </c>
      <c r="N102" s="95" t="s">
        <v>412</v>
      </c>
      <c r="O102" s="95" t="s">
        <v>412</v>
      </c>
      <c r="P102" s="95" t="s">
        <v>412</v>
      </c>
      <c r="Q102" s="95" t="s">
        <v>412</v>
      </c>
      <c r="R102" s="26">
        <v>2</v>
      </c>
      <c r="S102" s="32">
        <v>2</v>
      </c>
      <c r="T102" s="28" t="s">
        <v>410</v>
      </c>
      <c r="U102" s="33" t="s">
        <v>410</v>
      </c>
      <c r="V102" s="30" t="s">
        <v>410</v>
      </c>
      <c r="W102" s="32" t="s">
        <v>410</v>
      </c>
      <c r="X102" s="28" t="s">
        <v>410</v>
      </c>
      <c r="Y102" s="33" t="s">
        <v>410</v>
      </c>
      <c r="Z102" s="30" t="s">
        <v>410</v>
      </c>
      <c r="AA102" s="78" t="s">
        <v>410</v>
      </c>
      <c r="AB102" s="80" t="s">
        <v>410</v>
      </c>
      <c r="AC102" s="33" t="s">
        <v>410</v>
      </c>
      <c r="AD102" s="83" t="s">
        <v>362</v>
      </c>
      <c r="AE102" s="12" t="s">
        <v>410</v>
      </c>
      <c r="AF102" s="73">
        <f>_xlfn.LET(_xlpm.MAX_DEGREES,$AG$2,($R$4*IFERROR(MAX(0,_xlpm.MAX_DEGREES-R102),0)+$T$4*IFERROR(MAX(0,_xlpm.MAX_DEGREES-T102),0)+$V$4*IFERROR(MAX(0,_xlpm.MAX_DEGREES-V102),0)+$X$4*IFERROR(MAX(0,_xlpm.MAX_DEGREES-X102),0)+$Z$4*IFERROR(MAX(0,_xlpm.MAX_DEGREES-Z102),0)+$AB$4*IFERROR(MAX(0,_xlpm.MAX_DEGREES-AB102),0))/$AG$4)</f>
        <v>0</v>
      </c>
      <c r="AG102" s="73">
        <f>_xlfn.LET(_xlpm.MAX_DEGREES,$AG$2,($R$4*IFERROR(MAX(0,_xlpm.MAX_DEGREES-S102),0)+$T$4*IFERROR(MAX(0,_xlpm.MAX_DEGREES-U102),0)+$V$4*IFERROR(MAX(0,_xlpm.MAX_DEGREES-W102),0)+$X$4*IFERROR(MAX(0,_xlpm.MAX_DEGREES-Y102),0)+$Z$4*IFERROR(MAX(0,_xlpm.MAX_DEGREES-AA102),0)+$AB$4*IFERROR(MAX(0,_xlpm.MAX_DEGREES-AC102),0))/$AG$4)</f>
        <v>0</v>
      </c>
      <c r="AH102" s="93">
        <v>1</v>
      </c>
      <c r="AI102" s="93">
        <v>2</v>
      </c>
      <c r="AJ102" s="93">
        <v>2</v>
      </c>
      <c r="AK102" s="93">
        <v>3</v>
      </c>
      <c r="AL102" s="92"/>
      <c r="AM102" s="74">
        <f>MAX(AH102+$AF102-3,0)</f>
        <v>0</v>
      </c>
      <c r="AN102" s="75">
        <f>MAX(AI102+$AF102-3,0)</f>
        <v>0</v>
      </c>
      <c r="AO102" s="75">
        <f>MAX(AJ102+$AF102-3,0)</f>
        <v>0</v>
      </c>
      <c r="AP102" s="75">
        <f>MAX(AK102+$AF102-3,0)</f>
        <v>0</v>
      </c>
      <c r="AQ102" s="76">
        <f>MAX(IF(Table1[[#This Row],[Any Scope Change?]]="Yes",3,0)+$AF102-3,0)</f>
        <v>0</v>
      </c>
      <c r="AR102" s="77">
        <f>SUMPRODUCT(AM$4:AQ$4,AM102:AQ102)</f>
        <v>0</v>
      </c>
      <c r="AS102" s="85">
        <v>5</v>
      </c>
      <c r="AT102" s="63" t="s">
        <v>387</v>
      </c>
      <c r="AU102" s="85">
        <v>4</v>
      </c>
      <c r="AV102" s="63" t="s">
        <v>387</v>
      </c>
    </row>
    <row r="103" spans="2:48" customFormat="1" ht="50.15" customHeight="1" x14ac:dyDescent="0.45">
      <c r="B103" s="2" t="s">
        <v>171</v>
      </c>
      <c r="C103" s="2" t="s">
        <v>173</v>
      </c>
      <c r="D103" s="2" t="s">
        <v>172</v>
      </c>
      <c r="E103" s="2">
        <v>11</v>
      </c>
      <c r="F103" s="1" t="s">
        <v>224</v>
      </c>
      <c r="G103" s="1" t="str">
        <f>Table1[[#This Row],[Matrix Default Name]] &amp; IF(ISBLANK(Table1[[#This Row],[Component Aliases]]),"", " (aka " &amp; Table1[[#This Row],[Component Aliases]] &amp; ")") &amp; IF(ISBLANK(Table1[[#This Row],[Default Souce Addresses (Decimal)]]),""," (J1939 SA " &amp; Table1[[#This Row],[Default Souce Addresses (Decimal)]] &amp; ")")</f>
        <v>Battery Pack Monitor #1 (J1939 SA 243)</v>
      </c>
      <c r="H103" s="1" t="s">
        <v>171</v>
      </c>
      <c r="I103" s="1"/>
      <c r="J103" s="14">
        <v>243</v>
      </c>
      <c r="K103" s="41" t="s">
        <v>404</v>
      </c>
      <c r="L103" s="95" t="s">
        <v>409</v>
      </c>
      <c r="M103" s="95" t="s">
        <v>422</v>
      </c>
      <c r="N103" s="95" t="s">
        <v>449</v>
      </c>
      <c r="O103" s="95" t="s">
        <v>422</v>
      </c>
      <c r="P103" s="95" t="s">
        <v>421</v>
      </c>
      <c r="Q103" s="95" t="s">
        <v>413</v>
      </c>
      <c r="R103" s="26">
        <v>1</v>
      </c>
      <c r="S103" s="32">
        <v>2</v>
      </c>
      <c r="T103" s="28">
        <v>2</v>
      </c>
      <c r="U103" s="33">
        <v>3</v>
      </c>
      <c r="V103" s="30">
        <v>2</v>
      </c>
      <c r="W103" s="32">
        <v>4</v>
      </c>
      <c r="X103" s="28">
        <v>2</v>
      </c>
      <c r="Y103" s="33">
        <v>3</v>
      </c>
      <c r="Z103" s="30">
        <v>2</v>
      </c>
      <c r="AA103" s="78">
        <v>2</v>
      </c>
      <c r="AB103" s="80">
        <v>0</v>
      </c>
      <c r="AC103" s="33">
        <v>2</v>
      </c>
      <c r="AD103" s="83" t="s">
        <v>362</v>
      </c>
      <c r="AE103" s="12" t="s">
        <v>410</v>
      </c>
      <c r="AF103" s="73">
        <f>_xlfn.LET(_xlpm.MAX_DEGREES,$AG$2,($R$4*IFERROR(MAX(0,_xlpm.MAX_DEGREES-R103),0)+$T$4*IFERROR(MAX(0,_xlpm.MAX_DEGREES-T103),0)+$V$4*IFERROR(MAX(0,_xlpm.MAX_DEGREES-V103),0)+$X$4*IFERROR(MAX(0,_xlpm.MAX_DEGREES-X103),0)+$Z$4*IFERROR(MAX(0,_xlpm.MAX_DEGREES-Z103),0)+$AB$4*IFERROR(MAX(0,_xlpm.MAX_DEGREES-AB103),0))/$AG$4)</f>
        <v>1.25</v>
      </c>
      <c r="AG103" s="73">
        <f>_xlfn.LET(_xlpm.MAX_DEGREES,$AG$2,($R$4*IFERROR(MAX(0,_xlpm.MAX_DEGREES-S103),0)+$T$4*IFERROR(MAX(0,_xlpm.MAX_DEGREES-U103),0)+$V$4*IFERROR(MAX(0,_xlpm.MAX_DEGREES-W103),0)+$X$4*IFERROR(MAX(0,_xlpm.MAX_DEGREES-Y103),0)+$Z$4*IFERROR(MAX(0,_xlpm.MAX_DEGREES-AA103),0)+$AB$4*IFERROR(MAX(0,_xlpm.MAX_DEGREES-AC103),0))/$AG$4)</f>
        <v>0</v>
      </c>
      <c r="AH103" s="93">
        <v>1</v>
      </c>
      <c r="AI103" s="93">
        <v>2</v>
      </c>
      <c r="AJ103" s="93">
        <v>2</v>
      </c>
      <c r="AK103" s="93">
        <v>3</v>
      </c>
      <c r="AL103" s="92"/>
      <c r="AM103" s="74">
        <f>MAX(AH103+$AF103-3,0)</f>
        <v>0</v>
      </c>
      <c r="AN103" s="75">
        <f>MAX(AI103+$AF103-3,0)</f>
        <v>0.25</v>
      </c>
      <c r="AO103" s="75">
        <f>MAX(AJ103+$AF103-3,0)</f>
        <v>0.25</v>
      </c>
      <c r="AP103" s="75">
        <f>MAX(AK103+$AF103-3,0)</f>
        <v>1.25</v>
      </c>
      <c r="AQ103" s="76">
        <f>MAX(IF(Table1[[#This Row],[Any Scope Change?]]="Yes",3,0)+$AF103-3,0)</f>
        <v>0</v>
      </c>
      <c r="AR103" s="77">
        <f>SUMPRODUCT(AM$4:AQ$4,AM103:AQ103)</f>
        <v>1.75</v>
      </c>
      <c r="AS103" s="85">
        <v>5</v>
      </c>
      <c r="AT103" s="63" t="s">
        <v>387</v>
      </c>
      <c r="AU103" s="85">
        <v>4</v>
      </c>
      <c r="AV103" s="63" t="s">
        <v>387</v>
      </c>
    </row>
    <row r="104" spans="2:48" customFormat="1" ht="72.75" customHeight="1" x14ac:dyDescent="0.45">
      <c r="B104" s="2" t="s">
        <v>142</v>
      </c>
      <c r="C104" s="2" t="s">
        <v>173</v>
      </c>
      <c r="D104" s="2" t="s">
        <v>143</v>
      </c>
      <c r="E104" s="2">
        <v>12</v>
      </c>
      <c r="F104" s="1" t="s">
        <v>224</v>
      </c>
      <c r="G104" s="1" t="str">
        <f>Table1[[#This Row],[Matrix Default Name]] &amp; IF(ISBLANK(Table1[[#This Row],[Component Aliases]]),"", " (aka " &amp; Table1[[#This Row],[Component Aliases]] &amp; ")") &amp; IF(ISBLANK(Table1[[#This Row],[Default Souce Addresses (Decimal)]]),""," (J1939 SA " &amp; Table1[[#This Row],[Default Souce Addresses (Decimal)]] &amp; ")")</f>
        <v>Catalyst Fluid Sensor (aka DEF Quality Sensor) (J1939 SA 211)</v>
      </c>
      <c r="H104" s="1" t="s">
        <v>142</v>
      </c>
      <c r="I104" s="1" t="s">
        <v>333</v>
      </c>
      <c r="J104" s="14">
        <v>211</v>
      </c>
      <c r="K104" s="41" t="s">
        <v>404</v>
      </c>
      <c r="L104" s="95" t="s">
        <v>420</v>
      </c>
      <c r="M104" s="95" t="s">
        <v>436</v>
      </c>
      <c r="N104" s="95" t="s">
        <v>448</v>
      </c>
      <c r="O104" s="95" t="s">
        <v>407</v>
      </c>
      <c r="P104" s="95" t="s">
        <v>436</v>
      </c>
      <c r="Q104" s="95" t="s">
        <v>448</v>
      </c>
      <c r="R104" s="26">
        <v>1</v>
      </c>
      <c r="S104" s="32">
        <v>1</v>
      </c>
      <c r="T104" s="28">
        <v>2</v>
      </c>
      <c r="U104" s="33">
        <v>2</v>
      </c>
      <c r="V104" s="30">
        <v>2</v>
      </c>
      <c r="W104" s="32">
        <v>3</v>
      </c>
      <c r="X104" s="28">
        <v>1</v>
      </c>
      <c r="Y104" s="33">
        <v>2</v>
      </c>
      <c r="Z104" s="30">
        <v>2</v>
      </c>
      <c r="AA104" s="78">
        <v>2</v>
      </c>
      <c r="AB104" s="80">
        <v>2</v>
      </c>
      <c r="AC104" s="33">
        <v>3</v>
      </c>
      <c r="AD104" s="83" t="s">
        <v>362</v>
      </c>
      <c r="AE104" s="12" t="s">
        <v>410</v>
      </c>
      <c r="AF104" s="73">
        <f>_xlfn.LET(_xlpm.MAX_DEGREES,$AG$2,($R$4*IFERROR(MAX(0,_xlpm.MAX_DEGREES-R104),0)+$T$4*IFERROR(MAX(0,_xlpm.MAX_DEGREES-T104),0)+$V$4*IFERROR(MAX(0,_xlpm.MAX_DEGREES-V104),0)+$X$4*IFERROR(MAX(0,_xlpm.MAX_DEGREES-X104),0)+$Z$4*IFERROR(MAX(0,_xlpm.MAX_DEGREES-Z104),0)+$AB$4*IFERROR(MAX(0,_xlpm.MAX_DEGREES-AB104),0))/$AG$4)</f>
        <v>0.83333333333333337</v>
      </c>
      <c r="AG104" s="73">
        <f>_xlfn.LET(_xlpm.MAX_DEGREES,$AG$2,($R$4*IFERROR(MAX(0,_xlpm.MAX_DEGREES-S104),0)+$T$4*IFERROR(MAX(0,_xlpm.MAX_DEGREES-U104),0)+$V$4*IFERROR(MAX(0,_xlpm.MAX_DEGREES-W104),0)+$X$4*IFERROR(MAX(0,_xlpm.MAX_DEGREES-Y104),0)+$Z$4*IFERROR(MAX(0,_xlpm.MAX_DEGREES-AA104),0)+$AB$4*IFERROR(MAX(0,_xlpm.MAX_DEGREES-AC104),0))/$AG$4)</f>
        <v>0.41666666666666669</v>
      </c>
      <c r="AH104" s="93">
        <v>3</v>
      </c>
      <c r="AI104" s="93">
        <v>2</v>
      </c>
      <c r="AJ104" s="93">
        <v>0</v>
      </c>
      <c r="AK104" s="93">
        <v>2</v>
      </c>
      <c r="AL104" s="91" t="s">
        <v>393</v>
      </c>
      <c r="AM104" s="74">
        <f>MAX(AH104+$AF104-3,0)</f>
        <v>0.83333333333333348</v>
      </c>
      <c r="AN104" s="75">
        <f>MAX(AI104+$AF104-3,0)</f>
        <v>0</v>
      </c>
      <c r="AO104" s="75">
        <f>MAX(AJ104+$AF104-3,0)</f>
        <v>0</v>
      </c>
      <c r="AP104" s="75">
        <f>MAX(AK104+$AF104-3,0)</f>
        <v>0</v>
      </c>
      <c r="AQ104" s="76">
        <f>MAX(IF(Table1[[#This Row],[Any Scope Change?]]="Yes",3,0)+$AF104-3,0)</f>
        <v>0</v>
      </c>
      <c r="AR104" s="77">
        <f>SUMPRODUCT(AM$4:AQ$4,AM104:AQ104)</f>
        <v>0.83333333333333348</v>
      </c>
      <c r="AS104" s="85">
        <v>5</v>
      </c>
      <c r="AT104" s="63" t="s">
        <v>387</v>
      </c>
      <c r="AU104" s="85">
        <v>4</v>
      </c>
      <c r="AV104" s="63" t="s">
        <v>387</v>
      </c>
    </row>
    <row r="105" spans="2:48" customFormat="1" ht="50.15" customHeight="1" x14ac:dyDescent="0.45">
      <c r="B105" s="2" t="s">
        <v>192</v>
      </c>
      <c r="C105" s="2" t="s">
        <v>220</v>
      </c>
      <c r="D105" s="2" t="s">
        <v>193</v>
      </c>
      <c r="E105" s="2">
        <v>15</v>
      </c>
      <c r="F105" s="1" t="s">
        <v>224</v>
      </c>
      <c r="G105" s="1" t="str">
        <f>Table1[[#This Row],[Matrix Default Name]] &amp; IF(ISBLANK(Table1[[#This Row],[Component Aliases]]),"", " (aka " &amp; Table1[[#This Row],[Component Aliases]] &amp; ")") &amp; IF(ISBLANK(Table1[[#This Row],[Default Souce Addresses (Decimal)]]),""," (J1939 SA " &amp; Table1[[#This Row],[Default Souce Addresses (Decimal)]] &amp; ")")</f>
        <v>Engine Exhaust Gas Recirculation (J1939 SA 70)</v>
      </c>
      <c r="H105" s="1" t="s">
        <v>192</v>
      </c>
      <c r="I105" s="1"/>
      <c r="J105" s="14">
        <v>70</v>
      </c>
      <c r="K105" s="41" t="s">
        <v>404</v>
      </c>
      <c r="L105" s="95" t="s">
        <v>423</v>
      </c>
      <c r="M105" s="95" t="s">
        <v>421</v>
      </c>
      <c r="N105" s="95" t="s">
        <v>422</v>
      </c>
      <c r="O105" s="95" t="s">
        <v>421</v>
      </c>
      <c r="P105" s="95" t="s">
        <v>421</v>
      </c>
      <c r="Q105" s="95" t="s">
        <v>422</v>
      </c>
      <c r="R105" s="26">
        <v>1</v>
      </c>
      <c r="S105" s="32">
        <v>1</v>
      </c>
      <c r="T105" s="28">
        <v>2</v>
      </c>
      <c r="U105" s="33">
        <v>2</v>
      </c>
      <c r="V105" s="30">
        <v>2</v>
      </c>
      <c r="W105" s="32">
        <v>3</v>
      </c>
      <c r="X105" s="28">
        <v>2</v>
      </c>
      <c r="Y105" s="33">
        <v>2</v>
      </c>
      <c r="Z105" s="30">
        <v>2</v>
      </c>
      <c r="AA105" s="78">
        <v>2</v>
      </c>
      <c r="AB105" s="80">
        <v>2</v>
      </c>
      <c r="AC105" s="33">
        <v>3</v>
      </c>
      <c r="AD105" s="83" t="s">
        <v>362</v>
      </c>
      <c r="AE105" s="12" t="s">
        <v>410</v>
      </c>
      <c r="AF105" s="73">
        <f>_xlfn.LET(_xlpm.MAX_DEGREES,$AG$2,($R$4*IFERROR(MAX(0,_xlpm.MAX_DEGREES-R105),0)+$T$4*IFERROR(MAX(0,_xlpm.MAX_DEGREES-T105),0)+$V$4*IFERROR(MAX(0,_xlpm.MAX_DEGREES-V105),0)+$X$4*IFERROR(MAX(0,_xlpm.MAX_DEGREES-X105),0)+$Z$4*IFERROR(MAX(0,_xlpm.MAX_DEGREES-Z105),0)+$AB$4*IFERROR(MAX(0,_xlpm.MAX_DEGREES-AB105),0))/$AG$4)</f>
        <v>0.41666666666666669</v>
      </c>
      <c r="AG105" s="73">
        <f>_xlfn.LET(_xlpm.MAX_DEGREES,$AG$2,($R$4*IFERROR(MAX(0,_xlpm.MAX_DEGREES-S105),0)+$T$4*IFERROR(MAX(0,_xlpm.MAX_DEGREES-U105),0)+$V$4*IFERROR(MAX(0,_xlpm.MAX_DEGREES-W105),0)+$X$4*IFERROR(MAX(0,_xlpm.MAX_DEGREES-Y105),0)+$Z$4*IFERROR(MAX(0,_xlpm.MAX_DEGREES-AA105),0)+$AB$4*IFERROR(MAX(0,_xlpm.MAX_DEGREES-AC105),0))/$AG$4)</f>
        <v>0.41666666666666669</v>
      </c>
      <c r="AH105" s="93">
        <v>3</v>
      </c>
      <c r="AI105" s="93">
        <v>2</v>
      </c>
      <c r="AJ105" s="93">
        <v>0</v>
      </c>
      <c r="AK105" s="93">
        <v>2</v>
      </c>
      <c r="AL105" s="91" t="s">
        <v>393</v>
      </c>
      <c r="AM105" s="74">
        <f>MAX(AH105+$AF105-3,0)</f>
        <v>0.41666666666666652</v>
      </c>
      <c r="AN105" s="75">
        <f>MAX(AI105+$AF105-3,0)</f>
        <v>0</v>
      </c>
      <c r="AO105" s="75">
        <f>MAX(AJ105+$AF105-3,0)</f>
        <v>0</v>
      </c>
      <c r="AP105" s="75">
        <f>MAX(AK105+$AF105-3,0)</f>
        <v>0</v>
      </c>
      <c r="AQ105" s="76">
        <f>MAX(IF(Table1[[#This Row],[Any Scope Change?]]="Yes",3,0)+$AF105-3,0)</f>
        <v>0</v>
      </c>
      <c r="AR105" s="77">
        <f>SUMPRODUCT(AM$4:AQ$4,AM105:AQ105)</f>
        <v>0.41666666666666652</v>
      </c>
      <c r="AS105" s="85">
        <v>5</v>
      </c>
      <c r="AT105" s="63" t="s">
        <v>387</v>
      </c>
      <c r="AU105" s="85">
        <v>4</v>
      </c>
      <c r="AV105" s="63" t="s">
        <v>387</v>
      </c>
    </row>
    <row r="106" spans="2:48" customFormat="1" ht="50.15" customHeight="1" x14ac:dyDescent="0.45">
      <c r="B106" s="2" t="s">
        <v>77</v>
      </c>
      <c r="C106" s="2" t="s">
        <v>139</v>
      </c>
      <c r="D106" s="2" t="s">
        <v>78</v>
      </c>
      <c r="E106" s="2">
        <v>21</v>
      </c>
      <c r="F106" s="1" t="s">
        <v>224</v>
      </c>
      <c r="G106" s="1" t="str">
        <f>Table1[[#This Row],[Matrix Default Name]] &amp; IF(ISBLANK(Table1[[#This Row],[Component Aliases]]),"", " (aka " &amp; Table1[[#This Row],[Component Aliases]] &amp; ")") &amp; IF(ISBLANK(Table1[[#This Row],[Default Souce Addresses (Decimal)]]),""," (J1939 SA " &amp; Table1[[#This Row],[Default Souce Addresses (Decimal)]] &amp; ")")</f>
        <v>Ignition Control Module #1 (J1939 SA 52)</v>
      </c>
      <c r="H106" s="1" t="s">
        <v>77</v>
      </c>
      <c r="I106" s="1"/>
      <c r="J106" s="14">
        <v>52</v>
      </c>
      <c r="K106" s="41" t="s">
        <v>404</v>
      </c>
      <c r="L106" s="95" t="s">
        <v>423</v>
      </c>
      <c r="M106" s="95" t="s">
        <v>409</v>
      </c>
      <c r="N106" s="95" t="s">
        <v>419</v>
      </c>
      <c r="O106" s="95" t="s">
        <v>409</v>
      </c>
      <c r="P106" s="95" t="s">
        <v>409</v>
      </c>
      <c r="Q106" s="95" t="s">
        <v>419</v>
      </c>
      <c r="R106" s="26">
        <v>1</v>
      </c>
      <c r="S106" s="32">
        <v>1</v>
      </c>
      <c r="T106" s="28">
        <v>1</v>
      </c>
      <c r="U106" s="33">
        <v>2</v>
      </c>
      <c r="V106" s="30">
        <v>1</v>
      </c>
      <c r="W106" s="32">
        <v>3</v>
      </c>
      <c r="X106" s="28">
        <v>1</v>
      </c>
      <c r="Y106" s="33">
        <v>2</v>
      </c>
      <c r="Z106" s="30">
        <v>1</v>
      </c>
      <c r="AA106" s="78">
        <v>2</v>
      </c>
      <c r="AB106" s="80">
        <v>1</v>
      </c>
      <c r="AC106" s="33">
        <v>3</v>
      </c>
      <c r="AD106" s="83" t="s">
        <v>286</v>
      </c>
      <c r="AE106" s="12" t="s">
        <v>410</v>
      </c>
      <c r="AF106" s="73">
        <f>_xlfn.LET(_xlpm.MAX_DEGREES,$AG$2,($R$4*IFERROR(MAX(0,_xlpm.MAX_DEGREES-R106),0)+$T$4*IFERROR(MAX(0,_xlpm.MAX_DEGREES-T106),0)+$V$4*IFERROR(MAX(0,_xlpm.MAX_DEGREES-V106),0)+$X$4*IFERROR(MAX(0,_xlpm.MAX_DEGREES-X106),0)+$Z$4*IFERROR(MAX(0,_xlpm.MAX_DEGREES-Z106),0)+$AB$4*IFERROR(MAX(0,_xlpm.MAX_DEGREES-AB106),0))/$AG$4)</f>
        <v>2.5</v>
      </c>
      <c r="AG106" s="73">
        <f>_xlfn.LET(_xlpm.MAX_DEGREES,$AG$2,($R$4*IFERROR(MAX(0,_xlpm.MAX_DEGREES-S106),0)+$T$4*IFERROR(MAX(0,_xlpm.MAX_DEGREES-U106),0)+$V$4*IFERROR(MAX(0,_xlpm.MAX_DEGREES-W106),0)+$X$4*IFERROR(MAX(0,_xlpm.MAX_DEGREES-Y106),0)+$Z$4*IFERROR(MAX(0,_xlpm.MAX_DEGREES-AA106),0)+$AB$4*IFERROR(MAX(0,_xlpm.MAX_DEGREES-AC106),0))/$AG$4)</f>
        <v>0.41666666666666669</v>
      </c>
      <c r="AH106" s="93">
        <v>1</v>
      </c>
      <c r="AI106" s="93">
        <v>1</v>
      </c>
      <c r="AJ106" s="93">
        <v>1</v>
      </c>
      <c r="AK106" s="93">
        <v>2</v>
      </c>
      <c r="AL106" s="91" t="s">
        <v>393</v>
      </c>
      <c r="AM106" s="74">
        <f>MAX(AH106+$AF106-3,0)</f>
        <v>0.5</v>
      </c>
      <c r="AN106" s="75">
        <f>MAX(AI106+$AF106-3,0)</f>
        <v>0.5</v>
      </c>
      <c r="AO106" s="75">
        <f>MAX(AJ106+$AF106-3,0)</f>
        <v>0.5</v>
      </c>
      <c r="AP106" s="75">
        <f>MAX(AK106+$AF106-3,0)</f>
        <v>1.5</v>
      </c>
      <c r="AQ106" s="76">
        <f>MAX(IF(Table1[[#This Row],[Any Scope Change?]]="Yes",3,0)+$AF106-3,0)</f>
        <v>2.5</v>
      </c>
      <c r="AR106" s="77">
        <f>SUMPRODUCT(AM$4:AQ$4,AM106:AQ106)</f>
        <v>5.5</v>
      </c>
      <c r="AS106" s="85">
        <v>5</v>
      </c>
      <c r="AT106" s="63" t="s">
        <v>387</v>
      </c>
      <c r="AU106" s="85">
        <v>4</v>
      </c>
      <c r="AV106" s="63" t="s">
        <v>387</v>
      </c>
    </row>
    <row r="107" spans="2:48" customFormat="1" ht="50.15" customHeight="1" x14ac:dyDescent="0.45">
      <c r="B107" s="2" t="s">
        <v>4</v>
      </c>
      <c r="C107" s="2" t="s">
        <v>139</v>
      </c>
      <c r="D107" s="2" t="s">
        <v>5</v>
      </c>
      <c r="E107" s="2">
        <v>32</v>
      </c>
      <c r="F107" s="1" t="s">
        <v>224</v>
      </c>
      <c r="G107" s="1" t="str">
        <f>Table1[[#This Row],[Matrix Default Name]] &amp; IF(ISBLANK(Table1[[#This Row],[Component Aliases]]),"", " (aka " &amp; Table1[[#This Row],[Component Aliases]] &amp; ")") &amp; IF(ISBLANK(Table1[[#This Row],[Default Souce Addresses (Decimal)]]),""," (J1939 SA " &amp; Table1[[#This Row],[Default Souce Addresses (Decimal)]] &amp; ")")</f>
        <v>Turbocharger (J1939 SA 02)</v>
      </c>
      <c r="H107" s="1" t="s">
        <v>4</v>
      </c>
      <c r="I107" s="1"/>
      <c r="J107" s="14" t="s">
        <v>309</v>
      </c>
      <c r="K107" s="41" t="s">
        <v>404</v>
      </c>
      <c r="L107" s="95" t="s">
        <v>423</v>
      </c>
      <c r="M107" s="95" t="s">
        <v>421</v>
      </c>
      <c r="N107" s="95" t="s">
        <v>421</v>
      </c>
      <c r="O107" s="95" t="s">
        <v>421</v>
      </c>
      <c r="P107" s="95" t="s">
        <v>421</v>
      </c>
      <c r="Q107" s="95" t="s">
        <v>422</v>
      </c>
      <c r="R107" s="26">
        <v>1</v>
      </c>
      <c r="S107" s="32">
        <v>1</v>
      </c>
      <c r="T107" s="28">
        <v>2</v>
      </c>
      <c r="U107" s="33">
        <v>2</v>
      </c>
      <c r="V107" s="30">
        <v>2</v>
      </c>
      <c r="W107" s="32">
        <v>2</v>
      </c>
      <c r="X107" s="28">
        <v>2</v>
      </c>
      <c r="Y107" s="33">
        <v>2</v>
      </c>
      <c r="Z107" s="30">
        <v>2</v>
      </c>
      <c r="AA107" s="78">
        <v>2</v>
      </c>
      <c r="AB107" s="80">
        <v>2</v>
      </c>
      <c r="AC107" s="33">
        <v>3</v>
      </c>
      <c r="AD107" s="83" t="s">
        <v>362</v>
      </c>
      <c r="AE107" s="12" t="s">
        <v>410</v>
      </c>
      <c r="AF107" s="73">
        <f>_xlfn.LET(_xlpm.MAX_DEGREES,$AG$2,($R$4*IFERROR(MAX(0,_xlpm.MAX_DEGREES-R107),0)+$T$4*IFERROR(MAX(0,_xlpm.MAX_DEGREES-T107),0)+$V$4*IFERROR(MAX(0,_xlpm.MAX_DEGREES-V107),0)+$X$4*IFERROR(MAX(0,_xlpm.MAX_DEGREES-X107),0)+$Z$4*IFERROR(MAX(0,_xlpm.MAX_DEGREES-Z107),0)+$AB$4*IFERROR(MAX(0,_xlpm.MAX_DEGREES-AB107),0))/$AG$4)</f>
        <v>0.41666666666666669</v>
      </c>
      <c r="AG107" s="73">
        <f>_xlfn.LET(_xlpm.MAX_DEGREES,$AG$2,($R$4*IFERROR(MAX(0,_xlpm.MAX_DEGREES-S107),0)+$T$4*IFERROR(MAX(0,_xlpm.MAX_DEGREES-U107),0)+$V$4*IFERROR(MAX(0,_xlpm.MAX_DEGREES-W107),0)+$X$4*IFERROR(MAX(0,_xlpm.MAX_DEGREES-Y107),0)+$Z$4*IFERROR(MAX(0,_xlpm.MAX_DEGREES-AA107),0)+$AB$4*IFERROR(MAX(0,_xlpm.MAX_DEGREES-AC107),0))/$AG$4)</f>
        <v>0.41666666666666669</v>
      </c>
      <c r="AH107" s="93">
        <v>3</v>
      </c>
      <c r="AI107" s="93">
        <v>2</v>
      </c>
      <c r="AJ107" s="93">
        <v>2</v>
      </c>
      <c r="AK107" s="93">
        <v>3</v>
      </c>
      <c r="AL107" s="91" t="s">
        <v>393</v>
      </c>
      <c r="AM107" s="74">
        <f>MAX(AH107+$AF107-3,0)</f>
        <v>0.41666666666666652</v>
      </c>
      <c r="AN107" s="75">
        <f>MAX(AI107+$AF107-3,0)</f>
        <v>0</v>
      </c>
      <c r="AO107" s="75">
        <f>MAX(AJ107+$AF107-3,0)</f>
        <v>0</v>
      </c>
      <c r="AP107" s="75">
        <f>MAX(AK107+$AF107-3,0)</f>
        <v>0.41666666666666652</v>
      </c>
      <c r="AQ107" s="76">
        <f>MAX(IF(Table1[[#This Row],[Any Scope Change?]]="Yes",3,0)+$AF107-3,0)</f>
        <v>0</v>
      </c>
      <c r="AR107" s="77">
        <f>SUMPRODUCT(AM$4:AQ$4,AM107:AQ107)</f>
        <v>0.83333333333333304</v>
      </c>
      <c r="AS107" s="85">
        <v>5</v>
      </c>
      <c r="AT107" s="63" t="s">
        <v>387</v>
      </c>
      <c r="AU107" s="85">
        <v>4</v>
      </c>
      <c r="AV107" s="63" t="s">
        <v>387</v>
      </c>
    </row>
    <row r="108" spans="2:48" customFormat="1" ht="50.15" customHeight="1" x14ac:dyDescent="0.45">
      <c r="B108" s="2" t="s">
        <v>184</v>
      </c>
      <c r="C108" s="2" t="s">
        <v>220</v>
      </c>
      <c r="D108" s="2" t="s">
        <v>185</v>
      </c>
      <c r="E108" s="2">
        <v>33</v>
      </c>
      <c r="F108" s="1" t="s">
        <v>224</v>
      </c>
      <c r="G108" s="1" t="str">
        <f>Table1[[#This Row],[Matrix Default Name]] &amp; IF(ISBLANK(Table1[[#This Row],[Component Aliases]]),"", " (aka " &amp; Table1[[#This Row],[Component Aliases]] &amp; ")") &amp; IF(ISBLANK(Table1[[#This Row],[Default Souce Addresses (Decimal)]]),""," (J1939 SA " &amp; Table1[[#This Row],[Default Souce Addresses (Decimal)]] &amp; ")")</f>
        <v>Turbocharger Compressor Bypass (J1939 SA 02)</v>
      </c>
      <c r="H108" s="1" t="s">
        <v>184</v>
      </c>
      <c r="I108" s="1"/>
      <c r="J108" s="14" t="s">
        <v>309</v>
      </c>
      <c r="K108" s="41" t="s">
        <v>404</v>
      </c>
      <c r="L108" s="95" t="s">
        <v>423</v>
      </c>
      <c r="M108" s="95" t="s">
        <v>421</v>
      </c>
      <c r="N108" s="95" t="s">
        <v>421</v>
      </c>
      <c r="O108" s="95" t="s">
        <v>421</v>
      </c>
      <c r="P108" s="95" t="s">
        <v>421</v>
      </c>
      <c r="Q108" s="95" t="s">
        <v>422</v>
      </c>
      <c r="R108" s="26">
        <v>1</v>
      </c>
      <c r="S108" s="32">
        <v>1</v>
      </c>
      <c r="T108" s="28">
        <v>2</v>
      </c>
      <c r="U108" s="33">
        <v>2</v>
      </c>
      <c r="V108" s="30">
        <v>2</v>
      </c>
      <c r="W108" s="32">
        <v>2</v>
      </c>
      <c r="X108" s="28">
        <v>2</v>
      </c>
      <c r="Y108" s="33">
        <v>2</v>
      </c>
      <c r="Z108" s="30">
        <v>2</v>
      </c>
      <c r="AA108" s="78">
        <v>2</v>
      </c>
      <c r="AB108" s="80">
        <v>2</v>
      </c>
      <c r="AC108" s="33">
        <v>3</v>
      </c>
      <c r="AD108" s="83" t="s">
        <v>362</v>
      </c>
      <c r="AE108" s="12" t="s">
        <v>410</v>
      </c>
      <c r="AF108" s="73">
        <f>_xlfn.LET(_xlpm.MAX_DEGREES,$AG$2,($R$4*IFERROR(MAX(0,_xlpm.MAX_DEGREES-R108),0)+$T$4*IFERROR(MAX(0,_xlpm.MAX_DEGREES-T108),0)+$V$4*IFERROR(MAX(0,_xlpm.MAX_DEGREES-V108),0)+$X$4*IFERROR(MAX(0,_xlpm.MAX_DEGREES-X108),0)+$Z$4*IFERROR(MAX(0,_xlpm.MAX_DEGREES-Z108),0)+$AB$4*IFERROR(MAX(0,_xlpm.MAX_DEGREES-AB108),0))/$AG$4)</f>
        <v>0.41666666666666669</v>
      </c>
      <c r="AG108" s="73">
        <f>_xlfn.LET(_xlpm.MAX_DEGREES,$AG$2,($R$4*IFERROR(MAX(0,_xlpm.MAX_DEGREES-S108),0)+$T$4*IFERROR(MAX(0,_xlpm.MAX_DEGREES-U108),0)+$V$4*IFERROR(MAX(0,_xlpm.MAX_DEGREES-W108),0)+$X$4*IFERROR(MAX(0,_xlpm.MAX_DEGREES-Y108),0)+$Z$4*IFERROR(MAX(0,_xlpm.MAX_DEGREES-AA108),0)+$AB$4*IFERROR(MAX(0,_xlpm.MAX_DEGREES-AC108),0))/$AG$4)</f>
        <v>0.41666666666666669</v>
      </c>
      <c r="AH108" s="93">
        <v>3</v>
      </c>
      <c r="AI108" s="93">
        <v>2</v>
      </c>
      <c r="AJ108" s="93">
        <v>2</v>
      </c>
      <c r="AK108" s="93">
        <v>3</v>
      </c>
      <c r="AL108" s="91" t="s">
        <v>393</v>
      </c>
      <c r="AM108" s="74">
        <f>MAX(AH108+$AF108-3,0)</f>
        <v>0.41666666666666652</v>
      </c>
      <c r="AN108" s="75">
        <f>MAX(AI108+$AF108-3,0)</f>
        <v>0</v>
      </c>
      <c r="AO108" s="75">
        <f>MAX(AJ108+$AF108-3,0)</f>
        <v>0</v>
      </c>
      <c r="AP108" s="75">
        <f>MAX(AK108+$AF108-3,0)</f>
        <v>0.41666666666666652</v>
      </c>
      <c r="AQ108" s="76">
        <f>MAX(IF(Table1[[#This Row],[Any Scope Change?]]="Yes",3,0)+$AF108-3,0)</f>
        <v>0</v>
      </c>
      <c r="AR108" s="77">
        <f>SUMPRODUCT(AM$4:AQ$4,AM108:AQ108)</f>
        <v>0.83333333333333304</v>
      </c>
      <c r="AS108" s="85">
        <v>5</v>
      </c>
      <c r="AT108" s="63" t="s">
        <v>387</v>
      </c>
      <c r="AU108" s="85">
        <v>4</v>
      </c>
      <c r="AV108" s="63" t="s">
        <v>387</v>
      </c>
    </row>
    <row r="109" spans="2:48" customFormat="1" ht="50.15" customHeight="1" x14ac:dyDescent="0.45">
      <c r="B109" s="2" t="s">
        <v>186</v>
      </c>
      <c r="C109" s="2" t="s">
        <v>220</v>
      </c>
      <c r="D109" s="2" t="s">
        <v>187</v>
      </c>
      <c r="E109" s="2">
        <v>34</v>
      </c>
      <c r="F109" s="1" t="s">
        <v>224</v>
      </c>
      <c r="G109" s="1" t="str">
        <f>Table1[[#This Row],[Matrix Default Name]] &amp; IF(ISBLANK(Table1[[#This Row],[Component Aliases]]),"", " (aka " &amp; Table1[[#This Row],[Component Aliases]] &amp; ")") &amp; IF(ISBLANK(Table1[[#This Row],[Default Souce Addresses (Decimal)]]),""," (J1939 SA " &amp; Table1[[#This Row],[Default Souce Addresses (Decimal)]] &amp; ")")</f>
        <v>Turbocharger Wastegate (J1939 SA 02)</v>
      </c>
      <c r="H109" s="1" t="s">
        <v>186</v>
      </c>
      <c r="I109" s="1"/>
      <c r="J109" s="14" t="s">
        <v>309</v>
      </c>
      <c r="K109" s="41" t="s">
        <v>404</v>
      </c>
      <c r="L109" s="95" t="s">
        <v>423</v>
      </c>
      <c r="M109" s="95" t="s">
        <v>421</v>
      </c>
      <c r="N109" s="95" t="s">
        <v>421</v>
      </c>
      <c r="O109" s="95" t="s">
        <v>421</v>
      </c>
      <c r="P109" s="95" t="s">
        <v>421</v>
      </c>
      <c r="Q109" s="95" t="s">
        <v>422</v>
      </c>
      <c r="R109" s="26">
        <v>1</v>
      </c>
      <c r="S109" s="32">
        <v>1</v>
      </c>
      <c r="T109" s="28">
        <v>2</v>
      </c>
      <c r="U109" s="33">
        <v>2</v>
      </c>
      <c r="V109" s="30">
        <v>2</v>
      </c>
      <c r="W109" s="32">
        <v>2</v>
      </c>
      <c r="X109" s="28">
        <v>2</v>
      </c>
      <c r="Y109" s="33">
        <v>2</v>
      </c>
      <c r="Z109" s="30">
        <v>2</v>
      </c>
      <c r="AA109" s="78">
        <v>2</v>
      </c>
      <c r="AB109" s="80">
        <v>2</v>
      </c>
      <c r="AC109" s="33">
        <v>3</v>
      </c>
      <c r="AD109" s="83" t="s">
        <v>362</v>
      </c>
      <c r="AE109" s="12" t="s">
        <v>410</v>
      </c>
      <c r="AF109" s="73">
        <f>_xlfn.LET(_xlpm.MAX_DEGREES,$AG$2,($R$4*IFERROR(MAX(0,_xlpm.MAX_DEGREES-R109),0)+$T$4*IFERROR(MAX(0,_xlpm.MAX_DEGREES-T109),0)+$V$4*IFERROR(MAX(0,_xlpm.MAX_DEGREES-V109),0)+$X$4*IFERROR(MAX(0,_xlpm.MAX_DEGREES-X109),0)+$Z$4*IFERROR(MAX(0,_xlpm.MAX_DEGREES-Z109),0)+$AB$4*IFERROR(MAX(0,_xlpm.MAX_DEGREES-AB109),0))/$AG$4)</f>
        <v>0.41666666666666669</v>
      </c>
      <c r="AG109" s="73">
        <f>_xlfn.LET(_xlpm.MAX_DEGREES,$AG$2,($R$4*IFERROR(MAX(0,_xlpm.MAX_DEGREES-S109),0)+$T$4*IFERROR(MAX(0,_xlpm.MAX_DEGREES-U109),0)+$V$4*IFERROR(MAX(0,_xlpm.MAX_DEGREES-W109),0)+$X$4*IFERROR(MAX(0,_xlpm.MAX_DEGREES-Y109),0)+$Z$4*IFERROR(MAX(0,_xlpm.MAX_DEGREES-AA109),0)+$AB$4*IFERROR(MAX(0,_xlpm.MAX_DEGREES-AC109),0))/$AG$4)</f>
        <v>0.41666666666666669</v>
      </c>
      <c r="AH109" s="93">
        <v>3</v>
      </c>
      <c r="AI109" s="93">
        <v>2</v>
      </c>
      <c r="AJ109" s="93">
        <v>2</v>
      </c>
      <c r="AK109" s="93">
        <v>3</v>
      </c>
      <c r="AL109" s="91" t="s">
        <v>393</v>
      </c>
      <c r="AM109" s="74">
        <f>MAX(AH109+$AF109-3,0)</f>
        <v>0.41666666666666652</v>
      </c>
      <c r="AN109" s="75">
        <f>MAX(AI109+$AF109-3,0)</f>
        <v>0</v>
      </c>
      <c r="AO109" s="75">
        <f>MAX(AJ109+$AF109-3,0)</f>
        <v>0</v>
      </c>
      <c r="AP109" s="75">
        <f>MAX(AK109+$AF109-3,0)</f>
        <v>0.41666666666666652</v>
      </c>
      <c r="AQ109" s="76">
        <f>MAX(IF(Table1[[#This Row],[Any Scope Change?]]="Yes",3,0)+$AF109-3,0)</f>
        <v>0</v>
      </c>
      <c r="AR109" s="77">
        <f>SUMPRODUCT(AM$4:AQ$4,AM109:AQ109)</f>
        <v>0.83333333333333304</v>
      </c>
      <c r="AS109" s="85">
        <v>5</v>
      </c>
      <c r="AT109" s="63" t="s">
        <v>387</v>
      </c>
      <c r="AU109" s="85">
        <v>4</v>
      </c>
      <c r="AV109" s="63" t="s">
        <v>387</v>
      </c>
    </row>
    <row r="110" spans="2:48" customFormat="1" ht="50.15" customHeight="1" x14ac:dyDescent="0.45">
      <c r="B110" s="2"/>
      <c r="C110" s="2" t="s">
        <v>482</v>
      </c>
      <c r="D110" s="2"/>
      <c r="E110" s="2">
        <v>38</v>
      </c>
      <c r="F110" s="1" t="s">
        <v>224</v>
      </c>
      <c r="G110" s="1" t="str">
        <f>Table1[[#This Row],[Matrix Default Name]] &amp; IF(ISBLANK(Table1[[#This Row],[Component Aliases]]),"", " (aka " &amp; Table1[[#This Row],[Component Aliases]] &amp; ")") &amp; IF(ISBLANK(Table1[[#This Row],[Default Souce Addresses (Decimal)]]),""," (J1939 SA " &amp; Table1[[#This Row],[Default Souce Addresses (Decimal)]] &amp; ")")</f>
        <v>Air Intake System (J1939 SA 70)</v>
      </c>
      <c r="H110" s="1" t="s">
        <v>269</v>
      </c>
      <c r="I110" s="1"/>
      <c r="J110" s="14">
        <v>70</v>
      </c>
      <c r="K110" s="41" t="s">
        <v>404</v>
      </c>
      <c r="L110" s="95" t="s">
        <v>423</v>
      </c>
      <c r="M110" s="95" t="s">
        <v>421</v>
      </c>
      <c r="N110" s="95" t="s">
        <v>421</v>
      </c>
      <c r="O110" s="95" t="s">
        <v>421</v>
      </c>
      <c r="P110" s="95" t="s">
        <v>421</v>
      </c>
      <c r="Q110" s="95" t="s">
        <v>422</v>
      </c>
      <c r="R110" s="26">
        <v>1</v>
      </c>
      <c r="S110" s="32">
        <v>1</v>
      </c>
      <c r="T110" s="28">
        <v>2</v>
      </c>
      <c r="U110" s="33">
        <v>2</v>
      </c>
      <c r="V110" s="30">
        <v>2</v>
      </c>
      <c r="W110" s="32">
        <v>2</v>
      </c>
      <c r="X110" s="28">
        <v>2</v>
      </c>
      <c r="Y110" s="33">
        <v>2</v>
      </c>
      <c r="Z110" s="30">
        <v>2</v>
      </c>
      <c r="AA110" s="78">
        <v>2</v>
      </c>
      <c r="AB110" s="80">
        <v>2</v>
      </c>
      <c r="AC110" s="33">
        <v>3</v>
      </c>
      <c r="AD110" s="83" t="s">
        <v>362</v>
      </c>
      <c r="AE110" s="12" t="s">
        <v>410</v>
      </c>
      <c r="AF110" s="73">
        <f>_xlfn.LET(_xlpm.MAX_DEGREES,$AG$2,($R$4*IFERROR(MAX(0,_xlpm.MAX_DEGREES-R110),0)+$T$4*IFERROR(MAX(0,_xlpm.MAX_DEGREES-T110),0)+$V$4*IFERROR(MAX(0,_xlpm.MAX_DEGREES-V110),0)+$X$4*IFERROR(MAX(0,_xlpm.MAX_DEGREES-X110),0)+$Z$4*IFERROR(MAX(0,_xlpm.MAX_DEGREES-Z110),0)+$AB$4*IFERROR(MAX(0,_xlpm.MAX_DEGREES-AB110),0))/$AG$4)</f>
        <v>0.41666666666666669</v>
      </c>
      <c r="AG110" s="73">
        <f>_xlfn.LET(_xlpm.MAX_DEGREES,$AG$2,($R$4*IFERROR(MAX(0,_xlpm.MAX_DEGREES-S110),0)+$T$4*IFERROR(MAX(0,_xlpm.MAX_DEGREES-U110),0)+$V$4*IFERROR(MAX(0,_xlpm.MAX_DEGREES-W110),0)+$X$4*IFERROR(MAX(0,_xlpm.MAX_DEGREES-Y110),0)+$Z$4*IFERROR(MAX(0,_xlpm.MAX_DEGREES-AA110),0)+$AB$4*IFERROR(MAX(0,_xlpm.MAX_DEGREES-AC110),0))/$AG$4)</f>
        <v>0.41666666666666669</v>
      </c>
      <c r="AH110" s="93">
        <v>3</v>
      </c>
      <c r="AI110" s="93">
        <v>2</v>
      </c>
      <c r="AJ110" s="93">
        <v>2</v>
      </c>
      <c r="AK110" s="93">
        <v>3</v>
      </c>
      <c r="AL110" s="91" t="s">
        <v>393</v>
      </c>
      <c r="AM110" s="74">
        <f>MAX(AH110+$AF110-3,0)</f>
        <v>0.41666666666666652</v>
      </c>
      <c r="AN110" s="75">
        <f>MAX(AI110+$AF110-3,0)</f>
        <v>0</v>
      </c>
      <c r="AO110" s="75">
        <f>MAX(AJ110+$AF110-3,0)</f>
        <v>0</v>
      </c>
      <c r="AP110" s="75">
        <f>MAX(AK110+$AF110-3,0)</f>
        <v>0.41666666666666652</v>
      </c>
      <c r="AQ110" s="76">
        <f>MAX(IF(Table1[[#This Row],[Any Scope Change?]]="Yes",3,0)+$AF110-3,0)</f>
        <v>0</v>
      </c>
      <c r="AR110" s="77">
        <f>SUMPRODUCT(AM$4:AQ$4,AM110:AQ110)</f>
        <v>0.83333333333333304</v>
      </c>
      <c r="AS110" s="85">
        <v>5</v>
      </c>
      <c r="AT110" s="63" t="s">
        <v>387</v>
      </c>
      <c r="AU110" s="85">
        <v>4</v>
      </c>
      <c r="AV110" s="63" t="s">
        <v>387</v>
      </c>
    </row>
    <row r="111" spans="2:48" customFormat="1" ht="50.15" customHeight="1" x14ac:dyDescent="0.45">
      <c r="B111" s="2"/>
      <c r="C111" s="2" t="s">
        <v>482</v>
      </c>
      <c r="D111" s="2"/>
      <c r="E111" s="2">
        <v>41</v>
      </c>
      <c r="F111" s="1" t="s">
        <v>224</v>
      </c>
      <c r="G111" s="1" t="str">
        <f>Table1[[#This Row],[Matrix Default Name]] &amp; IF(ISBLANK(Table1[[#This Row],[Component Aliases]]),"", " (aka " &amp; Table1[[#This Row],[Component Aliases]] &amp; ")") &amp; IF(ISBLANK(Table1[[#This Row],[Default Souce Addresses (Decimal)]]),""," (J1939 SA " &amp; Table1[[#This Row],[Default Souce Addresses (Decimal)]] &amp; ")")</f>
        <v>Filtration Control</v>
      </c>
      <c r="H111" s="1" t="s">
        <v>272</v>
      </c>
      <c r="I111" s="1"/>
      <c r="J111" s="14"/>
      <c r="K111" s="41" t="s">
        <v>404</v>
      </c>
      <c r="L111" s="95" t="s">
        <v>411</v>
      </c>
      <c r="M111" s="95" t="s">
        <v>424</v>
      </c>
      <c r="N111" s="95" t="s">
        <v>424</v>
      </c>
      <c r="O111" s="95" t="s">
        <v>424</v>
      </c>
      <c r="P111" s="95" t="s">
        <v>424</v>
      </c>
      <c r="Q111" s="95" t="s">
        <v>424</v>
      </c>
      <c r="R111" s="26">
        <v>1</v>
      </c>
      <c r="S111" s="32">
        <v>1</v>
      </c>
      <c r="T111" s="28">
        <v>2</v>
      </c>
      <c r="U111" s="33">
        <v>2</v>
      </c>
      <c r="V111" s="30">
        <v>2</v>
      </c>
      <c r="W111" s="32">
        <v>2</v>
      </c>
      <c r="X111" s="28">
        <v>2</v>
      </c>
      <c r="Y111" s="33">
        <v>2</v>
      </c>
      <c r="Z111" s="30">
        <v>2</v>
      </c>
      <c r="AA111" s="78">
        <v>2</v>
      </c>
      <c r="AB111" s="80">
        <v>2</v>
      </c>
      <c r="AC111" s="33">
        <v>2</v>
      </c>
      <c r="AD111" s="83" t="s">
        <v>362</v>
      </c>
      <c r="AE111" s="12" t="s">
        <v>410</v>
      </c>
      <c r="AF111" s="73">
        <f>_xlfn.LET(_xlpm.MAX_DEGREES,$AG$2,($R$4*IFERROR(MAX(0,_xlpm.MAX_DEGREES-R111),0)+$T$4*IFERROR(MAX(0,_xlpm.MAX_DEGREES-T111),0)+$V$4*IFERROR(MAX(0,_xlpm.MAX_DEGREES-V111),0)+$X$4*IFERROR(MAX(0,_xlpm.MAX_DEGREES-X111),0)+$Z$4*IFERROR(MAX(0,_xlpm.MAX_DEGREES-Z111),0)+$AB$4*IFERROR(MAX(0,_xlpm.MAX_DEGREES-AB111),0))/$AG$4)</f>
        <v>0.41666666666666669</v>
      </c>
      <c r="AG111" s="73">
        <f>_xlfn.LET(_xlpm.MAX_DEGREES,$AG$2,($R$4*IFERROR(MAX(0,_xlpm.MAX_DEGREES-S111),0)+$T$4*IFERROR(MAX(0,_xlpm.MAX_DEGREES-U111),0)+$V$4*IFERROR(MAX(0,_xlpm.MAX_DEGREES-W111),0)+$X$4*IFERROR(MAX(0,_xlpm.MAX_DEGREES-Y111),0)+$Z$4*IFERROR(MAX(0,_xlpm.MAX_DEGREES-AA111),0)+$AB$4*IFERROR(MAX(0,_xlpm.MAX_DEGREES-AC111),0))/$AG$4)</f>
        <v>0.41666666666666669</v>
      </c>
      <c r="AH111" s="93">
        <v>3</v>
      </c>
      <c r="AI111" s="93">
        <v>2</v>
      </c>
      <c r="AJ111" s="93">
        <v>2</v>
      </c>
      <c r="AK111" s="93">
        <v>3</v>
      </c>
      <c r="AL111" s="91" t="s">
        <v>393</v>
      </c>
      <c r="AM111" s="74">
        <f>MAX(AH111+$AF111-3,0)</f>
        <v>0.41666666666666652</v>
      </c>
      <c r="AN111" s="75">
        <f>MAX(AI111+$AF111-3,0)</f>
        <v>0</v>
      </c>
      <c r="AO111" s="75">
        <f>MAX(AJ111+$AF111-3,0)</f>
        <v>0</v>
      </c>
      <c r="AP111" s="75">
        <f>MAX(AK111+$AF111-3,0)</f>
        <v>0.41666666666666652</v>
      </c>
      <c r="AQ111" s="76">
        <f>MAX(IF(Table1[[#This Row],[Any Scope Change?]]="Yes",3,0)+$AF111-3,0)</f>
        <v>0</v>
      </c>
      <c r="AR111" s="77">
        <f>SUMPRODUCT(AM$4:AQ$4,AM111:AQ111)</f>
        <v>0.83333333333333304</v>
      </c>
      <c r="AS111" s="85">
        <v>5</v>
      </c>
      <c r="AT111" s="63" t="s">
        <v>387</v>
      </c>
      <c r="AU111" s="85">
        <v>4</v>
      </c>
      <c r="AV111" s="63" t="s">
        <v>387</v>
      </c>
    </row>
    <row r="112" spans="2:48" customFormat="1" ht="50.15" customHeight="1" x14ac:dyDescent="0.45">
      <c r="B112" s="2" t="s">
        <v>15</v>
      </c>
      <c r="C112" s="2" t="s">
        <v>139</v>
      </c>
      <c r="D112" s="2"/>
      <c r="E112" s="2">
        <v>50</v>
      </c>
      <c r="F112" s="1" t="s">
        <v>225</v>
      </c>
      <c r="G112" s="1" t="str">
        <f>Table1[[#This Row],[Matrix Default Name]] &amp; IF(ISBLANK(Table1[[#This Row],[Component Aliases]]),"", " (aka " &amp; Table1[[#This Row],[Component Aliases]] &amp; ")") &amp; IF(ISBLANK(Table1[[#This Row],[Default Souce Addresses (Decimal)]]),""," (J1939 SA " &amp; Table1[[#This Row],[Default Souce Addresses (Decimal)]] &amp; ")")</f>
        <v>Axle - Steering (J1939 SA 08)</v>
      </c>
      <c r="H112" s="1" t="s">
        <v>15</v>
      </c>
      <c r="I112" s="1"/>
      <c r="J112" s="14" t="s">
        <v>314</v>
      </c>
      <c r="K112" s="41" t="s">
        <v>404</v>
      </c>
      <c r="L112" s="95" t="s">
        <v>411</v>
      </c>
      <c r="M112" s="95" t="s">
        <v>424</v>
      </c>
      <c r="N112" s="95" t="s">
        <v>424</v>
      </c>
      <c r="O112" s="95" t="s">
        <v>411</v>
      </c>
      <c r="P112" s="95" t="s">
        <v>424</v>
      </c>
      <c r="Q112" s="95" t="s">
        <v>424</v>
      </c>
      <c r="R112" s="26">
        <v>1</v>
      </c>
      <c r="S112" s="32">
        <v>1</v>
      </c>
      <c r="T112" s="28">
        <v>2</v>
      </c>
      <c r="U112" s="33">
        <v>2</v>
      </c>
      <c r="V112" s="30">
        <v>2</v>
      </c>
      <c r="W112" s="32">
        <v>2</v>
      </c>
      <c r="X112" s="28">
        <v>1</v>
      </c>
      <c r="Y112" s="33">
        <v>1</v>
      </c>
      <c r="Z112" s="30">
        <v>2</v>
      </c>
      <c r="AA112" s="78">
        <v>2</v>
      </c>
      <c r="AB112" s="80">
        <v>2</v>
      </c>
      <c r="AC112" s="33">
        <v>2</v>
      </c>
      <c r="AD112" s="83" t="s">
        <v>362</v>
      </c>
      <c r="AE112" s="12" t="s">
        <v>410</v>
      </c>
      <c r="AF112" s="73">
        <f>_xlfn.LET(_xlpm.MAX_DEGREES,$AG$2,($R$4*IFERROR(MAX(0,_xlpm.MAX_DEGREES-R112),0)+$T$4*IFERROR(MAX(0,_xlpm.MAX_DEGREES-T112),0)+$V$4*IFERROR(MAX(0,_xlpm.MAX_DEGREES-V112),0)+$X$4*IFERROR(MAX(0,_xlpm.MAX_DEGREES-X112),0)+$Z$4*IFERROR(MAX(0,_xlpm.MAX_DEGREES-Z112),0)+$AB$4*IFERROR(MAX(0,_xlpm.MAX_DEGREES-AB112),0))/$AG$4)</f>
        <v>0.83333333333333337</v>
      </c>
      <c r="AG112" s="73">
        <f>_xlfn.LET(_xlpm.MAX_DEGREES,$AG$2,($R$4*IFERROR(MAX(0,_xlpm.MAX_DEGREES-S112),0)+$T$4*IFERROR(MAX(0,_xlpm.MAX_DEGREES-U112),0)+$V$4*IFERROR(MAX(0,_xlpm.MAX_DEGREES-W112),0)+$X$4*IFERROR(MAX(0,_xlpm.MAX_DEGREES-Y112),0)+$Z$4*IFERROR(MAX(0,_xlpm.MAX_DEGREES-AA112),0)+$AB$4*IFERROR(MAX(0,_xlpm.MAX_DEGREES-AC112),0))/$AG$4)</f>
        <v>0.83333333333333337</v>
      </c>
      <c r="AH112" s="93">
        <v>3</v>
      </c>
      <c r="AI112" s="93">
        <v>2</v>
      </c>
      <c r="AJ112" s="93">
        <v>2</v>
      </c>
      <c r="AK112" s="93">
        <v>3</v>
      </c>
      <c r="AL112" s="91" t="s">
        <v>393</v>
      </c>
      <c r="AM112" s="74">
        <f>MAX(AH112+$AF112-3,0)</f>
        <v>0.83333333333333348</v>
      </c>
      <c r="AN112" s="75">
        <f>MAX(AI112+$AF112-3,0)</f>
        <v>0</v>
      </c>
      <c r="AO112" s="75">
        <f>MAX(AJ112+$AF112-3,0)</f>
        <v>0</v>
      </c>
      <c r="AP112" s="75">
        <f>MAX(AK112+$AF112-3,0)</f>
        <v>0.83333333333333348</v>
      </c>
      <c r="AQ112" s="76">
        <f>MAX(IF(Table1[[#This Row],[Any Scope Change?]]="Yes",3,0)+$AF112-3,0)</f>
        <v>0</v>
      </c>
      <c r="AR112" s="77">
        <f>SUMPRODUCT(AM$4:AQ$4,AM112:AQ112)</f>
        <v>1.666666666666667</v>
      </c>
      <c r="AS112" s="85">
        <v>5</v>
      </c>
      <c r="AT112" s="63" t="s">
        <v>387</v>
      </c>
      <c r="AU112" s="85">
        <v>4</v>
      </c>
      <c r="AV112" s="63" t="s">
        <v>387</v>
      </c>
    </row>
    <row r="113" spans="2:48" customFormat="1" ht="50.15" customHeight="1" x14ac:dyDescent="0.45">
      <c r="B113" s="2" t="s">
        <v>22</v>
      </c>
      <c r="C113" s="2" t="s">
        <v>139</v>
      </c>
      <c r="D113" s="2" t="s">
        <v>23</v>
      </c>
      <c r="E113" s="2">
        <v>59</v>
      </c>
      <c r="F113" s="1" t="s">
        <v>226</v>
      </c>
      <c r="G113" s="1" t="str">
        <f>Table1[[#This Row],[Matrix Default Name]] &amp; IF(ISBLANK(Table1[[#This Row],[Component Aliases]]),"", " (aka " &amp; Table1[[#This Row],[Component Aliases]] &amp; ")") &amp; IF(ISBLANK(Table1[[#This Row],[Default Souce Addresses (Decimal)]]),""," (J1939 SA " &amp; Table1[[#This Row],[Default Souce Addresses (Decimal)]] &amp; ")")</f>
        <v>Brakes - Drive axle #1 (J1939 SA 13)</v>
      </c>
      <c r="H113" s="1" t="s">
        <v>22</v>
      </c>
      <c r="I113" s="1"/>
      <c r="J113" s="14">
        <v>13</v>
      </c>
      <c r="K113" s="41" t="s">
        <v>404</v>
      </c>
      <c r="L113" s="95" t="s">
        <v>411</v>
      </c>
      <c r="M113" s="95" t="s">
        <v>411</v>
      </c>
      <c r="N113" s="95" t="s">
        <v>425</v>
      </c>
      <c r="O113" s="95" t="s">
        <v>411</v>
      </c>
      <c r="P113" s="95" t="s">
        <v>411</v>
      </c>
      <c r="Q113" s="95" t="s">
        <v>424</v>
      </c>
      <c r="R113" s="26">
        <v>1</v>
      </c>
      <c r="S113" s="32">
        <v>1</v>
      </c>
      <c r="T113" s="28">
        <v>1</v>
      </c>
      <c r="U113" s="33">
        <v>1</v>
      </c>
      <c r="V113" s="30">
        <v>3</v>
      </c>
      <c r="W113" s="32">
        <v>3</v>
      </c>
      <c r="X113" s="28">
        <v>1</v>
      </c>
      <c r="Y113" s="33">
        <v>1</v>
      </c>
      <c r="Z113" s="30">
        <v>1</v>
      </c>
      <c r="AA113" s="78">
        <v>1</v>
      </c>
      <c r="AB113" s="80">
        <v>2</v>
      </c>
      <c r="AC113" s="33">
        <v>2</v>
      </c>
      <c r="AD113" s="83" t="s">
        <v>286</v>
      </c>
      <c r="AE113" s="12" t="s">
        <v>410</v>
      </c>
      <c r="AF113" s="73">
        <f>_xlfn.LET(_xlpm.MAX_DEGREES,$AG$2,($R$4*IFERROR(MAX(0,_xlpm.MAX_DEGREES-R113),0)+$T$4*IFERROR(MAX(0,_xlpm.MAX_DEGREES-T113),0)+$V$4*IFERROR(MAX(0,_xlpm.MAX_DEGREES-V113),0)+$X$4*IFERROR(MAX(0,_xlpm.MAX_DEGREES-X113),0)+$Z$4*IFERROR(MAX(0,_xlpm.MAX_DEGREES-Z113),0)+$AB$4*IFERROR(MAX(0,_xlpm.MAX_DEGREES-AB113),0))/$AG$4)</f>
        <v>1.6666666666666667</v>
      </c>
      <c r="AG113" s="73">
        <f>_xlfn.LET(_xlpm.MAX_DEGREES,$AG$2,($R$4*IFERROR(MAX(0,_xlpm.MAX_DEGREES-S113),0)+$T$4*IFERROR(MAX(0,_xlpm.MAX_DEGREES-U113),0)+$V$4*IFERROR(MAX(0,_xlpm.MAX_DEGREES-W113),0)+$X$4*IFERROR(MAX(0,_xlpm.MAX_DEGREES-Y113),0)+$Z$4*IFERROR(MAX(0,_xlpm.MAX_DEGREES-AA113),0)+$AB$4*IFERROR(MAX(0,_xlpm.MAX_DEGREES-AC113),0))/$AG$4)</f>
        <v>1.6666666666666667</v>
      </c>
      <c r="AH113" s="93">
        <v>3</v>
      </c>
      <c r="AI113" s="93">
        <v>2</v>
      </c>
      <c r="AJ113" s="93">
        <v>3</v>
      </c>
      <c r="AK113" s="93">
        <v>3</v>
      </c>
      <c r="AL113" s="91" t="s">
        <v>393</v>
      </c>
      <c r="AM113" s="74">
        <f>MAX(AH113+$AF113-3,0)</f>
        <v>1.666666666666667</v>
      </c>
      <c r="AN113" s="75">
        <f>MAX(AI113+$AF113-3,0)</f>
        <v>0.66666666666666696</v>
      </c>
      <c r="AO113" s="75">
        <f>MAX(AJ113+$AF113-3,0)</f>
        <v>1.666666666666667</v>
      </c>
      <c r="AP113" s="75">
        <f>MAX(AK113+$AF113-3,0)</f>
        <v>1.666666666666667</v>
      </c>
      <c r="AQ113" s="76">
        <f>MAX(IF(Table1[[#This Row],[Any Scope Change?]]="Yes",3,0)+$AF113-3,0)</f>
        <v>1.666666666666667</v>
      </c>
      <c r="AR113" s="77">
        <f>SUMPRODUCT(AM$4:AQ$4,AM113:AQ113)</f>
        <v>7.3333333333333348</v>
      </c>
      <c r="AS113" s="85">
        <v>5</v>
      </c>
      <c r="AT113" s="63" t="s">
        <v>387</v>
      </c>
      <c r="AU113" s="85">
        <v>2</v>
      </c>
      <c r="AV113" s="63" t="s">
        <v>438</v>
      </c>
    </row>
    <row r="114" spans="2:48" customFormat="1" ht="70.5" customHeight="1" x14ac:dyDescent="0.45">
      <c r="B114" s="2" t="s">
        <v>24</v>
      </c>
      <c r="C114" s="2" t="s">
        <v>139</v>
      </c>
      <c r="D114" s="2" t="s">
        <v>25</v>
      </c>
      <c r="E114" s="2">
        <v>60</v>
      </c>
      <c r="F114" s="1" t="s">
        <v>226</v>
      </c>
      <c r="G114" s="1" t="str">
        <f>Table1[[#This Row],[Matrix Default Name]] &amp; IF(ISBLANK(Table1[[#This Row],[Component Aliases]]),"", " (aka " &amp; Table1[[#This Row],[Component Aliases]] &amp; ")") &amp; IF(ISBLANK(Table1[[#This Row],[Default Souce Addresses (Decimal)]]),""," (J1939 SA " &amp; Table1[[#This Row],[Default Souce Addresses (Decimal)]] &amp; ")")</f>
        <v>Brakes - Drive Axle #2 (J1939 SA 14)</v>
      </c>
      <c r="H114" s="1" t="s">
        <v>24</v>
      </c>
      <c r="I114" s="1"/>
      <c r="J114" s="14">
        <v>14</v>
      </c>
      <c r="K114" s="41" t="s">
        <v>404</v>
      </c>
      <c r="L114" s="95" t="s">
        <v>411</v>
      </c>
      <c r="M114" s="95" t="s">
        <v>411</v>
      </c>
      <c r="N114" s="95" t="s">
        <v>425</v>
      </c>
      <c r="O114" s="95" t="s">
        <v>411</v>
      </c>
      <c r="P114" s="95" t="s">
        <v>411</v>
      </c>
      <c r="Q114" s="95" t="s">
        <v>424</v>
      </c>
      <c r="R114" s="26">
        <v>1</v>
      </c>
      <c r="S114" s="32">
        <v>1</v>
      </c>
      <c r="T114" s="28">
        <v>1</v>
      </c>
      <c r="U114" s="33">
        <v>1</v>
      </c>
      <c r="V114" s="30">
        <v>3</v>
      </c>
      <c r="W114" s="32">
        <v>3</v>
      </c>
      <c r="X114" s="28">
        <v>1</v>
      </c>
      <c r="Y114" s="33">
        <v>1</v>
      </c>
      <c r="Z114" s="30">
        <v>1</v>
      </c>
      <c r="AA114" s="78">
        <v>1</v>
      </c>
      <c r="AB114" s="80">
        <v>2</v>
      </c>
      <c r="AC114" s="33">
        <v>2</v>
      </c>
      <c r="AD114" s="83" t="s">
        <v>286</v>
      </c>
      <c r="AE114" s="12" t="s">
        <v>410</v>
      </c>
      <c r="AF114" s="73">
        <f>_xlfn.LET(_xlpm.MAX_DEGREES,$AG$2,($R$4*IFERROR(MAX(0,_xlpm.MAX_DEGREES-R114),0)+$T$4*IFERROR(MAX(0,_xlpm.MAX_DEGREES-T114),0)+$V$4*IFERROR(MAX(0,_xlpm.MAX_DEGREES-V114),0)+$X$4*IFERROR(MAX(0,_xlpm.MAX_DEGREES-X114),0)+$Z$4*IFERROR(MAX(0,_xlpm.MAX_DEGREES-Z114),0)+$AB$4*IFERROR(MAX(0,_xlpm.MAX_DEGREES-AB114),0))/$AG$4)</f>
        <v>1.6666666666666667</v>
      </c>
      <c r="AG114" s="73">
        <f>_xlfn.LET(_xlpm.MAX_DEGREES,$AG$2,($R$4*IFERROR(MAX(0,_xlpm.MAX_DEGREES-S114),0)+$T$4*IFERROR(MAX(0,_xlpm.MAX_DEGREES-U114),0)+$V$4*IFERROR(MAX(0,_xlpm.MAX_DEGREES-W114),0)+$X$4*IFERROR(MAX(0,_xlpm.MAX_DEGREES-Y114),0)+$Z$4*IFERROR(MAX(0,_xlpm.MAX_DEGREES-AA114),0)+$AB$4*IFERROR(MAX(0,_xlpm.MAX_DEGREES-AC114),0))/$AG$4)</f>
        <v>1.6666666666666667</v>
      </c>
      <c r="AH114" s="93">
        <v>3</v>
      </c>
      <c r="AI114" s="93">
        <v>2</v>
      </c>
      <c r="AJ114" s="93">
        <v>3</v>
      </c>
      <c r="AK114" s="93">
        <v>3</v>
      </c>
      <c r="AL114" s="91" t="s">
        <v>393</v>
      </c>
      <c r="AM114" s="74">
        <f>MAX(AH114+$AF114-3,0)</f>
        <v>1.666666666666667</v>
      </c>
      <c r="AN114" s="75">
        <f>MAX(AI114+$AF114-3,0)</f>
        <v>0.66666666666666696</v>
      </c>
      <c r="AO114" s="75">
        <f>MAX(AJ114+$AF114-3,0)</f>
        <v>1.666666666666667</v>
      </c>
      <c r="AP114" s="75">
        <f>MAX(AK114+$AF114-3,0)</f>
        <v>1.666666666666667</v>
      </c>
      <c r="AQ114" s="76">
        <f>MAX(IF(Table1[[#This Row],[Any Scope Change?]]="Yes",3,0)+$AF114-3,0)</f>
        <v>1.666666666666667</v>
      </c>
      <c r="AR114" s="77">
        <f>SUMPRODUCT(AM$4:AQ$4,AM114:AQ114)</f>
        <v>7.3333333333333348</v>
      </c>
      <c r="AS114" s="85">
        <v>5</v>
      </c>
      <c r="AT114" s="63" t="s">
        <v>387</v>
      </c>
      <c r="AU114" s="85">
        <v>2</v>
      </c>
      <c r="AV114" s="63" t="s">
        <v>438</v>
      </c>
    </row>
    <row r="115" spans="2:48" customFormat="1" ht="50.15" customHeight="1" x14ac:dyDescent="0.45">
      <c r="B115" s="2" t="s">
        <v>165</v>
      </c>
      <c r="C115" s="2" t="s">
        <v>173</v>
      </c>
      <c r="D115" s="2" t="s">
        <v>166</v>
      </c>
      <c r="E115" s="2">
        <v>62</v>
      </c>
      <c r="F115" s="1" t="s">
        <v>226</v>
      </c>
      <c r="G115" s="1" t="str">
        <f>Table1[[#This Row],[Matrix Default Name]] &amp; IF(ISBLANK(Table1[[#This Row],[Component Aliases]]),"", " (aka " &amp; Table1[[#This Row],[Component Aliases]] &amp; ")") &amp; IF(ISBLANK(Table1[[#This Row],[Default Souce Addresses (Decimal)]]),""," (J1939 SA " &amp; Table1[[#This Row],[Default Souce Addresses (Decimal)]] &amp; ")")</f>
        <v>Electric Propulsion Control Unit #1</v>
      </c>
      <c r="H115" s="1" t="s">
        <v>165</v>
      </c>
      <c r="I115" s="1"/>
      <c r="J115" s="14"/>
      <c r="K115" s="41" t="s">
        <v>404</v>
      </c>
      <c r="L115" s="95" t="s">
        <v>411</v>
      </c>
      <c r="M115" s="95" t="s">
        <v>414</v>
      </c>
      <c r="N115" s="95" t="s">
        <v>424</v>
      </c>
      <c r="O115" s="95" t="s">
        <v>424</v>
      </c>
      <c r="P115" s="95" t="s">
        <v>424</v>
      </c>
      <c r="Q115" s="95" t="s">
        <v>424</v>
      </c>
      <c r="R115" s="26">
        <v>1</v>
      </c>
      <c r="S115" s="32">
        <v>1</v>
      </c>
      <c r="T115" s="28">
        <v>0</v>
      </c>
      <c r="U115" s="33">
        <v>0</v>
      </c>
      <c r="V115" s="30">
        <v>2</v>
      </c>
      <c r="W115" s="32">
        <v>2</v>
      </c>
      <c r="X115" s="28">
        <v>2</v>
      </c>
      <c r="Y115" s="33">
        <v>2</v>
      </c>
      <c r="Z115" s="30">
        <v>2</v>
      </c>
      <c r="AA115" s="78">
        <v>2</v>
      </c>
      <c r="AB115" s="80">
        <v>2</v>
      </c>
      <c r="AC115" s="33">
        <v>2</v>
      </c>
      <c r="AD115" s="83" t="s">
        <v>362</v>
      </c>
      <c r="AE115" s="12" t="s">
        <v>410</v>
      </c>
      <c r="AF115" s="73">
        <f>_xlfn.LET(_xlpm.MAX_DEGREES,$AG$2,($R$4*IFERROR(MAX(0,_xlpm.MAX_DEGREES-R115),0)+$T$4*IFERROR(MAX(0,_xlpm.MAX_DEGREES-T115),0)+$V$4*IFERROR(MAX(0,_xlpm.MAX_DEGREES-V115),0)+$X$4*IFERROR(MAX(0,_xlpm.MAX_DEGREES-X115),0)+$Z$4*IFERROR(MAX(0,_xlpm.MAX_DEGREES-Z115),0)+$AB$4*IFERROR(MAX(0,_xlpm.MAX_DEGREES-AB115),0))/$AG$4)</f>
        <v>1.25</v>
      </c>
      <c r="AG115" s="73">
        <f>_xlfn.LET(_xlpm.MAX_DEGREES,$AG$2,($R$4*IFERROR(MAX(0,_xlpm.MAX_DEGREES-S115),0)+$T$4*IFERROR(MAX(0,_xlpm.MAX_DEGREES-U115),0)+$V$4*IFERROR(MAX(0,_xlpm.MAX_DEGREES-W115),0)+$X$4*IFERROR(MAX(0,_xlpm.MAX_DEGREES-Y115),0)+$Z$4*IFERROR(MAX(0,_xlpm.MAX_DEGREES-AA115),0)+$AB$4*IFERROR(MAX(0,_xlpm.MAX_DEGREES-AC115),0))/$AG$4)</f>
        <v>1.25</v>
      </c>
      <c r="AH115" s="93">
        <v>3</v>
      </c>
      <c r="AI115" s="93">
        <v>2</v>
      </c>
      <c r="AJ115" s="93">
        <v>2</v>
      </c>
      <c r="AK115" s="93">
        <v>3</v>
      </c>
      <c r="AL115" s="91" t="s">
        <v>393</v>
      </c>
      <c r="AM115" s="74">
        <f>MAX(AH115+$AF115-3,0)</f>
        <v>1.25</v>
      </c>
      <c r="AN115" s="75">
        <f>MAX(AI115+$AF115-3,0)</f>
        <v>0.25</v>
      </c>
      <c r="AO115" s="75">
        <f>MAX(AJ115+$AF115-3,0)</f>
        <v>0.25</v>
      </c>
      <c r="AP115" s="75">
        <f>MAX(AK115+$AF115-3,0)</f>
        <v>1.25</v>
      </c>
      <c r="AQ115" s="76">
        <f>MAX(IF(Table1[[#This Row],[Any Scope Change?]]="Yes",3,0)+$AF115-3,0)</f>
        <v>0</v>
      </c>
      <c r="AR115" s="77">
        <f>SUMPRODUCT(AM$4:AQ$4,AM115:AQ115)</f>
        <v>3</v>
      </c>
      <c r="AS115" s="85">
        <v>5</v>
      </c>
      <c r="AT115" s="63" t="s">
        <v>387</v>
      </c>
      <c r="AU115" s="85" t="s">
        <v>380</v>
      </c>
      <c r="AV115" s="63" t="s">
        <v>382</v>
      </c>
    </row>
    <row r="116" spans="2:48" customFormat="1" ht="50.15" customHeight="1" x14ac:dyDescent="0.45">
      <c r="B116" s="2" t="s">
        <v>200</v>
      </c>
      <c r="C116" s="2" t="s">
        <v>220</v>
      </c>
      <c r="D116" s="2" t="s">
        <v>201</v>
      </c>
      <c r="E116" s="2">
        <v>83</v>
      </c>
      <c r="F116" s="1" t="s">
        <v>230</v>
      </c>
      <c r="G116" s="1" t="str">
        <f>Table1[[#This Row],[Matrix Default Name]] &amp; IF(ISBLANK(Table1[[#This Row],[Component Aliases]]),"", " (aka " &amp; Table1[[#This Row],[Component Aliases]] &amp; ")") &amp; IF(ISBLANK(Table1[[#This Row],[Default Souce Addresses (Decimal)]]),""," (J1939 SA " &amp; Table1[[#This Row],[Default Souce Addresses (Decimal)]] &amp; ")")</f>
        <v>Personnel Detection Device (aka Pedestrian Detection)</v>
      </c>
      <c r="H116" s="1" t="s">
        <v>200</v>
      </c>
      <c r="I116" s="1" t="s">
        <v>389</v>
      </c>
      <c r="J116" s="14"/>
      <c r="K116" s="41" t="s">
        <v>404</v>
      </c>
      <c r="L116" s="95" t="s">
        <v>424</v>
      </c>
      <c r="M116" s="95" t="s">
        <v>424</v>
      </c>
      <c r="N116" s="95" t="s">
        <v>425</v>
      </c>
      <c r="O116" s="95" t="s">
        <v>424</v>
      </c>
      <c r="P116" s="95" t="s">
        <v>424</v>
      </c>
      <c r="Q116" s="95" t="s">
        <v>424</v>
      </c>
      <c r="R116" s="26">
        <v>2</v>
      </c>
      <c r="S116" s="32">
        <v>2</v>
      </c>
      <c r="T116" s="28">
        <v>2</v>
      </c>
      <c r="U116" s="33">
        <v>2</v>
      </c>
      <c r="V116" s="30">
        <v>3</v>
      </c>
      <c r="W116" s="32">
        <v>3</v>
      </c>
      <c r="X116" s="28">
        <v>2</v>
      </c>
      <c r="Y116" s="33">
        <v>2</v>
      </c>
      <c r="Z116" s="30">
        <v>2</v>
      </c>
      <c r="AA116" s="78">
        <v>2</v>
      </c>
      <c r="AB116" s="80">
        <v>2</v>
      </c>
      <c r="AC116" s="33">
        <v>2</v>
      </c>
      <c r="AD116" s="83" t="s">
        <v>362</v>
      </c>
      <c r="AE116" s="12" t="s">
        <v>410</v>
      </c>
      <c r="AF116" s="73">
        <f>_xlfn.LET(_xlpm.MAX_DEGREES,$AG$2,($R$4*IFERROR(MAX(0,_xlpm.MAX_DEGREES-R116),0)+$T$4*IFERROR(MAX(0,_xlpm.MAX_DEGREES-T116),0)+$V$4*IFERROR(MAX(0,_xlpm.MAX_DEGREES-V116),0)+$X$4*IFERROR(MAX(0,_xlpm.MAX_DEGREES-X116),0)+$Z$4*IFERROR(MAX(0,_xlpm.MAX_DEGREES-Z116),0)+$AB$4*IFERROR(MAX(0,_xlpm.MAX_DEGREES-AB116),0))/$AG$4)</f>
        <v>0</v>
      </c>
      <c r="AG116" s="73">
        <f>_xlfn.LET(_xlpm.MAX_DEGREES,$AG$2,($R$4*IFERROR(MAX(0,_xlpm.MAX_DEGREES-S116),0)+$T$4*IFERROR(MAX(0,_xlpm.MAX_DEGREES-U116),0)+$V$4*IFERROR(MAX(0,_xlpm.MAX_DEGREES-W116),0)+$X$4*IFERROR(MAX(0,_xlpm.MAX_DEGREES-Y116),0)+$Z$4*IFERROR(MAX(0,_xlpm.MAX_DEGREES-AA116),0)+$AB$4*IFERROR(MAX(0,_xlpm.MAX_DEGREES-AC116),0))/$AG$4)</f>
        <v>0</v>
      </c>
      <c r="AH116" s="93">
        <v>3</v>
      </c>
      <c r="AI116" s="93">
        <v>2</v>
      </c>
      <c r="AJ116" s="93">
        <v>0</v>
      </c>
      <c r="AK116" s="93">
        <v>2</v>
      </c>
      <c r="AL116" s="92"/>
      <c r="AM116" s="74">
        <f>MAX(AH116+$AF116-3,0)</f>
        <v>0</v>
      </c>
      <c r="AN116" s="75">
        <f>MAX(AI116+$AF116-3,0)</f>
        <v>0</v>
      </c>
      <c r="AO116" s="75">
        <f>MAX(AJ116+$AF116-3,0)</f>
        <v>0</v>
      </c>
      <c r="AP116" s="75">
        <f>MAX(AK116+$AF116-3,0)</f>
        <v>0</v>
      </c>
      <c r="AQ116" s="76">
        <f>MAX(IF(Table1[[#This Row],[Any Scope Change?]]="Yes",3,0)+$AF116-3,0)</f>
        <v>0</v>
      </c>
      <c r="AR116" s="77">
        <f>SUMPRODUCT(AM$4:AQ$4,AM116:AQ116)</f>
        <v>0</v>
      </c>
      <c r="AS116" s="85">
        <v>5</v>
      </c>
      <c r="AT116" s="63" t="s">
        <v>387</v>
      </c>
      <c r="AU116" s="85">
        <v>4</v>
      </c>
      <c r="AV116" s="63" t="s">
        <v>387</v>
      </c>
    </row>
    <row r="117" spans="2:48" customFormat="1" ht="79.5" customHeight="1" x14ac:dyDescent="0.45">
      <c r="B117" s="2" t="s">
        <v>140</v>
      </c>
      <c r="C117" s="2" t="s">
        <v>173</v>
      </c>
      <c r="D117" s="2" t="s">
        <v>141</v>
      </c>
      <c r="E117" s="2">
        <v>85</v>
      </c>
      <c r="F117" s="1" t="s">
        <v>230</v>
      </c>
      <c r="G117" s="1" t="str">
        <f>Table1[[#This Row],[Matrix Default Name]] &amp; IF(ISBLANK(Table1[[#This Row],[Component Aliases]]),"", " (aka " &amp; Table1[[#This Row],[Component Aliases]] &amp; ")") &amp; IF(ISBLANK(Table1[[#This Row],[Default Souce Addresses (Decimal)]]),""," (J1939 SA " &amp; Table1[[#This Row],[Default Souce Addresses (Decimal)]] &amp; ")")</f>
        <v>Slope Sensor (aka Hill Start Assist)</v>
      </c>
      <c r="H117" s="1" t="s">
        <v>140</v>
      </c>
      <c r="I117" s="1" t="s">
        <v>396</v>
      </c>
      <c r="J117" s="14"/>
      <c r="K117" s="41" t="s">
        <v>404</v>
      </c>
      <c r="L117" s="95" t="s">
        <v>416</v>
      </c>
      <c r="M117" s="95" t="s">
        <v>411</v>
      </c>
      <c r="N117" s="95" t="s">
        <v>411</v>
      </c>
      <c r="O117" s="95" t="s">
        <v>414</v>
      </c>
      <c r="P117" s="95" t="s">
        <v>411</v>
      </c>
      <c r="Q117" s="95" t="s">
        <v>411</v>
      </c>
      <c r="R117" s="26">
        <v>0</v>
      </c>
      <c r="S117" s="32">
        <v>1</v>
      </c>
      <c r="T117" s="28">
        <v>1</v>
      </c>
      <c r="U117" s="33">
        <v>1</v>
      </c>
      <c r="V117" s="30">
        <v>1</v>
      </c>
      <c r="W117" s="32">
        <v>1</v>
      </c>
      <c r="X117" s="28">
        <v>0</v>
      </c>
      <c r="Y117" s="33">
        <v>0</v>
      </c>
      <c r="Z117" s="30">
        <v>1</v>
      </c>
      <c r="AA117" s="78">
        <v>1</v>
      </c>
      <c r="AB117" s="80">
        <v>1</v>
      </c>
      <c r="AC117" s="33">
        <v>1</v>
      </c>
      <c r="AD117" s="83" t="s">
        <v>362</v>
      </c>
      <c r="AE117" s="12" t="s">
        <v>410</v>
      </c>
      <c r="AF117" s="73">
        <f>_xlfn.LET(_xlpm.MAX_DEGREES,$AG$2,($R$4*IFERROR(MAX(0,_xlpm.MAX_DEGREES-R117),0)+$T$4*IFERROR(MAX(0,_xlpm.MAX_DEGREES-T117),0)+$V$4*IFERROR(MAX(0,_xlpm.MAX_DEGREES-V117),0)+$X$4*IFERROR(MAX(0,_xlpm.MAX_DEGREES-X117),0)+$Z$4*IFERROR(MAX(0,_xlpm.MAX_DEGREES-Z117),0)+$AB$4*IFERROR(MAX(0,_xlpm.MAX_DEGREES-AB117),0))/$AG$4)</f>
        <v>3.3333333333333335</v>
      </c>
      <c r="AG117" s="73">
        <f>_xlfn.LET(_xlpm.MAX_DEGREES,$AG$2,($R$4*IFERROR(MAX(0,_xlpm.MAX_DEGREES-S117),0)+$T$4*IFERROR(MAX(0,_xlpm.MAX_DEGREES-U117),0)+$V$4*IFERROR(MAX(0,_xlpm.MAX_DEGREES-W117),0)+$X$4*IFERROR(MAX(0,_xlpm.MAX_DEGREES-Y117),0)+$Z$4*IFERROR(MAX(0,_xlpm.MAX_DEGREES-AA117),0)+$AB$4*IFERROR(MAX(0,_xlpm.MAX_DEGREES-AC117),0))/$AG$4)</f>
        <v>2.916666666666667</v>
      </c>
      <c r="AH117" s="93">
        <v>0</v>
      </c>
      <c r="AI117" s="93">
        <v>0</v>
      </c>
      <c r="AJ117" s="93">
        <v>0</v>
      </c>
      <c r="AK117" s="93">
        <v>0</v>
      </c>
      <c r="AL117" s="92"/>
      <c r="AM117" s="74">
        <f>MAX(AH117+$AF117-3,0)</f>
        <v>0.33333333333333348</v>
      </c>
      <c r="AN117" s="75">
        <f>MAX(AI117+$AF117-3,0)</f>
        <v>0.33333333333333348</v>
      </c>
      <c r="AO117" s="75">
        <f>MAX(AJ117+$AF117-3,0)</f>
        <v>0.33333333333333348</v>
      </c>
      <c r="AP117" s="75">
        <f>MAX(AK117+$AF117-3,0)</f>
        <v>0.33333333333333348</v>
      </c>
      <c r="AQ117" s="76">
        <f>MAX(IF(Table1[[#This Row],[Any Scope Change?]]="Yes",3,0)+$AF117-3,0)</f>
        <v>0.33333333333333348</v>
      </c>
      <c r="AR117" s="77">
        <f>SUMPRODUCT(AM$4:AQ$4,AM117:AQ117)</f>
        <v>1.6666666666666674</v>
      </c>
      <c r="AS117" s="85">
        <v>5</v>
      </c>
      <c r="AT117" s="63" t="s">
        <v>387</v>
      </c>
      <c r="AU117" s="85">
        <v>4</v>
      </c>
      <c r="AV117" s="63" t="s">
        <v>387</v>
      </c>
    </row>
    <row r="118" spans="2:48" customFormat="1" ht="50.15" customHeight="1" x14ac:dyDescent="0.45">
      <c r="B118" s="2" t="s">
        <v>150</v>
      </c>
      <c r="C118" s="2" t="s">
        <v>173</v>
      </c>
      <c r="D118" s="2" t="s">
        <v>151</v>
      </c>
      <c r="E118" s="2">
        <v>91</v>
      </c>
      <c r="F118" s="1" t="s">
        <v>232</v>
      </c>
      <c r="G118" s="1" t="str">
        <f>Table1[[#This Row],[Matrix Default Name]] &amp; IF(ISBLANK(Table1[[#This Row],[Component Aliases]]),"", " (aka " &amp; Table1[[#This Row],[Component Aliases]] &amp; ")") &amp; IF(ISBLANK(Table1[[#This Row],[Default Souce Addresses (Decimal)]]),""," (J1939 SA " &amp; Table1[[#This Row],[Default Souce Addresses (Decimal)]] &amp; ")")</f>
        <v>Body Controller #2</v>
      </c>
      <c r="H118" s="1" t="s">
        <v>150</v>
      </c>
      <c r="I118" s="1"/>
      <c r="J118" s="14"/>
      <c r="K118" s="41" t="s">
        <v>404</v>
      </c>
      <c r="L118" s="95" t="s">
        <v>411</v>
      </c>
      <c r="M118" s="95" t="s">
        <v>424</v>
      </c>
      <c r="N118" s="95" t="s">
        <v>424</v>
      </c>
      <c r="O118" s="95" t="s">
        <v>411</v>
      </c>
      <c r="P118" s="95" t="s">
        <v>411</v>
      </c>
      <c r="Q118" s="95" t="s">
        <v>414</v>
      </c>
      <c r="R118" s="26">
        <v>1</v>
      </c>
      <c r="S118" s="32">
        <v>1</v>
      </c>
      <c r="T118" s="28">
        <v>2</v>
      </c>
      <c r="U118" s="33">
        <v>2</v>
      </c>
      <c r="V118" s="30">
        <v>2</v>
      </c>
      <c r="W118" s="32">
        <v>2</v>
      </c>
      <c r="X118" s="28">
        <v>1</v>
      </c>
      <c r="Y118" s="33">
        <v>1</v>
      </c>
      <c r="Z118" s="30">
        <v>1</v>
      </c>
      <c r="AA118" s="78">
        <v>1</v>
      </c>
      <c r="AB118" s="80">
        <v>0</v>
      </c>
      <c r="AC118" s="33">
        <v>0</v>
      </c>
      <c r="AD118" s="83" t="s">
        <v>362</v>
      </c>
      <c r="AE118" s="12" t="s">
        <v>410</v>
      </c>
      <c r="AF118" s="73">
        <f>_xlfn.LET(_xlpm.MAX_DEGREES,$AG$2,($R$4*IFERROR(MAX(0,_xlpm.MAX_DEGREES-R118),0)+$T$4*IFERROR(MAX(0,_xlpm.MAX_DEGREES-T118),0)+$V$4*IFERROR(MAX(0,_xlpm.MAX_DEGREES-V118),0)+$X$4*IFERROR(MAX(0,_xlpm.MAX_DEGREES-X118),0)+$Z$4*IFERROR(MAX(0,_xlpm.MAX_DEGREES-Z118),0)+$AB$4*IFERROR(MAX(0,_xlpm.MAX_DEGREES-AB118),0))/$AG$4)</f>
        <v>2.0833333333333335</v>
      </c>
      <c r="AG118" s="73">
        <f>_xlfn.LET(_xlpm.MAX_DEGREES,$AG$2,($R$4*IFERROR(MAX(0,_xlpm.MAX_DEGREES-S118),0)+$T$4*IFERROR(MAX(0,_xlpm.MAX_DEGREES-U118),0)+$V$4*IFERROR(MAX(0,_xlpm.MAX_DEGREES-W118),0)+$X$4*IFERROR(MAX(0,_xlpm.MAX_DEGREES-Y118),0)+$Z$4*IFERROR(MAX(0,_xlpm.MAX_DEGREES-AA118),0)+$AB$4*IFERROR(MAX(0,_xlpm.MAX_DEGREES-AC118),0))/$AG$4)</f>
        <v>2.0833333333333335</v>
      </c>
      <c r="AH118" s="93">
        <v>1</v>
      </c>
      <c r="AI118" s="93">
        <v>0</v>
      </c>
      <c r="AJ118" s="93">
        <v>0</v>
      </c>
      <c r="AK118" s="93">
        <v>2</v>
      </c>
      <c r="AL118" s="91" t="s">
        <v>393</v>
      </c>
      <c r="AM118" s="74">
        <f>MAX(AH118+$AF118-3,0)</f>
        <v>8.3333333333333481E-2</v>
      </c>
      <c r="AN118" s="75">
        <f>MAX(AI118+$AF118-3,0)</f>
        <v>0</v>
      </c>
      <c r="AO118" s="75">
        <f>MAX(AJ118+$AF118-3,0)</f>
        <v>0</v>
      </c>
      <c r="AP118" s="75">
        <f>MAX(AK118+$AF118-3,0)</f>
        <v>1.0833333333333339</v>
      </c>
      <c r="AQ118" s="76">
        <f>MAX(IF(Table1[[#This Row],[Any Scope Change?]]="Yes",3,0)+$AF118-3,0)</f>
        <v>0</v>
      </c>
      <c r="AR118" s="77">
        <f>SUMPRODUCT(AM$4:AQ$4,AM118:AQ118)</f>
        <v>1.1666666666666674</v>
      </c>
      <c r="AS118" s="85">
        <v>5</v>
      </c>
      <c r="AT118" s="63" t="s">
        <v>387</v>
      </c>
      <c r="AU118" s="85">
        <v>4</v>
      </c>
      <c r="AV118" s="63" t="s">
        <v>387</v>
      </c>
    </row>
    <row r="119" spans="2:48" customFormat="1" ht="50.15" customHeight="1" x14ac:dyDescent="0.45">
      <c r="B119" s="2" t="s">
        <v>202</v>
      </c>
      <c r="C119" s="2" t="s">
        <v>220</v>
      </c>
      <c r="D119" s="2"/>
      <c r="E119" s="2">
        <v>92</v>
      </c>
      <c r="F119" s="1" t="s">
        <v>232</v>
      </c>
      <c r="G119" s="1" t="str">
        <f>Table1[[#This Row],[Matrix Default Name]] &amp; IF(ISBLANK(Table1[[#This Row],[Component Aliases]]),"", " (aka " &amp; Table1[[#This Row],[Component Aliases]] &amp; ")") &amp; IF(ISBLANK(Table1[[#This Row],[Default Souce Addresses (Decimal)]]),""," (J1939 SA " &amp; Table1[[#This Row],[Default Souce Addresses (Decimal)]] &amp; ")")</f>
        <v>Door Controller (J1939 SA 236)</v>
      </c>
      <c r="H119" s="1" t="s">
        <v>202</v>
      </c>
      <c r="I119" s="1"/>
      <c r="J119" s="14">
        <v>236</v>
      </c>
      <c r="K119" s="41" t="s">
        <v>404</v>
      </c>
      <c r="L119" s="95" t="s">
        <v>420</v>
      </c>
      <c r="M119" s="95" t="s">
        <v>409</v>
      </c>
      <c r="N119" s="95" t="s">
        <v>421</v>
      </c>
      <c r="O119" s="95" t="s">
        <v>423</v>
      </c>
      <c r="P119" s="95" t="s">
        <v>409</v>
      </c>
      <c r="Q119" s="95" t="s">
        <v>421</v>
      </c>
      <c r="R119" s="26">
        <v>1</v>
      </c>
      <c r="S119" s="32">
        <v>1</v>
      </c>
      <c r="T119" s="28">
        <v>1</v>
      </c>
      <c r="U119" s="33">
        <v>2</v>
      </c>
      <c r="V119" s="30">
        <v>2</v>
      </c>
      <c r="W119" s="32">
        <v>2</v>
      </c>
      <c r="X119" s="28">
        <v>1</v>
      </c>
      <c r="Y119" s="33">
        <v>1</v>
      </c>
      <c r="Z119" s="30">
        <v>1</v>
      </c>
      <c r="AA119" s="78">
        <v>2</v>
      </c>
      <c r="AB119" s="80">
        <v>2</v>
      </c>
      <c r="AC119" s="33">
        <v>2</v>
      </c>
      <c r="AD119" s="83" t="s">
        <v>362</v>
      </c>
      <c r="AE119" s="12" t="s">
        <v>410</v>
      </c>
      <c r="AF119" s="73">
        <f>_xlfn.LET(_xlpm.MAX_DEGREES,$AG$2,($R$4*IFERROR(MAX(0,_xlpm.MAX_DEGREES-R119),0)+$T$4*IFERROR(MAX(0,_xlpm.MAX_DEGREES-T119),0)+$V$4*IFERROR(MAX(0,_xlpm.MAX_DEGREES-V119),0)+$X$4*IFERROR(MAX(0,_xlpm.MAX_DEGREES-X119),0)+$Z$4*IFERROR(MAX(0,_xlpm.MAX_DEGREES-Z119),0)+$AB$4*IFERROR(MAX(0,_xlpm.MAX_DEGREES-AB119),0))/$AG$4)</f>
        <v>1.6666666666666667</v>
      </c>
      <c r="AG119" s="73">
        <f>_xlfn.LET(_xlpm.MAX_DEGREES,$AG$2,($R$4*IFERROR(MAX(0,_xlpm.MAX_DEGREES-S119),0)+$T$4*IFERROR(MAX(0,_xlpm.MAX_DEGREES-U119),0)+$V$4*IFERROR(MAX(0,_xlpm.MAX_DEGREES-W119),0)+$X$4*IFERROR(MAX(0,_xlpm.MAX_DEGREES-Y119),0)+$Z$4*IFERROR(MAX(0,_xlpm.MAX_DEGREES-AA119),0)+$AB$4*IFERROR(MAX(0,_xlpm.MAX_DEGREES-AC119),0))/$AG$4)</f>
        <v>0.83333333333333337</v>
      </c>
      <c r="AH119" s="93">
        <v>1</v>
      </c>
      <c r="AI119" s="93">
        <v>0</v>
      </c>
      <c r="AJ119" s="93">
        <v>0</v>
      </c>
      <c r="AK119" s="93">
        <v>2</v>
      </c>
      <c r="AL119" s="91" t="s">
        <v>393</v>
      </c>
      <c r="AM119" s="74">
        <f>MAX(AH119+$AF119-3,0)</f>
        <v>0</v>
      </c>
      <c r="AN119" s="75">
        <f>MAX(AI119+$AF119-3,0)</f>
        <v>0</v>
      </c>
      <c r="AO119" s="75">
        <f>MAX(AJ119+$AF119-3,0)</f>
        <v>0</v>
      </c>
      <c r="AP119" s="75">
        <f>MAX(AK119+$AF119-3,0)</f>
        <v>0.66666666666666696</v>
      </c>
      <c r="AQ119" s="76">
        <f>MAX(IF(Table1[[#This Row],[Any Scope Change?]]="Yes",3,0)+$AF119-3,0)</f>
        <v>0</v>
      </c>
      <c r="AR119" s="77">
        <f>SUMPRODUCT(AM$4:AQ$4,AM119:AQ119)</f>
        <v>0.66666666666666696</v>
      </c>
      <c r="AS119" s="85">
        <v>5</v>
      </c>
      <c r="AT119" s="63" t="s">
        <v>387</v>
      </c>
      <c r="AU119" s="85">
        <v>4</v>
      </c>
      <c r="AV119" s="63" t="s">
        <v>387</v>
      </c>
    </row>
    <row r="120" spans="2:48" customFormat="1" ht="50.15" customHeight="1" x14ac:dyDescent="0.45">
      <c r="B120" s="2" t="s">
        <v>160</v>
      </c>
      <c r="C120" s="2" t="s">
        <v>173</v>
      </c>
      <c r="D120" s="2" t="s">
        <v>161</v>
      </c>
      <c r="E120" s="2">
        <v>93</v>
      </c>
      <c r="F120" s="1" t="s">
        <v>232</v>
      </c>
      <c r="G120" s="1" t="str">
        <f>Table1[[#This Row],[Matrix Default Name]] &amp; IF(ISBLANK(Table1[[#This Row],[Component Aliases]]),"", " (aka " &amp; Table1[[#This Row],[Component Aliases]] &amp; ")") &amp; IF(ISBLANK(Table1[[#This Row],[Default Souce Addresses (Decimal)]]),""," (J1939 SA " &amp; Table1[[#This Row],[Default Souce Addresses (Decimal)]] &amp; ")")</f>
        <v>Door Controller #1 (J1939 SA 237)</v>
      </c>
      <c r="H120" s="1" t="s">
        <v>160</v>
      </c>
      <c r="I120" s="1"/>
      <c r="J120" s="14">
        <v>237</v>
      </c>
      <c r="K120" s="41" t="s">
        <v>404</v>
      </c>
      <c r="L120" s="95" t="s">
        <v>420</v>
      </c>
      <c r="M120" s="95" t="s">
        <v>409</v>
      </c>
      <c r="N120" s="95" t="s">
        <v>421</v>
      </c>
      <c r="O120" s="95" t="s">
        <v>423</v>
      </c>
      <c r="P120" s="95" t="s">
        <v>409</v>
      </c>
      <c r="Q120" s="95" t="s">
        <v>421</v>
      </c>
      <c r="R120" s="26">
        <v>1</v>
      </c>
      <c r="S120" s="32">
        <v>1</v>
      </c>
      <c r="T120" s="28">
        <v>1</v>
      </c>
      <c r="U120" s="33">
        <v>2</v>
      </c>
      <c r="V120" s="30">
        <v>2</v>
      </c>
      <c r="W120" s="32">
        <v>2</v>
      </c>
      <c r="X120" s="28">
        <v>1</v>
      </c>
      <c r="Y120" s="33">
        <v>1</v>
      </c>
      <c r="Z120" s="30">
        <v>1</v>
      </c>
      <c r="AA120" s="78">
        <v>2</v>
      </c>
      <c r="AB120" s="80">
        <v>2</v>
      </c>
      <c r="AC120" s="33">
        <v>2</v>
      </c>
      <c r="AD120" s="83" t="s">
        <v>362</v>
      </c>
      <c r="AE120" s="12" t="s">
        <v>410</v>
      </c>
      <c r="AF120" s="73">
        <f>_xlfn.LET(_xlpm.MAX_DEGREES,$AG$2,($R$4*IFERROR(MAX(0,_xlpm.MAX_DEGREES-R120),0)+$T$4*IFERROR(MAX(0,_xlpm.MAX_DEGREES-T120),0)+$V$4*IFERROR(MAX(0,_xlpm.MAX_DEGREES-V120),0)+$X$4*IFERROR(MAX(0,_xlpm.MAX_DEGREES-X120),0)+$Z$4*IFERROR(MAX(0,_xlpm.MAX_DEGREES-Z120),0)+$AB$4*IFERROR(MAX(0,_xlpm.MAX_DEGREES-AB120),0))/$AG$4)</f>
        <v>1.6666666666666667</v>
      </c>
      <c r="AG120" s="73">
        <f>_xlfn.LET(_xlpm.MAX_DEGREES,$AG$2,($R$4*IFERROR(MAX(0,_xlpm.MAX_DEGREES-S120),0)+$T$4*IFERROR(MAX(0,_xlpm.MAX_DEGREES-U120),0)+$V$4*IFERROR(MAX(0,_xlpm.MAX_DEGREES-W120),0)+$X$4*IFERROR(MAX(0,_xlpm.MAX_DEGREES-Y120),0)+$Z$4*IFERROR(MAX(0,_xlpm.MAX_DEGREES-AA120),0)+$AB$4*IFERROR(MAX(0,_xlpm.MAX_DEGREES-AC120),0))/$AG$4)</f>
        <v>0.83333333333333337</v>
      </c>
      <c r="AH120" s="93">
        <v>1</v>
      </c>
      <c r="AI120" s="93">
        <v>0</v>
      </c>
      <c r="AJ120" s="93">
        <v>0</v>
      </c>
      <c r="AK120" s="93">
        <v>2</v>
      </c>
      <c r="AL120" s="91" t="s">
        <v>393</v>
      </c>
      <c r="AM120" s="74">
        <f>MAX(AH120+$AF120-3,0)</f>
        <v>0</v>
      </c>
      <c r="AN120" s="75">
        <f>MAX(AI120+$AF120-3,0)</f>
        <v>0</v>
      </c>
      <c r="AO120" s="75">
        <f>MAX(AJ120+$AF120-3,0)</f>
        <v>0</v>
      </c>
      <c r="AP120" s="75">
        <f>MAX(AK120+$AF120-3,0)</f>
        <v>0.66666666666666696</v>
      </c>
      <c r="AQ120" s="76">
        <f>MAX(IF(Table1[[#This Row],[Any Scope Change?]]="Yes",3,0)+$AF120-3,0)</f>
        <v>0</v>
      </c>
      <c r="AR120" s="77">
        <f>SUMPRODUCT(AM$4:AQ$4,AM120:AQ120)</f>
        <v>0.66666666666666696</v>
      </c>
      <c r="AS120" s="85">
        <v>5</v>
      </c>
      <c r="AT120" s="63" t="s">
        <v>387</v>
      </c>
      <c r="AU120" s="85">
        <v>4</v>
      </c>
      <c r="AV120" s="63" t="s">
        <v>387</v>
      </c>
    </row>
    <row r="121" spans="2:48" customFormat="1" ht="50.15" customHeight="1" x14ac:dyDescent="0.45">
      <c r="B121" s="2" t="s">
        <v>162</v>
      </c>
      <c r="C121" s="2" t="s">
        <v>173</v>
      </c>
      <c r="D121" s="2" t="s">
        <v>163</v>
      </c>
      <c r="E121" s="2">
        <v>94</v>
      </c>
      <c r="F121" s="1" t="s">
        <v>232</v>
      </c>
      <c r="G121" s="1" t="str">
        <f>Table1[[#This Row],[Matrix Default Name]] &amp; IF(ISBLANK(Table1[[#This Row],[Component Aliases]]),"", " (aka " &amp; Table1[[#This Row],[Component Aliases]] &amp; ")") &amp; IF(ISBLANK(Table1[[#This Row],[Default Souce Addresses (Decimal)]]),""," (J1939 SA " &amp; Table1[[#This Row],[Default Souce Addresses (Decimal)]] &amp; ")")</f>
        <v>Door Controller #2</v>
      </c>
      <c r="H121" s="1" t="s">
        <v>162</v>
      </c>
      <c r="I121" s="1"/>
      <c r="J121" s="14"/>
      <c r="K121" s="41" t="s">
        <v>404</v>
      </c>
      <c r="L121" s="95" t="s">
        <v>411</v>
      </c>
      <c r="M121" s="95" t="s">
        <v>412</v>
      </c>
      <c r="N121" s="95" t="s">
        <v>412</v>
      </c>
      <c r="O121" s="95" t="s">
        <v>412</v>
      </c>
      <c r="P121" s="95" t="s">
        <v>412</v>
      </c>
      <c r="Q121" s="95" t="s">
        <v>412</v>
      </c>
      <c r="R121" s="26">
        <v>1</v>
      </c>
      <c r="S121" s="32">
        <v>1</v>
      </c>
      <c r="T121" s="28" t="s">
        <v>410</v>
      </c>
      <c r="U121" s="33" t="s">
        <v>410</v>
      </c>
      <c r="V121" s="30" t="s">
        <v>410</v>
      </c>
      <c r="W121" s="32" t="s">
        <v>410</v>
      </c>
      <c r="X121" s="28" t="s">
        <v>410</v>
      </c>
      <c r="Y121" s="33" t="s">
        <v>410</v>
      </c>
      <c r="Z121" s="30" t="s">
        <v>410</v>
      </c>
      <c r="AA121" s="78" t="s">
        <v>410</v>
      </c>
      <c r="AB121" s="80" t="s">
        <v>410</v>
      </c>
      <c r="AC121" s="33" t="s">
        <v>410</v>
      </c>
      <c r="AD121" s="83" t="s">
        <v>362</v>
      </c>
      <c r="AE121" s="12" t="s">
        <v>410</v>
      </c>
      <c r="AF121" s="73">
        <f>_xlfn.LET(_xlpm.MAX_DEGREES,$AG$2,($R$4*IFERROR(MAX(0,_xlpm.MAX_DEGREES-R121),0)+$T$4*IFERROR(MAX(0,_xlpm.MAX_DEGREES-T121),0)+$V$4*IFERROR(MAX(0,_xlpm.MAX_DEGREES-V121),0)+$X$4*IFERROR(MAX(0,_xlpm.MAX_DEGREES-X121),0)+$Z$4*IFERROR(MAX(0,_xlpm.MAX_DEGREES-Z121),0)+$AB$4*IFERROR(MAX(0,_xlpm.MAX_DEGREES-AB121),0))/$AG$4)</f>
        <v>0.41666666666666669</v>
      </c>
      <c r="AG121" s="73">
        <f>_xlfn.LET(_xlpm.MAX_DEGREES,$AG$2,($R$4*IFERROR(MAX(0,_xlpm.MAX_DEGREES-S121),0)+$T$4*IFERROR(MAX(0,_xlpm.MAX_DEGREES-U121),0)+$V$4*IFERROR(MAX(0,_xlpm.MAX_DEGREES-W121),0)+$X$4*IFERROR(MAX(0,_xlpm.MAX_DEGREES-Y121),0)+$Z$4*IFERROR(MAX(0,_xlpm.MAX_DEGREES-AA121),0)+$AB$4*IFERROR(MAX(0,_xlpm.MAX_DEGREES-AC121),0))/$AG$4)</f>
        <v>0.41666666666666669</v>
      </c>
      <c r="AH121" s="93">
        <v>1</v>
      </c>
      <c r="AI121" s="93">
        <v>0</v>
      </c>
      <c r="AJ121" s="93">
        <v>0</v>
      </c>
      <c r="AK121" s="93">
        <v>2</v>
      </c>
      <c r="AL121" s="91" t="s">
        <v>393</v>
      </c>
      <c r="AM121" s="74">
        <f>MAX(AH121+$AF121-3,0)</f>
        <v>0</v>
      </c>
      <c r="AN121" s="75">
        <f>MAX(AI121+$AF121-3,0)</f>
        <v>0</v>
      </c>
      <c r="AO121" s="75">
        <f>MAX(AJ121+$AF121-3,0)</f>
        <v>0</v>
      </c>
      <c r="AP121" s="75">
        <f>MAX(AK121+$AF121-3,0)</f>
        <v>0</v>
      </c>
      <c r="AQ121" s="76">
        <f>MAX(IF(Table1[[#This Row],[Any Scope Change?]]="Yes",3,0)+$AF121-3,0)</f>
        <v>0</v>
      </c>
      <c r="AR121" s="77">
        <f>SUMPRODUCT(AM$4:AQ$4,AM121:AQ121)</f>
        <v>0</v>
      </c>
      <c r="AS121" s="85">
        <v>5</v>
      </c>
      <c r="AT121" s="63" t="s">
        <v>387</v>
      </c>
      <c r="AU121" s="85">
        <v>4</v>
      </c>
      <c r="AV121" s="63" t="s">
        <v>387</v>
      </c>
    </row>
    <row r="122" spans="2:48" customFormat="1" ht="50.15" customHeight="1" x14ac:dyDescent="0.45">
      <c r="B122" s="2" t="s">
        <v>156</v>
      </c>
      <c r="C122" s="2" t="s">
        <v>173</v>
      </c>
      <c r="D122" s="2"/>
      <c r="E122" s="2">
        <v>95</v>
      </c>
      <c r="F122" s="1" t="s">
        <v>232</v>
      </c>
      <c r="G122" s="1" t="str">
        <f>Table1[[#This Row],[Matrix Default Name]] &amp; IF(ISBLANK(Table1[[#This Row],[Component Aliases]]),"", " (aka " &amp; Table1[[#This Row],[Component Aliases]] &amp; ")") &amp; IF(ISBLANK(Table1[[#This Row],[Default Souce Addresses (Decimal)]]),""," (J1939 SA " &amp; Table1[[#This Row],[Default Souce Addresses (Decimal)]] &amp; ")")</f>
        <v>Door Controller #3</v>
      </c>
      <c r="H122" s="1" t="s">
        <v>156</v>
      </c>
      <c r="I122" s="1"/>
      <c r="J122" s="14"/>
      <c r="K122" s="41" t="s">
        <v>404</v>
      </c>
      <c r="L122" s="95" t="s">
        <v>411</v>
      </c>
      <c r="M122" s="95" t="s">
        <v>412</v>
      </c>
      <c r="N122" s="95" t="s">
        <v>412</v>
      </c>
      <c r="O122" s="95" t="s">
        <v>412</v>
      </c>
      <c r="P122" s="95" t="s">
        <v>412</v>
      </c>
      <c r="Q122" s="95" t="s">
        <v>412</v>
      </c>
      <c r="R122" s="26">
        <v>1</v>
      </c>
      <c r="S122" s="32">
        <v>1</v>
      </c>
      <c r="T122" s="28" t="s">
        <v>410</v>
      </c>
      <c r="U122" s="33" t="s">
        <v>410</v>
      </c>
      <c r="V122" s="30" t="s">
        <v>410</v>
      </c>
      <c r="W122" s="32" t="s">
        <v>410</v>
      </c>
      <c r="X122" s="28" t="s">
        <v>410</v>
      </c>
      <c r="Y122" s="33" t="s">
        <v>410</v>
      </c>
      <c r="Z122" s="30" t="s">
        <v>410</v>
      </c>
      <c r="AA122" s="78" t="s">
        <v>410</v>
      </c>
      <c r="AB122" s="80" t="s">
        <v>410</v>
      </c>
      <c r="AC122" s="33" t="s">
        <v>410</v>
      </c>
      <c r="AD122" s="83" t="s">
        <v>362</v>
      </c>
      <c r="AE122" s="12" t="s">
        <v>410</v>
      </c>
      <c r="AF122" s="73">
        <f>_xlfn.LET(_xlpm.MAX_DEGREES,$AG$2,($R$4*IFERROR(MAX(0,_xlpm.MAX_DEGREES-R122),0)+$T$4*IFERROR(MAX(0,_xlpm.MAX_DEGREES-T122),0)+$V$4*IFERROR(MAX(0,_xlpm.MAX_DEGREES-V122),0)+$X$4*IFERROR(MAX(0,_xlpm.MAX_DEGREES-X122),0)+$Z$4*IFERROR(MAX(0,_xlpm.MAX_DEGREES-Z122),0)+$AB$4*IFERROR(MAX(0,_xlpm.MAX_DEGREES-AB122),0))/$AG$4)</f>
        <v>0.41666666666666669</v>
      </c>
      <c r="AG122" s="73">
        <f>_xlfn.LET(_xlpm.MAX_DEGREES,$AG$2,($R$4*IFERROR(MAX(0,_xlpm.MAX_DEGREES-S122),0)+$T$4*IFERROR(MAX(0,_xlpm.MAX_DEGREES-U122),0)+$V$4*IFERROR(MAX(0,_xlpm.MAX_DEGREES-W122),0)+$X$4*IFERROR(MAX(0,_xlpm.MAX_DEGREES-Y122),0)+$Z$4*IFERROR(MAX(0,_xlpm.MAX_DEGREES-AA122),0)+$AB$4*IFERROR(MAX(0,_xlpm.MAX_DEGREES-AC122),0))/$AG$4)</f>
        <v>0.41666666666666669</v>
      </c>
      <c r="AH122" s="93">
        <v>1</v>
      </c>
      <c r="AI122" s="93">
        <v>0</v>
      </c>
      <c r="AJ122" s="93">
        <v>0</v>
      </c>
      <c r="AK122" s="93">
        <v>2</v>
      </c>
      <c r="AL122" s="91" t="s">
        <v>393</v>
      </c>
      <c r="AM122" s="74">
        <f>MAX(AH122+$AF122-3,0)</f>
        <v>0</v>
      </c>
      <c r="AN122" s="75">
        <f>MAX(AI122+$AF122-3,0)</f>
        <v>0</v>
      </c>
      <c r="AO122" s="75">
        <f>MAX(AJ122+$AF122-3,0)</f>
        <v>0</v>
      </c>
      <c r="AP122" s="75">
        <f>MAX(AK122+$AF122-3,0)</f>
        <v>0</v>
      </c>
      <c r="AQ122" s="76">
        <f>MAX(IF(Table1[[#This Row],[Any Scope Change?]]="Yes",3,0)+$AF122-3,0)</f>
        <v>0</v>
      </c>
      <c r="AR122" s="77">
        <f>SUMPRODUCT(AM$4:AQ$4,AM122:AQ122)</f>
        <v>0</v>
      </c>
      <c r="AS122" s="85">
        <v>5</v>
      </c>
      <c r="AT122" s="63" t="s">
        <v>387</v>
      </c>
      <c r="AU122" s="85">
        <v>4</v>
      </c>
      <c r="AV122" s="63" t="s">
        <v>387</v>
      </c>
    </row>
    <row r="123" spans="2:48" customFormat="1" ht="50.15" customHeight="1" x14ac:dyDescent="0.45">
      <c r="B123" s="2" t="s">
        <v>157</v>
      </c>
      <c r="C123" s="2" t="s">
        <v>173</v>
      </c>
      <c r="D123" s="2"/>
      <c r="E123" s="2">
        <v>96</v>
      </c>
      <c r="F123" s="1" t="s">
        <v>232</v>
      </c>
      <c r="G123" s="1" t="str">
        <f>Table1[[#This Row],[Matrix Default Name]] &amp; IF(ISBLANK(Table1[[#This Row],[Component Aliases]]),"", " (aka " &amp; Table1[[#This Row],[Component Aliases]] &amp; ")") &amp; IF(ISBLANK(Table1[[#This Row],[Default Souce Addresses (Decimal)]]),""," (J1939 SA " &amp; Table1[[#This Row],[Default Souce Addresses (Decimal)]] &amp; ")")</f>
        <v>Door Controller #4</v>
      </c>
      <c r="H123" s="1" t="s">
        <v>157</v>
      </c>
      <c r="I123" s="1"/>
      <c r="J123" s="14"/>
      <c r="K123" s="41" t="s">
        <v>404</v>
      </c>
      <c r="L123" s="95" t="s">
        <v>411</v>
      </c>
      <c r="M123" s="95" t="s">
        <v>412</v>
      </c>
      <c r="N123" s="95" t="s">
        <v>412</v>
      </c>
      <c r="O123" s="95" t="s">
        <v>412</v>
      </c>
      <c r="P123" s="95" t="s">
        <v>412</v>
      </c>
      <c r="Q123" s="95" t="s">
        <v>412</v>
      </c>
      <c r="R123" s="26">
        <v>1</v>
      </c>
      <c r="S123" s="32">
        <v>1</v>
      </c>
      <c r="T123" s="28" t="s">
        <v>410</v>
      </c>
      <c r="U123" s="33" t="s">
        <v>410</v>
      </c>
      <c r="V123" s="30" t="s">
        <v>410</v>
      </c>
      <c r="W123" s="32" t="s">
        <v>410</v>
      </c>
      <c r="X123" s="28" t="s">
        <v>410</v>
      </c>
      <c r="Y123" s="33" t="s">
        <v>410</v>
      </c>
      <c r="Z123" s="30" t="s">
        <v>410</v>
      </c>
      <c r="AA123" s="78" t="s">
        <v>410</v>
      </c>
      <c r="AB123" s="80" t="s">
        <v>410</v>
      </c>
      <c r="AC123" s="33" t="s">
        <v>410</v>
      </c>
      <c r="AD123" s="83" t="s">
        <v>362</v>
      </c>
      <c r="AE123" s="12" t="s">
        <v>410</v>
      </c>
      <c r="AF123" s="73">
        <f>_xlfn.LET(_xlpm.MAX_DEGREES,$AG$2,($R$4*IFERROR(MAX(0,_xlpm.MAX_DEGREES-R123),0)+$T$4*IFERROR(MAX(0,_xlpm.MAX_DEGREES-T123),0)+$V$4*IFERROR(MAX(0,_xlpm.MAX_DEGREES-V123),0)+$X$4*IFERROR(MAX(0,_xlpm.MAX_DEGREES-X123),0)+$Z$4*IFERROR(MAX(0,_xlpm.MAX_DEGREES-Z123),0)+$AB$4*IFERROR(MAX(0,_xlpm.MAX_DEGREES-AB123),0))/$AG$4)</f>
        <v>0.41666666666666669</v>
      </c>
      <c r="AG123" s="73">
        <f>_xlfn.LET(_xlpm.MAX_DEGREES,$AG$2,($R$4*IFERROR(MAX(0,_xlpm.MAX_DEGREES-S123),0)+$T$4*IFERROR(MAX(0,_xlpm.MAX_DEGREES-U123),0)+$V$4*IFERROR(MAX(0,_xlpm.MAX_DEGREES-W123),0)+$X$4*IFERROR(MAX(0,_xlpm.MAX_DEGREES-Y123),0)+$Z$4*IFERROR(MAX(0,_xlpm.MAX_DEGREES-AA123),0)+$AB$4*IFERROR(MAX(0,_xlpm.MAX_DEGREES-AC123),0))/$AG$4)</f>
        <v>0.41666666666666669</v>
      </c>
      <c r="AH123" s="93">
        <v>1</v>
      </c>
      <c r="AI123" s="93">
        <v>0</v>
      </c>
      <c r="AJ123" s="93">
        <v>0</v>
      </c>
      <c r="AK123" s="93">
        <v>2</v>
      </c>
      <c r="AL123" s="91" t="s">
        <v>393</v>
      </c>
      <c r="AM123" s="74">
        <f>MAX(AH123+$AF123-3,0)</f>
        <v>0</v>
      </c>
      <c r="AN123" s="75">
        <f>MAX(AI123+$AF123-3,0)</f>
        <v>0</v>
      </c>
      <c r="AO123" s="75">
        <f>MAX(AJ123+$AF123-3,0)</f>
        <v>0</v>
      </c>
      <c r="AP123" s="75">
        <f>MAX(AK123+$AF123-3,0)</f>
        <v>0</v>
      </c>
      <c r="AQ123" s="76">
        <f>MAX(IF(Table1[[#This Row],[Any Scope Change?]]="Yes",3,0)+$AF123-3,0)</f>
        <v>0</v>
      </c>
      <c r="AR123" s="77">
        <f>SUMPRODUCT(AM$4:AQ$4,AM123:AQ123)</f>
        <v>0</v>
      </c>
      <c r="AS123" s="85">
        <v>5</v>
      </c>
      <c r="AT123" s="63" t="s">
        <v>387</v>
      </c>
      <c r="AU123" s="85">
        <v>4</v>
      </c>
      <c r="AV123" s="63" t="s">
        <v>387</v>
      </c>
    </row>
    <row r="124" spans="2:48" customFormat="1" ht="50.15" customHeight="1" x14ac:dyDescent="0.45">
      <c r="B124" s="2" t="s">
        <v>208</v>
      </c>
      <c r="C124" s="2" t="s">
        <v>220</v>
      </c>
      <c r="D124" s="2" t="s">
        <v>209</v>
      </c>
      <c r="E124" s="2">
        <v>97</v>
      </c>
      <c r="F124" s="1" t="s">
        <v>232</v>
      </c>
      <c r="G124" s="1" t="str">
        <f>Table1[[#This Row],[Matrix Default Name]] &amp; IF(ISBLANK(Table1[[#This Row],[Component Aliases]]),"", " (aka " &amp; Table1[[#This Row],[Component Aliases]] &amp; ")") &amp; IF(ISBLANK(Table1[[#This Row],[Default Souce Addresses (Decimal)]]),""," (J1939 SA " &amp; Table1[[#This Row],[Default Souce Addresses (Decimal)]] &amp; ")")</f>
        <v>Roadway Information</v>
      </c>
      <c r="H124" s="1" t="s">
        <v>208</v>
      </c>
      <c r="I124" s="1"/>
      <c r="J124" s="14"/>
      <c r="K124" s="41" t="s">
        <v>404</v>
      </c>
      <c r="L124" s="95" t="s">
        <v>411</v>
      </c>
      <c r="M124" s="95" t="s">
        <v>424</v>
      </c>
      <c r="N124" s="95" t="s">
        <v>424</v>
      </c>
      <c r="O124" s="95" t="s">
        <v>424</v>
      </c>
      <c r="P124" s="95" t="s">
        <v>424</v>
      </c>
      <c r="Q124" s="95" t="s">
        <v>424</v>
      </c>
      <c r="R124" s="26">
        <v>1</v>
      </c>
      <c r="S124" s="32">
        <v>1</v>
      </c>
      <c r="T124" s="28">
        <v>2</v>
      </c>
      <c r="U124" s="33">
        <v>2</v>
      </c>
      <c r="V124" s="30">
        <v>2</v>
      </c>
      <c r="W124" s="32">
        <v>2</v>
      </c>
      <c r="X124" s="28">
        <v>2</v>
      </c>
      <c r="Y124" s="33">
        <v>2</v>
      </c>
      <c r="Z124" s="30">
        <v>2</v>
      </c>
      <c r="AA124" s="78">
        <v>2</v>
      </c>
      <c r="AB124" s="80">
        <v>2</v>
      </c>
      <c r="AC124" s="33">
        <v>2</v>
      </c>
      <c r="AD124" s="83" t="s">
        <v>362</v>
      </c>
      <c r="AE124" s="12" t="s">
        <v>410</v>
      </c>
      <c r="AF124" s="73">
        <f>_xlfn.LET(_xlpm.MAX_DEGREES,$AG$2,($R$4*IFERROR(MAX(0,_xlpm.MAX_DEGREES-R124),0)+$T$4*IFERROR(MAX(0,_xlpm.MAX_DEGREES-T124),0)+$V$4*IFERROR(MAX(0,_xlpm.MAX_DEGREES-V124),0)+$X$4*IFERROR(MAX(0,_xlpm.MAX_DEGREES-X124),0)+$Z$4*IFERROR(MAX(0,_xlpm.MAX_DEGREES-Z124),0)+$AB$4*IFERROR(MAX(0,_xlpm.MAX_DEGREES-AB124),0))/$AG$4)</f>
        <v>0.41666666666666669</v>
      </c>
      <c r="AG124" s="73">
        <f>_xlfn.LET(_xlpm.MAX_DEGREES,$AG$2,($R$4*IFERROR(MAX(0,_xlpm.MAX_DEGREES-S124),0)+$T$4*IFERROR(MAX(0,_xlpm.MAX_DEGREES-U124),0)+$V$4*IFERROR(MAX(0,_xlpm.MAX_DEGREES-W124),0)+$X$4*IFERROR(MAX(0,_xlpm.MAX_DEGREES-Y124),0)+$Z$4*IFERROR(MAX(0,_xlpm.MAX_DEGREES-AA124),0)+$AB$4*IFERROR(MAX(0,_xlpm.MAX_DEGREES-AC124),0))/$AG$4)</f>
        <v>0.41666666666666669</v>
      </c>
      <c r="AH124" s="93">
        <v>0</v>
      </c>
      <c r="AI124" s="93">
        <v>2</v>
      </c>
      <c r="AJ124" s="93">
        <v>0</v>
      </c>
      <c r="AK124" s="93">
        <v>1</v>
      </c>
      <c r="AL124" s="92"/>
      <c r="AM124" s="74">
        <f>MAX(AH124+$AF124-3,0)</f>
        <v>0</v>
      </c>
      <c r="AN124" s="75">
        <f>MAX(AI124+$AF124-3,0)</f>
        <v>0</v>
      </c>
      <c r="AO124" s="75">
        <f>MAX(AJ124+$AF124-3,0)</f>
        <v>0</v>
      </c>
      <c r="AP124" s="75">
        <f>MAX(AK124+$AF124-3,0)</f>
        <v>0</v>
      </c>
      <c r="AQ124" s="76">
        <f>MAX(IF(Table1[[#This Row],[Any Scope Change?]]="Yes",3,0)+$AF124-3,0)</f>
        <v>0</v>
      </c>
      <c r="AR124" s="77">
        <f>SUMPRODUCT(AM$4:AQ$4,AM124:AQ124)</f>
        <v>0</v>
      </c>
      <c r="AS124" s="85">
        <v>5</v>
      </c>
      <c r="AT124" s="63" t="s">
        <v>387</v>
      </c>
      <c r="AU124" s="85" t="s">
        <v>380</v>
      </c>
      <c r="AV124" s="63" t="s">
        <v>382</v>
      </c>
    </row>
    <row r="125" spans="2:48" customFormat="1" ht="50.15" customHeight="1" x14ac:dyDescent="0.45">
      <c r="B125" s="2" t="s">
        <v>47</v>
      </c>
      <c r="C125" s="2" t="s">
        <v>139</v>
      </c>
      <c r="D125" s="2"/>
      <c r="E125" s="2">
        <v>98</v>
      </c>
      <c r="F125" s="1" t="s">
        <v>232</v>
      </c>
      <c r="G125" s="1" t="str">
        <f>Table1[[#This Row],[Matrix Default Name]] &amp; IF(ISBLANK(Table1[[#This Row],[Component Aliases]]),"", " (aka " &amp; Table1[[#This Row],[Component Aliases]] &amp; ")") &amp; IF(ISBLANK(Table1[[#This Row],[Default Souce Addresses (Decimal)]]),""," (J1939 SA " &amp; Table1[[#This Row],[Default Souce Addresses (Decimal)]] &amp; ")")</f>
        <v>Vehicle Security (J1939 SA 29)</v>
      </c>
      <c r="H125" s="1" t="s">
        <v>47</v>
      </c>
      <c r="I125" s="1"/>
      <c r="J125" s="14">
        <v>29</v>
      </c>
      <c r="K125" s="41" t="s">
        <v>404</v>
      </c>
      <c r="L125" s="95" t="s">
        <v>411</v>
      </c>
      <c r="M125" s="95" t="s">
        <v>424</v>
      </c>
      <c r="N125" s="95" t="s">
        <v>424</v>
      </c>
      <c r="O125" s="95" t="s">
        <v>411</v>
      </c>
      <c r="P125" s="95" t="s">
        <v>424</v>
      </c>
      <c r="Q125" s="95" t="s">
        <v>424</v>
      </c>
      <c r="R125" s="26">
        <v>1</v>
      </c>
      <c r="S125" s="32">
        <v>1</v>
      </c>
      <c r="T125" s="28">
        <v>2</v>
      </c>
      <c r="U125" s="33">
        <v>2</v>
      </c>
      <c r="V125" s="30">
        <v>2</v>
      </c>
      <c r="W125" s="32">
        <v>2</v>
      </c>
      <c r="X125" s="28">
        <v>1</v>
      </c>
      <c r="Y125" s="33">
        <v>1</v>
      </c>
      <c r="Z125" s="30">
        <v>2</v>
      </c>
      <c r="AA125" s="78">
        <v>2</v>
      </c>
      <c r="AB125" s="80">
        <v>2</v>
      </c>
      <c r="AC125" s="33">
        <v>2</v>
      </c>
      <c r="AD125" s="83" t="s">
        <v>362</v>
      </c>
      <c r="AE125" s="12" t="s">
        <v>410</v>
      </c>
      <c r="AF125" s="73">
        <f>_xlfn.LET(_xlpm.MAX_DEGREES,$AG$2,($R$4*IFERROR(MAX(0,_xlpm.MAX_DEGREES-R125),0)+$T$4*IFERROR(MAX(0,_xlpm.MAX_DEGREES-T125),0)+$V$4*IFERROR(MAX(0,_xlpm.MAX_DEGREES-V125),0)+$X$4*IFERROR(MAX(0,_xlpm.MAX_DEGREES-X125),0)+$Z$4*IFERROR(MAX(0,_xlpm.MAX_DEGREES-Z125),0)+$AB$4*IFERROR(MAX(0,_xlpm.MAX_DEGREES-AB125),0))/$AG$4)</f>
        <v>0.83333333333333337</v>
      </c>
      <c r="AG125" s="73">
        <f>_xlfn.LET(_xlpm.MAX_DEGREES,$AG$2,($R$4*IFERROR(MAX(0,_xlpm.MAX_DEGREES-S125),0)+$T$4*IFERROR(MAX(0,_xlpm.MAX_DEGREES-U125),0)+$V$4*IFERROR(MAX(0,_xlpm.MAX_DEGREES-W125),0)+$X$4*IFERROR(MAX(0,_xlpm.MAX_DEGREES-Y125),0)+$Z$4*IFERROR(MAX(0,_xlpm.MAX_DEGREES-AA125),0)+$AB$4*IFERROR(MAX(0,_xlpm.MAX_DEGREES-AC125),0))/$AG$4)</f>
        <v>0.83333333333333337</v>
      </c>
      <c r="AH125" s="93">
        <v>1</v>
      </c>
      <c r="AI125" s="93">
        <v>0</v>
      </c>
      <c r="AJ125" s="93">
        <v>0</v>
      </c>
      <c r="AK125" s="93">
        <v>2</v>
      </c>
      <c r="AL125" s="91" t="s">
        <v>393</v>
      </c>
      <c r="AM125" s="74">
        <f>MAX(AH125+$AF125-3,0)</f>
        <v>0</v>
      </c>
      <c r="AN125" s="75">
        <f>MAX(AI125+$AF125-3,0)</f>
        <v>0</v>
      </c>
      <c r="AO125" s="75">
        <f>MAX(AJ125+$AF125-3,0)</f>
        <v>0</v>
      </c>
      <c r="AP125" s="75">
        <f>MAX(AK125+$AF125-3,0)</f>
        <v>0</v>
      </c>
      <c r="AQ125" s="76">
        <f>MAX(IF(Table1[[#This Row],[Any Scope Change?]]="Yes",3,0)+$AF125-3,0)</f>
        <v>0</v>
      </c>
      <c r="AR125" s="77">
        <f>SUMPRODUCT(AM$4:AQ$4,AM125:AQ125)</f>
        <v>0</v>
      </c>
      <c r="AS125" s="85">
        <v>5</v>
      </c>
      <c r="AT125" s="63" t="s">
        <v>387</v>
      </c>
      <c r="AU125" s="85">
        <v>4</v>
      </c>
      <c r="AV125" s="63" t="s">
        <v>387</v>
      </c>
    </row>
    <row r="126" spans="2:48" customFormat="1" ht="50.15" customHeight="1" x14ac:dyDescent="0.45">
      <c r="B126" s="2" t="s">
        <v>61</v>
      </c>
      <c r="C126" s="2" t="s">
        <v>139</v>
      </c>
      <c r="D126" s="2" t="s">
        <v>62</v>
      </c>
      <c r="E126" s="2">
        <v>104</v>
      </c>
      <c r="F126" s="1" t="s">
        <v>233</v>
      </c>
      <c r="G126" s="1" t="str">
        <f>Table1[[#This Row],[Matrix Default Name]] &amp; IF(ISBLANK(Table1[[#This Row],[Component Aliases]]),"", " (aka " &amp; Table1[[#This Row],[Component Aliases]] &amp; ")") &amp; IF(ISBLANK(Table1[[#This Row],[Default Souce Addresses (Decimal)]]),""," (J1939 SA " &amp; Table1[[#This Row],[Default Souce Addresses (Decimal)]] &amp; ")")</f>
        <v>Cab Display #1</v>
      </c>
      <c r="H126" s="1" t="s">
        <v>61</v>
      </c>
      <c r="I126" s="1"/>
      <c r="J126" s="14"/>
      <c r="K126" s="41" t="s">
        <v>404</v>
      </c>
      <c r="L126" s="95" t="s">
        <v>411</v>
      </c>
      <c r="M126" s="95" t="s">
        <v>412</v>
      </c>
      <c r="N126" s="95" t="s">
        <v>412</v>
      </c>
      <c r="O126" s="95" t="s">
        <v>412</v>
      </c>
      <c r="P126" s="95" t="s">
        <v>412</v>
      </c>
      <c r="Q126" s="95" t="s">
        <v>412</v>
      </c>
      <c r="R126" s="26">
        <v>1</v>
      </c>
      <c r="S126" s="32">
        <v>1</v>
      </c>
      <c r="T126" s="28" t="s">
        <v>410</v>
      </c>
      <c r="U126" s="33" t="s">
        <v>410</v>
      </c>
      <c r="V126" s="30" t="s">
        <v>410</v>
      </c>
      <c r="W126" s="32" t="s">
        <v>410</v>
      </c>
      <c r="X126" s="28" t="s">
        <v>410</v>
      </c>
      <c r="Y126" s="33" t="s">
        <v>410</v>
      </c>
      <c r="Z126" s="30" t="s">
        <v>410</v>
      </c>
      <c r="AA126" s="78" t="s">
        <v>410</v>
      </c>
      <c r="AB126" s="80" t="s">
        <v>410</v>
      </c>
      <c r="AC126" s="33" t="s">
        <v>410</v>
      </c>
      <c r="AD126" s="83" t="s">
        <v>362</v>
      </c>
      <c r="AE126" s="12" t="s">
        <v>410</v>
      </c>
      <c r="AF126" s="73">
        <f>_xlfn.LET(_xlpm.MAX_DEGREES,$AG$2,($R$4*IFERROR(MAX(0,_xlpm.MAX_DEGREES-R126),0)+$T$4*IFERROR(MAX(0,_xlpm.MAX_DEGREES-T126),0)+$V$4*IFERROR(MAX(0,_xlpm.MAX_DEGREES-V126),0)+$X$4*IFERROR(MAX(0,_xlpm.MAX_DEGREES-X126),0)+$Z$4*IFERROR(MAX(0,_xlpm.MAX_DEGREES-Z126),0)+$AB$4*IFERROR(MAX(0,_xlpm.MAX_DEGREES-AB126),0))/$AG$4)</f>
        <v>0.41666666666666669</v>
      </c>
      <c r="AG126" s="73">
        <f>_xlfn.LET(_xlpm.MAX_DEGREES,$AG$2,($R$4*IFERROR(MAX(0,_xlpm.MAX_DEGREES-S126),0)+$T$4*IFERROR(MAX(0,_xlpm.MAX_DEGREES-U126),0)+$V$4*IFERROR(MAX(0,_xlpm.MAX_DEGREES-W126),0)+$X$4*IFERROR(MAX(0,_xlpm.MAX_DEGREES-Y126),0)+$Z$4*IFERROR(MAX(0,_xlpm.MAX_DEGREES-AA126),0)+$AB$4*IFERROR(MAX(0,_xlpm.MAX_DEGREES-AC126),0))/$AG$4)</f>
        <v>0.41666666666666669</v>
      </c>
      <c r="AH126" s="93">
        <v>0</v>
      </c>
      <c r="AI126" s="93">
        <v>3</v>
      </c>
      <c r="AJ126" s="93">
        <v>0</v>
      </c>
      <c r="AK126" s="93">
        <v>2</v>
      </c>
      <c r="AL126" s="92"/>
      <c r="AM126" s="74">
        <f>MAX(AH126+$AF126-3,0)</f>
        <v>0</v>
      </c>
      <c r="AN126" s="75">
        <f>MAX(AI126+$AF126-3,0)</f>
        <v>0.41666666666666652</v>
      </c>
      <c r="AO126" s="75">
        <f>MAX(AJ126+$AF126-3,0)</f>
        <v>0</v>
      </c>
      <c r="AP126" s="75">
        <f>MAX(AK126+$AF126-3,0)</f>
        <v>0</v>
      </c>
      <c r="AQ126" s="76">
        <f>MAX(IF(Table1[[#This Row],[Any Scope Change?]]="Yes",3,0)+$AF126-3,0)</f>
        <v>0</v>
      </c>
      <c r="AR126" s="77">
        <f>SUMPRODUCT(AM$4:AQ$4,AM126:AQ126)</f>
        <v>0.41666666666666652</v>
      </c>
      <c r="AS126" s="85">
        <v>5</v>
      </c>
      <c r="AT126" s="63" t="s">
        <v>387</v>
      </c>
      <c r="AU126" s="85">
        <v>4</v>
      </c>
      <c r="AV126" s="63" t="s">
        <v>387</v>
      </c>
    </row>
    <row r="127" spans="2:48" customFormat="1" ht="50.15" customHeight="1" x14ac:dyDescent="0.45">
      <c r="B127" s="2" t="s">
        <v>41</v>
      </c>
      <c r="C127" s="2" t="s">
        <v>139</v>
      </c>
      <c r="D127" s="2" t="s">
        <v>42</v>
      </c>
      <c r="E127" s="2">
        <v>112</v>
      </c>
      <c r="F127" s="1" t="s">
        <v>233</v>
      </c>
      <c r="G127" s="1" t="str">
        <f>Table1[[#This Row],[Matrix Default Name]] &amp; IF(ISBLANK(Table1[[#This Row],[Component Aliases]]),"", " (aka " &amp; Table1[[#This Row],[Component Aliases]] &amp; ")") &amp; IF(ISBLANK(Table1[[#This Row],[Default Souce Addresses (Decimal)]]),""," (J1939 SA " &amp; Table1[[#This Row],[Default Souce Addresses (Decimal)]] &amp; ")")</f>
        <v>Passenger-Operator Climate Control #1 (aka LECM (Living Environment Control Module) / HVAC / HVAC FCU) (J1939 SA 25)</v>
      </c>
      <c r="H127" s="1" t="s">
        <v>41</v>
      </c>
      <c r="I127" s="1" t="s">
        <v>353</v>
      </c>
      <c r="J127" s="14">
        <v>25</v>
      </c>
      <c r="K127" s="41" t="s">
        <v>404</v>
      </c>
      <c r="L127" s="95" t="s">
        <v>435</v>
      </c>
      <c r="M127" s="95" t="s">
        <v>434</v>
      </c>
      <c r="N127" s="95" t="s">
        <v>436</v>
      </c>
      <c r="O127" s="95" t="s">
        <v>434</v>
      </c>
      <c r="P127" s="95" t="s">
        <v>434</v>
      </c>
      <c r="Q127" s="95" t="s">
        <v>421</v>
      </c>
      <c r="R127" s="26">
        <v>1</v>
      </c>
      <c r="S127" s="32">
        <v>1</v>
      </c>
      <c r="T127" s="28">
        <v>0</v>
      </c>
      <c r="U127" s="33">
        <v>2</v>
      </c>
      <c r="V127" s="30">
        <v>2</v>
      </c>
      <c r="W127" s="32">
        <v>2</v>
      </c>
      <c r="X127" s="28">
        <v>0</v>
      </c>
      <c r="Y127" s="33">
        <v>2</v>
      </c>
      <c r="Z127" s="30">
        <v>0</v>
      </c>
      <c r="AA127" s="78">
        <v>2</v>
      </c>
      <c r="AB127" s="80">
        <v>2</v>
      </c>
      <c r="AC127" s="33">
        <v>2</v>
      </c>
      <c r="AD127" s="83" t="s">
        <v>362</v>
      </c>
      <c r="AE127" s="12" t="s">
        <v>410</v>
      </c>
      <c r="AF127" s="73">
        <f>_xlfn.LET(_xlpm.MAX_DEGREES,$AG$2,($R$4*IFERROR(MAX(0,_xlpm.MAX_DEGREES-R127),0)+$T$4*IFERROR(MAX(0,_xlpm.MAX_DEGREES-T127),0)+$V$4*IFERROR(MAX(0,_xlpm.MAX_DEGREES-V127),0)+$X$4*IFERROR(MAX(0,_xlpm.MAX_DEGREES-X127),0)+$Z$4*IFERROR(MAX(0,_xlpm.MAX_DEGREES-Z127),0)+$AB$4*IFERROR(MAX(0,_xlpm.MAX_DEGREES-AB127),0))/$AG$4)</f>
        <v>2.916666666666667</v>
      </c>
      <c r="AG127" s="73">
        <f>_xlfn.LET(_xlpm.MAX_DEGREES,$AG$2,($R$4*IFERROR(MAX(0,_xlpm.MAX_DEGREES-S127),0)+$T$4*IFERROR(MAX(0,_xlpm.MAX_DEGREES-U127),0)+$V$4*IFERROR(MAX(0,_xlpm.MAX_DEGREES-W127),0)+$X$4*IFERROR(MAX(0,_xlpm.MAX_DEGREES-Y127),0)+$Z$4*IFERROR(MAX(0,_xlpm.MAX_DEGREES-AA127),0)+$AB$4*IFERROR(MAX(0,_xlpm.MAX_DEGREES-AC127),0))/$AG$4)</f>
        <v>0.41666666666666669</v>
      </c>
      <c r="AH127" s="93">
        <v>0</v>
      </c>
      <c r="AI127" s="93">
        <v>0</v>
      </c>
      <c r="AJ127" s="93">
        <v>0</v>
      </c>
      <c r="AK127" s="93">
        <v>2</v>
      </c>
      <c r="AL127" s="92"/>
      <c r="AM127" s="74">
        <f>MAX(AH127+$AF127-3,0)</f>
        <v>0</v>
      </c>
      <c r="AN127" s="75">
        <f>MAX(AI127+$AF127-3,0)</f>
        <v>0</v>
      </c>
      <c r="AO127" s="75">
        <f>MAX(AJ127+$AF127-3,0)</f>
        <v>0</v>
      </c>
      <c r="AP127" s="75">
        <f>MAX(AK127+$AF127-3,0)</f>
        <v>1.916666666666667</v>
      </c>
      <c r="AQ127" s="76">
        <f>MAX(IF(Table1[[#This Row],[Any Scope Change?]]="Yes",3,0)+$AF127-3,0)</f>
        <v>0</v>
      </c>
      <c r="AR127" s="77">
        <f>SUMPRODUCT(AM$4:AQ$4,AM127:AQ127)</f>
        <v>1.916666666666667</v>
      </c>
      <c r="AS127" s="85">
        <v>5</v>
      </c>
      <c r="AT127" s="63" t="s">
        <v>387</v>
      </c>
      <c r="AU127" s="85">
        <v>4</v>
      </c>
      <c r="AV127" s="63" t="s">
        <v>387</v>
      </c>
    </row>
    <row r="128" spans="2:48" customFormat="1" ht="50.15" customHeight="1" x14ac:dyDescent="0.45">
      <c r="B128" s="2" t="s">
        <v>85</v>
      </c>
      <c r="C128" s="2" t="s">
        <v>139</v>
      </c>
      <c r="D128" s="2" t="s">
        <v>86</v>
      </c>
      <c r="E128" s="2">
        <v>113</v>
      </c>
      <c r="F128" s="1" t="s">
        <v>233</v>
      </c>
      <c r="G128" s="1" t="str">
        <f>Table1[[#This Row],[Matrix Default Name]] &amp; IF(ISBLANK(Table1[[#This Row],[Component Aliases]]),"", " (aka " &amp; Table1[[#This Row],[Component Aliases]] &amp; ")") &amp; IF(ISBLANK(Table1[[#This Row],[Default Souce Addresses (Decimal)]]),""," (J1939 SA " &amp; Table1[[#This Row],[Default Souce Addresses (Decimal)]] &amp; ")")</f>
        <v>Passenger-Operator Climate Control #2 (aka HVAC #2 / HVAC ACU)</v>
      </c>
      <c r="H128" s="1" t="s">
        <v>85</v>
      </c>
      <c r="I128" s="1" t="s">
        <v>354</v>
      </c>
      <c r="J128" s="14"/>
      <c r="K128" s="41" t="s">
        <v>404</v>
      </c>
      <c r="L128" s="95" t="s">
        <v>423</v>
      </c>
      <c r="M128" s="95" t="s">
        <v>414</v>
      </c>
      <c r="N128" s="95" t="s">
        <v>424</v>
      </c>
      <c r="O128" s="95" t="s">
        <v>424</v>
      </c>
      <c r="P128" s="95" t="s">
        <v>414</v>
      </c>
      <c r="Q128" s="95" t="s">
        <v>412</v>
      </c>
      <c r="R128" s="26">
        <v>1</v>
      </c>
      <c r="S128" s="32">
        <v>1</v>
      </c>
      <c r="T128" s="28">
        <v>0</v>
      </c>
      <c r="U128" s="33">
        <v>0</v>
      </c>
      <c r="V128" s="30">
        <v>2</v>
      </c>
      <c r="W128" s="32">
        <v>2</v>
      </c>
      <c r="X128" s="28">
        <v>2</v>
      </c>
      <c r="Y128" s="33">
        <v>2</v>
      </c>
      <c r="Z128" s="30">
        <v>0</v>
      </c>
      <c r="AA128" s="78">
        <v>0</v>
      </c>
      <c r="AB128" s="80" t="s">
        <v>410</v>
      </c>
      <c r="AC128" s="33" t="s">
        <v>410</v>
      </c>
      <c r="AD128" s="83" t="s">
        <v>362</v>
      </c>
      <c r="AE128" s="12" t="s">
        <v>410</v>
      </c>
      <c r="AF128" s="73">
        <f>_xlfn.LET(_xlpm.MAX_DEGREES,$AG$2,($R$4*IFERROR(MAX(0,_xlpm.MAX_DEGREES-R128),0)+$T$4*IFERROR(MAX(0,_xlpm.MAX_DEGREES-T128),0)+$V$4*IFERROR(MAX(0,_xlpm.MAX_DEGREES-V128),0)+$X$4*IFERROR(MAX(0,_xlpm.MAX_DEGREES-X128),0)+$Z$4*IFERROR(MAX(0,_xlpm.MAX_DEGREES-Z128),0)+$AB$4*IFERROR(MAX(0,_xlpm.MAX_DEGREES-AB128),0))/$AG$4)</f>
        <v>2.0833333333333335</v>
      </c>
      <c r="AG128" s="73">
        <f>_xlfn.LET(_xlpm.MAX_DEGREES,$AG$2,($R$4*IFERROR(MAX(0,_xlpm.MAX_DEGREES-S128),0)+$T$4*IFERROR(MAX(0,_xlpm.MAX_DEGREES-U128),0)+$V$4*IFERROR(MAX(0,_xlpm.MAX_DEGREES-W128),0)+$X$4*IFERROR(MAX(0,_xlpm.MAX_DEGREES-Y128),0)+$Z$4*IFERROR(MAX(0,_xlpm.MAX_DEGREES-AA128),0)+$AB$4*IFERROR(MAX(0,_xlpm.MAX_DEGREES-AC128),0))/$AG$4)</f>
        <v>2.0833333333333335</v>
      </c>
      <c r="AH128" s="93">
        <v>0</v>
      </c>
      <c r="AI128" s="93">
        <v>0</v>
      </c>
      <c r="AJ128" s="93">
        <v>0</v>
      </c>
      <c r="AK128" s="93">
        <v>2</v>
      </c>
      <c r="AL128" s="92"/>
      <c r="AM128" s="74">
        <f>MAX(AH128+$AF128-3,0)</f>
        <v>0</v>
      </c>
      <c r="AN128" s="75">
        <f>MAX(AI128+$AF128-3,0)</f>
        <v>0</v>
      </c>
      <c r="AO128" s="75">
        <f>MAX(AJ128+$AF128-3,0)</f>
        <v>0</v>
      </c>
      <c r="AP128" s="75">
        <f>MAX(AK128+$AF128-3,0)</f>
        <v>1.0833333333333339</v>
      </c>
      <c r="AQ128" s="76">
        <f>MAX(IF(Table1[[#This Row],[Any Scope Change?]]="Yes",3,0)+$AF128-3,0)</f>
        <v>0</v>
      </c>
      <c r="AR128" s="77">
        <f>SUMPRODUCT(AM$4:AQ$4,AM128:AQ128)</f>
        <v>1.0833333333333339</v>
      </c>
      <c r="AS128" s="85">
        <v>5</v>
      </c>
      <c r="AT128" s="63" t="s">
        <v>387</v>
      </c>
      <c r="AU128" s="85">
        <v>4</v>
      </c>
      <c r="AV128" s="63" t="s">
        <v>387</v>
      </c>
    </row>
    <row r="129" spans="2:48" customFormat="1" ht="50.15" customHeight="1" x14ac:dyDescent="0.45">
      <c r="B129" s="2" t="s">
        <v>203</v>
      </c>
      <c r="C129" s="2" t="s">
        <v>220</v>
      </c>
      <c r="D129" s="2" t="s">
        <v>204</v>
      </c>
      <c r="E129" s="2">
        <v>114</v>
      </c>
      <c r="F129" s="1" t="s">
        <v>233</v>
      </c>
      <c r="G129" s="1" t="str">
        <f>Table1[[#This Row],[Matrix Default Name]] &amp; IF(ISBLANK(Table1[[#This Row],[Component Aliases]]),"", " (aka " &amp; Table1[[#This Row],[Component Aliases]] &amp; ")") &amp; IF(ISBLANK(Table1[[#This Row],[Default Souce Addresses (Decimal)]]),""," (J1939 SA " &amp; Table1[[#This Row],[Default Souce Addresses (Decimal)]] &amp; ")")</f>
        <v>Retarder Display (J1939 SA 23)</v>
      </c>
      <c r="H129" s="1" t="s">
        <v>203</v>
      </c>
      <c r="I129" s="1"/>
      <c r="J129" s="14">
        <v>23</v>
      </c>
      <c r="K129" s="41" t="s">
        <v>404</v>
      </c>
      <c r="L129" s="95" t="s">
        <v>414</v>
      </c>
      <c r="M129" s="95" t="s">
        <v>411</v>
      </c>
      <c r="N129" s="95" t="s">
        <v>411</v>
      </c>
      <c r="O129" s="95" t="s">
        <v>411</v>
      </c>
      <c r="P129" s="95" t="s">
        <v>411</v>
      </c>
      <c r="Q129" s="95" t="s">
        <v>424</v>
      </c>
      <c r="R129" s="26">
        <v>0</v>
      </c>
      <c r="S129" s="32">
        <v>0</v>
      </c>
      <c r="T129" s="28">
        <v>1</v>
      </c>
      <c r="U129" s="33">
        <v>1</v>
      </c>
      <c r="V129" s="30">
        <v>1</v>
      </c>
      <c r="W129" s="32">
        <v>1</v>
      </c>
      <c r="X129" s="28">
        <v>1</v>
      </c>
      <c r="Y129" s="33">
        <v>1</v>
      </c>
      <c r="Z129" s="30">
        <v>1</v>
      </c>
      <c r="AA129" s="78">
        <v>1</v>
      </c>
      <c r="AB129" s="80">
        <v>2</v>
      </c>
      <c r="AC129" s="33">
        <v>2</v>
      </c>
      <c r="AD129" s="83" t="s">
        <v>362</v>
      </c>
      <c r="AE129" s="12" t="s">
        <v>410</v>
      </c>
      <c r="AF129" s="73">
        <f>_xlfn.LET(_xlpm.MAX_DEGREES,$AG$2,($R$4*IFERROR(MAX(0,_xlpm.MAX_DEGREES-R129),0)+$T$4*IFERROR(MAX(0,_xlpm.MAX_DEGREES-T129),0)+$V$4*IFERROR(MAX(0,_xlpm.MAX_DEGREES-V129),0)+$X$4*IFERROR(MAX(0,_xlpm.MAX_DEGREES-X129),0)+$Z$4*IFERROR(MAX(0,_xlpm.MAX_DEGREES-Z129),0)+$AB$4*IFERROR(MAX(0,_xlpm.MAX_DEGREES-AB129),0))/$AG$4)</f>
        <v>2.5</v>
      </c>
      <c r="AG129" s="73">
        <f>_xlfn.LET(_xlpm.MAX_DEGREES,$AG$2,($R$4*IFERROR(MAX(0,_xlpm.MAX_DEGREES-S129),0)+$T$4*IFERROR(MAX(0,_xlpm.MAX_DEGREES-U129),0)+$V$4*IFERROR(MAX(0,_xlpm.MAX_DEGREES-W129),0)+$X$4*IFERROR(MAX(0,_xlpm.MAX_DEGREES-Y129),0)+$Z$4*IFERROR(MAX(0,_xlpm.MAX_DEGREES-AA129),0)+$AB$4*IFERROR(MAX(0,_xlpm.MAX_DEGREES-AC129),0))/$AG$4)</f>
        <v>2.5</v>
      </c>
      <c r="AH129" s="93">
        <v>0</v>
      </c>
      <c r="AI129" s="93">
        <v>0</v>
      </c>
      <c r="AJ129" s="93">
        <v>2</v>
      </c>
      <c r="AK129" s="93">
        <v>2</v>
      </c>
      <c r="AL129" s="91" t="s">
        <v>393</v>
      </c>
      <c r="AM129" s="74">
        <f>MAX(AH129+$AF129-3,0)</f>
        <v>0</v>
      </c>
      <c r="AN129" s="75">
        <f>MAX(AI129+$AF129-3,0)</f>
        <v>0</v>
      </c>
      <c r="AO129" s="75">
        <f>MAX(AJ129+$AF129-3,0)</f>
        <v>1.5</v>
      </c>
      <c r="AP129" s="75">
        <f>MAX(AK129+$AF129-3,0)</f>
        <v>1.5</v>
      </c>
      <c r="AQ129" s="76">
        <f>MAX(IF(Table1[[#This Row],[Any Scope Change?]]="Yes",3,0)+$AF129-3,0)</f>
        <v>0</v>
      </c>
      <c r="AR129" s="77">
        <f>SUMPRODUCT(AM$4:AQ$4,AM129:AQ129)</f>
        <v>3</v>
      </c>
      <c r="AS129" s="85">
        <v>5</v>
      </c>
      <c r="AT129" s="63" t="s">
        <v>386</v>
      </c>
      <c r="AU129" s="85">
        <v>2</v>
      </c>
      <c r="AV129" s="63" t="s">
        <v>438</v>
      </c>
    </row>
    <row r="130" spans="2:48" customFormat="1" ht="50.15" customHeight="1" x14ac:dyDescent="0.45">
      <c r="B130" s="2" t="s">
        <v>81</v>
      </c>
      <c r="C130" s="2" t="s">
        <v>139</v>
      </c>
      <c r="D130" s="2" t="s">
        <v>82</v>
      </c>
      <c r="E130" s="2">
        <v>118</v>
      </c>
      <c r="F130" s="1" t="s">
        <v>233</v>
      </c>
      <c r="G130" s="1" t="str">
        <f>Table1[[#This Row],[Matrix Default Name]] &amp; IF(ISBLANK(Table1[[#This Row],[Component Aliases]]),"", " (aka " &amp; Table1[[#This Row],[Component Aliases]] &amp; ")") &amp; IF(ISBLANK(Table1[[#This Row],[Default Souce Addresses (Decimal)]]),""," (J1939 SA " &amp; Table1[[#This Row],[Default Souce Addresses (Decimal)]] &amp; ")")</f>
        <v>Seat Control #1</v>
      </c>
      <c r="H130" s="1" t="s">
        <v>81</v>
      </c>
      <c r="I130" s="1"/>
      <c r="J130" s="14"/>
      <c r="K130" s="41" t="s">
        <v>404</v>
      </c>
      <c r="L130" s="95" t="s">
        <v>411</v>
      </c>
      <c r="M130" s="95" t="s">
        <v>424</v>
      </c>
      <c r="N130" s="95" t="s">
        <v>424</v>
      </c>
      <c r="O130" s="95" t="s">
        <v>411</v>
      </c>
      <c r="P130" s="95" t="s">
        <v>424</v>
      </c>
      <c r="Q130" s="95" t="s">
        <v>424</v>
      </c>
      <c r="R130" s="26">
        <v>1</v>
      </c>
      <c r="S130" s="32">
        <v>1</v>
      </c>
      <c r="T130" s="28">
        <v>2</v>
      </c>
      <c r="U130" s="33">
        <v>2</v>
      </c>
      <c r="V130" s="30">
        <v>2</v>
      </c>
      <c r="W130" s="32">
        <v>2</v>
      </c>
      <c r="X130" s="28">
        <v>1</v>
      </c>
      <c r="Y130" s="33">
        <v>1</v>
      </c>
      <c r="Z130" s="30">
        <v>2</v>
      </c>
      <c r="AA130" s="78">
        <v>2</v>
      </c>
      <c r="AB130" s="80">
        <v>2</v>
      </c>
      <c r="AC130" s="33">
        <v>2</v>
      </c>
      <c r="AD130" s="83" t="s">
        <v>362</v>
      </c>
      <c r="AE130" s="12" t="s">
        <v>410</v>
      </c>
      <c r="AF130" s="73">
        <f>_xlfn.LET(_xlpm.MAX_DEGREES,$AG$2,($R$4*IFERROR(MAX(0,_xlpm.MAX_DEGREES-R130),0)+$T$4*IFERROR(MAX(0,_xlpm.MAX_DEGREES-T130),0)+$V$4*IFERROR(MAX(0,_xlpm.MAX_DEGREES-V130),0)+$X$4*IFERROR(MAX(0,_xlpm.MAX_DEGREES-X130),0)+$Z$4*IFERROR(MAX(0,_xlpm.MAX_DEGREES-Z130),0)+$AB$4*IFERROR(MAX(0,_xlpm.MAX_DEGREES-AB130),0))/$AG$4)</f>
        <v>0.83333333333333337</v>
      </c>
      <c r="AG130" s="73">
        <f>_xlfn.LET(_xlpm.MAX_DEGREES,$AG$2,($R$4*IFERROR(MAX(0,_xlpm.MAX_DEGREES-S130),0)+$T$4*IFERROR(MAX(0,_xlpm.MAX_DEGREES-U130),0)+$V$4*IFERROR(MAX(0,_xlpm.MAX_DEGREES-W130),0)+$X$4*IFERROR(MAX(0,_xlpm.MAX_DEGREES-Y130),0)+$Z$4*IFERROR(MAX(0,_xlpm.MAX_DEGREES-AA130),0)+$AB$4*IFERROR(MAX(0,_xlpm.MAX_DEGREES-AC130),0))/$AG$4)</f>
        <v>0.83333333333333337</v>
      </c>
      <c r="AH130" s="93">
        <v>3</v>
      </c>
      <c r="AI130" s="93">
        <v>0</v>
      </c>
      <c r="AJ130" s="93">
        <v>0</v>
      </c>
      <c r="AK130" s="93">
        <v>2</v>
      </c>
      <c r="AL130" s="92"/>
      <c r="AM130" s="74">
        <f>MAX(AH130+$AF130-3,0)</f>
        <v>0.83333333333333348</v>
      </c>
      <c r="AN130" s="75">
        <f>MAX(AI130+$AF130-3,0)</f>
        <v>0</v>
      </c>
      <c r="AO130" s="75">
        <f>MAX(AJ130+$AF130-3,0)</f>
        <v>0</v>
      </c>
      <c r="AP130" s="75">
        <f>MAX(AK130+$AF130-3,0)</f>
        <v>0</v>
      </c>
      <c r="AQ130" s="76">
        <f>MAX(IF(Table1[[#This Row],[Any Scope Change?]]="Yes",3,0)+$AF130-3,0)</f>
        <v>0</v>
      </c>
      <c r="AR130" s="77">
        <f>SUMPRODUCT(AM$4:AQ$4,AM130:AQ130)</f>
        <v>0.83333333333333348</v>
      </c>
      <c r="AS130" s="85">
        <v>5</v>
      </c>
      <c r="AT130" s="63" t="s">
        <v>387</v>
      </c>
      <c r="AU130" s="85">
        <v>4</v>
      </c>
      <c r="AV130" s="63" t="s">
        <v>387</v>
      </c>
    </row>
    <row r="131" spans="2:48" customFormat="1" ht="50.15" customHeight="1" x14ac:dyDescent="0.45">
      <c r="B131" s="2" t="s">
        <v>10</v>
      </c>
      <c r="C131" s="2" t="s">
        <v>139</v>
      </c>
      <c r="D131" s="2" t="s">
        <v>11</v>
      </c>
      <c r="E131" s="2">
        <v>120</v>
      </c>
      <c r="F131" s="1" t="s">
        <v>233</v>
      </c>
      <c r="G131" s="1" t="str">
        <f>Table1[[#This Row],[Matrix Default Name]] &amp; IF(ISBLANK(Table1[[#This Row],[Component Aliases]]),"", " (aka " &amp; Table1[[#This Row],[Component Aliases]] &amp; ")") &amp; IF(ISBLANK(Table1[[#This Row],[Default Souce Addresses (Decimal)]]),""," (J1939 SA " &amp; Table1[[#This Row],[Default Souce Addresses (Decimal)]] &amp; ")")</f>
        <v>Shift Console - Primary (aka Gearshift ECU) (J1939 SA 05)</v>
      </c>
      <c r="H131" s="1" t="s">
        <v>10</v>
      </c>
      <c r="I131" s="1" t="s">
        <v>288</v>
      </c>
      <c r="J131" s="14" t="s">
        <v>323</v>
      </c>
      <c r="K131" s="41" t="s">
        <v>404</v>
      </c>
      <c r="L131" s="95" t="s">
        <v>430</v>
      </c>
      <c r="M131" s="95" t="s">
        <v>423</v>
      </c>
      <c r="N131" s="95" t="s">
        <v>423</v>
      </c>
      <c r="O131" s="95" t="s">
        <v>416</v>
      </c>
      <c r="P131" s="95" t="s">
        <v>423</v>
      </c>
      <c r="Q131" s="95" t="s">
        <v>409</v>
      </c>
      <c r="R131" s="26">
        <v>0</v>
      </c>
      <c r="S131" s="32">
        <v>0</v>
      </c>
      <c r="T131" s="28">
        <v>1</v>
      </c>
      <c r="U131" s="33">
        <v>1</v>
      </c>
      <c r="V131" s="30">
        <v>1</v>
      </c>
      <c r="W131" s="32">
        <v>1</v>
      </c>
      <c r="X131" s="28">
        <v>0</v>
      </c>
      <c r="Y131" s="33">
        <v>1</v>
      </c>
      <c r="Z131" s="30">
        <v>1</v>
      </c>
      <c r="AA131" s="78">
        <v>1</v>
      </c>
      <c r="AB131" s="80">
        <v>1</v>
      </c>
      <c r="AC131" s="33">
        <v>2</v>
      </c>
      <c r="AD131" s="83" t="s">
        <v>362</v>
      </c>
      <c r="AE131" s="12" t="s">
        <v>410</v>
      </c>
      <c r="AF131" s="73">
        <f>_xlfn.LET(_xlpm.MAX_DEGREES,$AG$2,($R$4*IFERROR(MAX(0,_xlpm.MAX_DEGREES-R131),0)+$T$4*IFERROR(MAX(0,_xlpm.MAX_DEGREES-T131),0)+$V$4*IFERROR(MAX(0,_xlpm.MAX_DEGREES-V131),0)+$X$4*IFERROR(MAX(0,_xlpm.MAX_DEGREES-X131),0)+$Z$4*IFERROR(MAX(0,_xlpm.MAX_DEGREES-Z131),0)+$AB$4*IFERROR(MAX(0,_xlpm.MAX_DEGREES-AB131),0))/$AG$4)</f>
        <v>3.3333333333333335</v>
      </c>
      <c r="AG131" s="73">
        <f>_xlfn.LET(_xlpm.MAX_DEGREES,$AG$2,($R$4*IFERROR(MAX(0,_xlpm.MAX_DEGREES-S131),0)+$T$4*IFERROR(MAX(0,_xlpm.MAX_DEGREES-U131),0)+$V$4*IFERROR(MAX(0,_xlpm.MAX_DEGREES-W131),0)+$X$4*IFERROR(MAX(0,_xlpm.MAX_DEGREES-Y131),0)+$Z$4*IFERROR(MAX(0,_xlpm.MAX_DEGREES-AA131),0)+$AB$4*IFERROR(MAX(0,_xlpm.MAX_DEGREES-AC131),0))/$AG$4)</f>
        <v>2.5</v>
      </c>
      <c r="AH131" s="93">
        <v>0</v>
      </c>
      <c r="AI131" s="93">
        <v>0</v>
      </c>
      <c r="AJ131" s="93">
        <v>2</v>
      </c>
      <c r="AK131" s="93">
        <v>2</v>
      </c>
      <c r="AL131" s="92"/>
      <c r="AM131" s="74">
        <f>MAX(AH131+$AF131-3,0)</f>
        <v>0.33333333333333348</v>
      </c>
      <c r="AN131" s="75">
        <f>MAX(AI131+$AF131-3,0)</f>
        <v>0.33333333333333348</v>
      </c>
      <c r="AO131" s="75">
        <f>MAX(AJ131+$AF131-3,0)</f>
        <v>2.3333333333333339</v>
      </c>
      <c r="AP131" s="75">
        <f>MAX(AK131+$AF131-3,0)</f>
        <v>2.3333333333333339</v>
      </c>
      <c r="AQ131" s="76">
        <f>MAX(IF(Table1[[#This Row],[Any Scope Change?]]="Yes",3,0)+$AF131-3,0)</f>
        <v>0.33333333333333348</v>
      </c>
      <c r="AR131" s="77">
        <f>SUMPRODUCT(AM$4:AQ$4,AM131:AQ131)</f>
        <v>5.6666666666666679</v>
      </c>
      <c r="AS131" s="85">
        <v>5</v>
      </c>
      <c r="AT131" s="63" t="s">
        <v>386</v>
      </c>
      <c r="AU131" s="85">
        <v>3</v>
      </c>
      <c r="AV131" s="63" t="s">
        <v>386</v>
      </c>
    </row>
    <row r="132" spans="2:48" customFormat="1" ht="50.15" customHeight="1" x14ac:dyDescent="0.45">
      <c r="B132" s="2" t="s">
        <v>12</v>
      </c>
      <c r="C132" s="2" t="s">
        <v>139</v>
      </c>
      <c r="D132" s="2" t="s">
        <v>13</v>
      </c>
      <c r="E132" s="2">
        <v>121</v>
      </c>
      <c r="F132" s="1" t="s">
        <v>233</v>
      </c>
      <c r="G132" s="1" t="str">
        <f>Table1[[#This Row],[Matrix Default Name]] &amp; IF(ISBLANK(Table1[[#This Row],[Component Aliases]]),"", " (aka " &amp; Table1[[#This Row],[Component Aliases]] &amp; ")") &amp; IF(ISBLANK(Table1[[#This Row],[Default Souce Addresses (Decimal)]]),""," (J1939 SA " &amp; Table1[[#This Row],[Default Souce Addresses (Decimal)]] &amp; ")")</f>
        <v>Shift Console - Secondary (J1939 SA 06)</v>
      </c>
      <c r="H132" s="1" t="s">
        <v>12</v>
      </c>
      <c r="I132" s="1"/>
      <c r="J132" s="14" t="s">
        <v>324</v>
      </c>
      <c r="K132" s="41" t="s">
        <v>404</v>
      </c>
      <c r="L132" s="95" t="s">
        <v>414</v>
      </c>
      <c r="M132" s="95" t="s">
        <v>411</v>
      </c>
      <c r="N132" s="95" t="s">
        <v>411</v>
      </c>
      <c r="O132" s="95" t="s">
        <v>411</v>
      </c>
      <c r="P132" s="95" t="s">
        <v>411</v>
      </c>
      <c r="Q132" s="95" t="s">
        <v>424</v>
      </c>
      <c r="R132" s="26">
        <v>0</v>
      </c>
      <c r="S132" s="32">
        <v>0</v>
      </c>
      <c r="T132" s="28">
        <v>1</v>
      </c>
      <c r="U132" s="33">
        <v>1</v>
      </c>
      <c r="V132" s="30">
        <v>1</v>
      </c>
      <c r="W132" s="32">
        <v>1</v>
      </c>
      <c r="X132" s="28">
        <v>1</v>
      </c>
      <c r="Y132" s="33">
        <v>1</v>
      </c>
      <c r="Z132" s="30">
        <v>1</v>
      </c>
      <c r="AA132" s="78">
        <v>1</v>
      </c>
      <c r="AB132" s="80">
        <v>2</v>
      </c>
      <c r="AC132" s="33">
        <v>2</v>
      </c>
      <c r="AD132" s="83" t="s">
        <v>362</v>
      </c>
      <c r="AE132" s="12" t="s">
        <v>410</v>
      </c>
      <c r="AF132" s="73">
        <f>_xlfn.LET(_xlpm.MAX_DEGREES,$AG$2,($R$4*IFERROR(MAX(0,_xlpm.MAX_DEGREES-R132),0)+$T$4*IFERROR(MAX(0,_xlpm.MAX_DEGREES-T132),0)+$V$4*IFERROR(MAX(0,_xlpm.MAX_DEGREES-V132),0)+$X$4*IFERROR(MAX(0,_xlpm.MAX_DEGREES-X132),0)+$Z$4*IFERROR(MAX(0,_xlpm.MAX_DEGREES-Z132),0)+$AB$4*IFERROR(MAX(0,_xlpm.MAX_DEGREES-AB132),0))/$AG$4)</f>
        <v>2.5</v>
      </c>
      <c r="AG132" s="73">
        <f>_xlfn.LET(_xlpm.MAX_DEGREES,$AG$2,($R$4*IFERROR(MAX(0,_xlpm.MAX_DEGREES-S132),0)+$T$4*IFERROR(MAX(0,_xlpm.MAX_DEGREES-U132),0)+$V$4*IFERROR(MAX(0,_xlpm.MAX_DEGREES-W132),0)+$X$4*IFERROR(MAX(0,_xlpm.MAX_DEGREES-Y132),0)+$Z$4*IFERROR(MAX(0,_xlpm.MAX_DEGREES-AA132),0)+$AB$4*IFERROR(MAX(0,_xlpm.MAX_DEGREES-AC132),0))/$AG$4)</f>
        <v>2.5</v>
      </c>
      <c r="AH132" s="93">
        <v>0</v>
      </c>
      <c r="AI132" s="93">
        <v>0</v>
      </c>
      <c r="AJ132" s="93">
        <v>2</v>
      </c>
      <c r="AK132" s="93">
        <v>2</v>
      </c>
      <c r="AL132" s="92"/>
      <c r="AM132" s="74">
        <f>MAX(AH132+$AF132-3,0)</f>
        <v>0</v>
      </c>
      <c r="AN132" s="75">
        <f>MAX(AI132+$AF132-3,0)</f>
        <v>0</v>
      </c>
      <c r="AO132" s="75">
        <f>MAX(AJ132+$AF132-3,0)</f>
        <v>1.5</v>
      </c>
      <c r="AP132" s="75">
        <f>MAX(AK132+$AF132-3,0)</f>
        <v>1.5</v>
      </c>
      <c r="AQ132" s="76">
        <f>MAX(IF(Table1[[#This Row],[Any Scope Change?]]="Yes",3,0)+$AF132-3,0)</f>
        <v>0</v>
      </c>
      <c r="AR132" s="77">
        <f>SUMPRODUCT(AM$4:AQ$4,AM132:AQ132)</f>
        <v>3</v>
      </c>
      <c r="AS132" s="85">
        <v>5</v>
      </c>
      <c r="AT132" s="63" t="s">
        <v>387</v>
      </c>
      <c r="AU132" s="85">
        <v>4</v>
      </c>
      <c r="AV132" s="63" t="s">
        <v>387</v>
      </c>
    </row>
    <row r="133" spans="2:48" customFormat="1" ht="50.15" customHeight="1" x14ac:dyDescent="0.45">
      <c r="B133" s="2" t="s">
        <v>107</v>
      </c>
      <c r="C133" s="2" t="s">
        <v>139</v>
      </c>
      <c r="D133" s="2" t="s">
        <v>108</v>
      </c>
      <c r="E133" s="2">
        <v>122</v>
      </c>
      <c r="F133" s="1" t="s">
        <v>233</v>
      </c>
      <c r="G133" s="1" t="str">
        <f>Table1[[#This Row],[Matrix Default Name]] &amp; IF(ISBLANK(Table1[[#This Row],[Component Aliases]]),"", " (aka " &amp; Table1[[#This Row],[Component Aliases]] &amp; ")") &amp; IF(ISBLANK(Table1[[#This Row],[Default Souce Addresses (Decimal)]]),""," (J1939 SA " &amp; Table1[[#This Row],[Default Souce Addresses (Decimal)]] &amp; ")")</f>
        <v>Steering Column Unit (aka Turn Signal Control)</v>
      </c>
      <c r="H133" s="1" t="s">
        <v>107</v>
      </c>
      <c r="I133" s="1" t="s">
        <v>341</v>
      </c>
      <c r="J133" s="14"/>
      <c r="K133" s="41" t="s">
        <v>404</v>
      </c>
      <c r="L133" s="95" t="s">
        <v>420</v>
      </c>
      <c r="M133" s="95" t="s">
        <v>409</v>
      </c>
      <c r="N133" s="95" t="s">
        <v>422</v>
      </c>
      <c r="O133" s="95" t="s">
        <v>423</v>
      </c>
      <c r="P133" s="95" t="s">
        <v>409</v>
      </c>
      <c r="Q133" s="95" t="s">
        <v>421</v>
      </c>
      <c r="R133" s="26">
        <v>1</v>
      </c>
      <c r="S133" s="32">
        <v>1</v>
      </c>
      <c r="T133" s="28">
        <v>1</v>
      </c>
      <c r="U133" s="33">
        <v>2</v>
      </c>
      <c r="V133" s="30">
        <v>2</v>
      </c>
      <c r="W133" s="32">
        <v>3</v>
      </c>
      <c r="X133" s="28">
        <v>1</v>
      </c>
      <c r="Y133" s="33">
        <v>1</v>
      </c>
      <c r="Z133" s="30">
        <v>1</v>
      </c>
      <c r="AA133" s="78">
        <v>2</v>
      </c>
      <c r="AB133" s="80">
        <v>2</v>
      </c>
      <c r="AC133" s="33">
        <v>2</v>
      </c>
      <c r="AD133" s="83" t="s">
        <v>362</v>
      </c>
      <c r="AE133" s="12" t="s">
        <v>410</v>
      </c>
      <c r="AF133" s="73">
        <f>_xlfn.LET(_xlpm.MAX_DEGREES,$AG$2,($R$4*IFERROR(MAX(0,_xlpm.MAX_DEGREES-R133),0)+$T$4*IFERROR(MAX(0,_xlpm.MAX_DEGREES-T133),0)+$V$4*IFERROR(MAX(0,_xlpm.MAX_DEGREES-V133),0)+$X$4*IFERROR(MAX(0,_xlpm.MAX_DEGREES-X133),0)+$Z$4*IFERROR(MAX(0,_xlpm.MAX_DEGREES-Z133),0)+$AB$4*IFERROR(MAX(0,_xlpm.MAX_DEGREES-AB133),0))/$AG$4)</f>
        <v>1.6666666666666667</v>
      </c>
      <c r="AG133" s="73">
        <f>_xlfn.LET(_xlpm.MAX_DEGREES,$AG$2,($R$4*IFERROR(MAX(0,_xlpm.MAX_DEGREES-S133),0)+$T$4*IFERROR(MAX(0,_xlpm.MAX_DEGREES-U133),0)+$V$4*IFERROR(MAX(0,_xlpm.MAX_DEGREES-W133),0)+$X$4*IFERROR(MAX(0,_xlpm.MAX_DEGREES-Y133),0)+$Z$4*IFERROR(MAX(0,_xlpm.MAX_DEGREES-AA133),0)+$AB$4*IFERROR(MAX(0,_xlpm.MAX_DEGREES-AC133),0))/$AG$4)</f>
        <v>0.83333333333333337</v>
      </c>
      <c r="AH133" s="93">
        <v>2</v>
      </c>
      <c r="AI133" s="93">
        <v>0</v>
      </c>
      <c r="AJ133" s="93">
        <v>0</v>
      </c>
      <c r="AK133" s="93">
        <v>2</v>
      </c>
      <c r="AL133" s="92"/>
      <c r="AM133" s="74">
        <f>MAX(AH133+$AF133-3,0)</f>
        <v>0.66666666666666696</v>
      </c>
      <c r="AN133" s="75">
        <f>MAX(AI133+$AF133-3,0)</f>
        <v>0</v>
      </c>
      <c r="AO133" s="75">
        <f>MAX(AJ133+$AF133-3,0)</f>
        <v>0</v>
      </c>
      <c r="AP133" s="75">
        <f>MAX(AK133+$AF133-3,0)</f>
        <v>0.66666666666666696</v>
      </c>
      <c r="AQ133" s="76">
        <f>MAX(IF(Table1[[#This Row],[Any Scope Change?]]="Yes",3,0)+$AF133-3,0)</f>
        <v>0</v>
      </c>
      <c r="AR133" s="77">
        <f>SUMPRODUCT(AM$4:AQ$4,AM133:AQ133)</f>
        <v>1.3333333333333339</v>
      </c>
      <c r="AS133" s="85">
        <v>5</v>
      </c>
      <c r="AT133" s="63" t="s">
        <v>387</v>
      </c>
      <c r="AU133" s="85">
        <v>4</v>
      </c>
      <c r="AV133" s="63" t="s">
        <v>387</v>
      </c>
    </row>
    <row r="134" spans="2:48" customFormat="1" ht="50.15" customHeight="1" x14ac:dyDescent="0.45">
      <c r="B134" s="2" t="s">
        <v>89</v>
      </c>
      <c r="C134" s="2" t="s">
        <v>139</v>
      </c>
      <c r="D134" s="2" t="s">
        <v>90</v>
      </c>
      <c r="E134" s="2">
        <v>126</v>
      </c>
      <c r="F134" s="1" t="s">
        <v>233</v>
      </c>
      <c r="G134" s="1" t="str">
        <f>Table1[[#This Row],[Matrix Default Name]] &amp; IF(ISBLANK(Table1[[#This Row],[Component Aliases]]),"", " (aka " &amp; Table1[[#This Row],[Component Aliases]] &amp; ")") &amp; IF(ISBLANK(Table1[[#This Row],[Default Souce Addresses (Decimal)]]),""," (J1939 SA " &amp; Table1[[#This Row],[Default Souce Addresses (Decimal)]] &amp; ")")</f>
        <v>Transmission Display - Secondary (J1939 SA 60)</v>
      </c>
      <c r="H134" s="1" t="s">
        <v>89</v>
      </c>
      <c r="I134" s="1"/>
      <c r="J134" s="14">
        <v>60</v>
      </c>
      <c r="K134" s="41" t="s">
        <v>404</v>
      </c>
      <c r="L134" s="95" t="s">
        <v>411</v>
      </c>
      <c r="M134" s="95" t="s">
        <v>414</v>
      </c>
      <c r="N134" s="95" t="s">
        <v>425</v>
      </c>
      <c r="O134" s="95" t="s">
        <v>414</v>
      </c>
      <c r="P134" s="95" t="s">
        <v>411</v>
      </c>
      <c r="Q134" s="95" t="s">
        <v>424</v>
      </c>
      <c r="R134" s="26">
        <v>1</v>
      </c>
      <c r="S134" s="32">
        <v>1</v>
      </c>
      <c r="T134" s="28">
        <v>0</v>
      </c>
      <c r="U134" s="33">
        <v>0</v>
      </c>
      <c r="V134" s="30">
        <v>3</v>
      </c>
      <c r="W134" s="32">
        <v>3</v>
      </c>
      <c r="X134" s="28">
        <v>0</v>
      </c>
      <c r="Y134" s="33">
        <v>0</v>
      </c>
      <c r="Z134" s="30">
        <v>1</v>
      </c>
      <c r="AA134" s="78">
        <v>1</v>
      </c>
      <c r="AB134" s="80">
        <v>2</v>
      </c>
      <c r="AC134" s="33">
        <v>2</v>
      </c>
      <c r="AD134" s="83" t="s">
        <v>362</v>
      </c>
      <c r="AE134" s="12" t="s">
        <v>410</v>
      </c>
      <c r="AF134" s="73">
        <f>_xlfn.LET(_xlpm.MAX_DEGREES,$AG$2,($R$4*IFERROR(MAX(0,_xlpm.MAX_DEGREES-R134),0)+$T$4*IFERROR(MAX(0,_xlpm.MAX_DEGREES-T134),0)+$V$4*IFERROR(MAX(0,_xlpm.MAX_DEGREES-V134),0)+$X$4*IFERROR(MAX(0,_xlpm.MAX_DEGREES-X134),0)+$Z$4*IFERROR(MAX(0,_xlpm.MAX_DEGREES-Z134),0)+$AB$4*IFERROR(MAX(0,_xlpm.MAX_DEGREES-AB134),0))/$AG$4)</f>
        <v>2.5</v>
      </c>
      <c r="AG134" s="73">
        <f>_xlfn.LET(_xlpm.MAX_DEGREES,$AG$2,($R$4*IFERROR(MAX(0,_xlpm.MAX_DEGREES-S134),0)+$T$4*IFERROR(MAX(0,_xlpm.MAX_DEGREES-U134),0)+$V$4*IFERROR(MAX(0,_xlpm.MAX_DEGREES-W134),0)+$X$4*IFERROR(MAX(0,_xlpm.MAX_DEGREES-Y134),0)+$Z$4*IFERROR(MAX(0,_xlpm.MAX_DEGREES-AA134),0)+$AB$4*IFERROR(MAX(0,_xlpm.MAX_DEGREES-AC134),0))/$AG$4)</f>
        <v>2.5</v>
      </c>
      <c r="AH134" s="93">
        <v>0</v>
      </c>
      <c r="AI134" s="93">
        <v>0</v>
      </c>
      <c r="AJ134" s="93">
        <v>2</v>
      </c>
      <c r="AK134" s="93">
        <v>2</v>
      </c>
      <c r="AL134" s="92"/>
      <c r="AM134" s="74">
        <f>MAX(AH134+$AF134-3,0)</f>
        <v>0</v>
      </c>
      <c r="AN134" s="75">
        <f>MAX(AI134+$AF134-3,0)</f>
        <v>0</v>
      </c>
      <c r="AO134" s="75">
        <f>MAX(AJ134+$AF134-3,0)</f>
        <v>1.5</v>
      </c>
      <c r="AP134" s="75">
        <f>MAX(AK134+$AF134-3,0)</f>
        <v>1.5</v>
      </c>
      <c r="AQ134" s="76">
        <f>MAX(IF(Table1[[#This Row],[Any Scope Change?]]="Yes",3,0)+$AF134-3,0)</f>
        <v>0</v>
      </c>
      <c r="AR134" s="77">
        <f>SUMPRODUCT(AM$4:AQ$4,AM134:AQ134)</f>
        <v>3</v>
      </c>
      <c r="AS134" s="85">
        <v>5</v>
      </c>
      <c r="AT134" s="63" t="s">
        <v>387</v>
      </c>
      <c r="AU134" s="85">
        <v>4</v>
      </c>
      <c r="AV134" s="63" t="s">
        <v>387</v>
      </c>
    </row>
    <row r="135" spans="2:48" customFormat="1" ht="50.15" customHeight="1" x14ac:dyDescent="0.45">
      <c r="B135" s="2"/>
      <c r="C135" s="2" t="s">
        <v>482</v>
      </c>
      <c r="D135" s="2"/>
      <c r="E135" s="2">
        <v>134</v>
      </c>
      <c r="F135" s="1" t="s">
        <v>233</v>
      </c>
      <c r="G135" s="1" t="str">
        <f>Table1[[#This Row],[Matrix Default Name]] &amp; IF(ISBLANK(Table1[[#This Row],[Component Aliases]]),"", " (aka " &amp; Table1[[#This Row],[Component Aliases]] &amp; ")") &amp; IF(ISBLANK(Table1[[#This Row],[Default Souce Addresses (Decimal)]]),""," (J1939 SA " &amp; Table1[[#This Row],[Default Souce Addresses (Decimal)]] &amp; ")")</f>
        <v>Radio (aka Head Unit / Infotainment) (J1939 SA 76, 84)</v>
      </c>
      <c r="H135" s="1" t="s">
        <v>343</v>
      </c>
      <c r="I135" s="1" t="s">
        <v>344</v>
      </c>
      <c r="J135" s="14" t="s">
        <v>325</v>
      </c>
      <c r="K135" s="41" t="s">
        <v>404</v>
      </c>
      <c r="L135" s="95" t="s">
        <v>420</v>
      </c>
      <c r="M135" s="95" t="s">
        <v>431</v>
      </c>
      <c r="N135" s="95" t="s">
        <v>436</v>
      </c>
      <c r="O135" s="95" t="s">
        <v>433</v>
      </c>
      <c r="P135" s="95" t="s">
        <v>431</v>
      </c>
      <c r="Q135" s="95" t="s">
        <v>421</v>
      </c>
      <c r="R135" s="26">
        <v>1</v>
      </c>
      <c r="S135" s="32">
        <v>1</v>
      </c>
      <c r="T135" s="28">
        <v>0</v>
      </c>
      <c r="U135" s="33">
        <v>2</v>
      </c>
      <c r="V135" s="30">
        <v>2</v>
      </c>
      <c r="W135" s="32">
        <v>2</v>
      </c>
      <c r="X135" s="28">
        <v>0</v>
      </c>
      <c r="Y135" s="33">
        <v>1</v>
      </c>
      <c r="Z135" s="30">
        <v>0</v>
      </c>
      <c r="AA135" s="78">
        <v>2</v>
      </c>
      <c r="AB135" s="80">
        <v>2</v>
      </c>
      <c r="AC135" s="33">
        <v>2</v>
      </c>
      <c r="AD135" s="83" t="s">
        <v>362</v>
      </c>
      <c r="AE135" s="12" t="s">
        <v>291</v>
      </c>
      <c r="AF135" s="73">
        <f>_xlfn.LET(_xlpm.MAX_DEGREES,$AG$2,($R$4*IFERROR(MAX(0,_xlpm.MAX_DEGREES-R135),0)+$T$4*IFERROR(MAX(0,_xlpm.MAX_DEGREES-T135),0)+$V$4*IFERROR(MAX(0,_xlpm.MAX_DEGREES-V135),0)+$X$4*IFERROR(MAX(0,_xlpm.MAX_DEGREES-X135),0)+$Z$4*IFERROR(MAX(0,_xlpm.MAX_DEGREES-Z135),0)+$AB$4*IFERROR(MAX(0,_xlpm.MAX_DEGREES-AB135),0))/$AG$4)</f>
        <v>2.916666666666667</v>
      </c>
      <c r="AG135" s="73">
        <f>_xlfn.LET(_xlpm.MAX_DEGREES,$AG$2,($R$4*IFERROR(MAX(0,_xlpm.MAX_DEGREES-S135),0)+$T$4*IFERROR(MAX(0,_xlpm.MAX_DEGREES-U135),0)+$V$4*IFERROR(MAX(0,_xlpm.MAX_DEGREES-W135),0)+$X$4*IFERROR(MAX(0,_xlpm.MAX_DEGREES-Y135),0)+$Z$4*IFERROR(MAX(0,_xlpm.MAX_DEGREES-AA135),0)+$AB$4*IFERROR(MAX(0,_xlpm.MAX_DEGREES-AC135),0))/$AG$4)</f>
        <v>0.83333333333333337</v>
      </c>
      <c r="AH135" s="93">
        <v>0</v>
      </c>
      <c r="AI135" s="93">
        <v>2</v>
      </c>
      <c r="AJ135" s="93">
        <v>0</v>
      </c>
      <c r="AK135" s="93">
        <v>2</v>
      </c>
      <c r="AL135" s="92"/>
      <c r="AM135" s="74">
        <f>MAX(AH135+$AF135-3,0)</f>
        <v>0</v>
      </c>
      <c r="AN135" s="75">
        <f>MAX(AI135+$AF135-3,0)</f>
        <v>1.916666666666667</v>
      </c>
      <c r="AO135" s="75">
        <f>MAX(AJ135+$AF135-3,0)</f>
        <v>0</v>
      </c>
      <c r="AP135" s="75">
        <f>MAX(AK135+$AF135-3,0)</f>
        <v>1.916666666666667</v>
      </c>
      <c r="AQ135" s="76">
        <f>MAX(IF(Table1[[#This Row],[Any Scope Change?]]="Yes",3,0)+$AF135-3,0)</f>
        <v>0</v>
      </c>
      <c r="AR135" s="77">
        <f>SUMPRODUCT(AM$4:AQ$4,AM135:AQ135)</f>
        <v>3.8333333333333339</v>
      </c>
      <c r="AS135" s="85">
        <v>5</v>
      </c>
      <c r="AT135" s="63" t="s">
        <v>386</v>
      </c>
      <c r="AU135" s="85">
        <v>3</v>
      </c>
      <c r="AV135" s="63" t="s">
        <v>386</v>
      </c>
    </row>
    <row r="136" spans="2:48" customFormat="1" ht="50.15" customHeight="1" x14ac:dyDescent="0.45">
      <c r="B136" s="2"/>
      <c r="C136" s="2" t="s">
        <v>482</v>
      </c>
      <c r="D136" s="2"/>
      <c r="E136" s="2">
        <v>136</v>
      </c>
      <c r="F136" s="1" t="s">
        <v>233</v>
      </c>
      <c r="G136" s="1" t="str">
        <f>Table1[[#This Row],[Matrix Default Name]] &amp; IF(ISBLANK(Table1[[#This Row],[Component Aliases]]),"", " (aka " &amp; Table1[[#This Row],[Component Aliases]] &amp; ")") &amp; IF(ISBLANK(Table1[[#This Row],[Default Souce Addresses (Decimal)]]),""," (J1939 SA " &amp; Table1[[#This Row],[Default Souce Addresses (Decimal)]] &amp; ")")</f>
        <v>Steering Wheel Switches (J1939 SA 77)</v>
      </c>
      <c r="H136" s="1" t="s">
        <v>279</v>
      </c>
      <c r="I136" s="1"/>
      <c r="J136" s="14">
        <v>77</v>
      </c>
      <c r="K136" s="41" t="s">
        <v>404</v>
      </c>
      <c r="L136" s="95" t="s">
        <v>423</v>
      </c>
      <c r="M136" s="95" t="s">
        <v>409</v>
      </c>
      <c r="N136" s="95" t="s">
        <v>421</v>
      </c>
      <c r="O136" s="95" t="s">
        <v>423</v>
      </c>
      <c r="P136" s="95" t="s">
        <v>409</v>
      </c>
      <c r="Q136" s="95" t="s">
        <v>421</v>
      </c>
      <c r="R136" s="26">
        <v>1</v>
      </c>
      <c r="S136" s="32">
        <v>1</v>
      </c>
      <c r="T136" s="28">
        <v>1</v>
      </c>
      <c r="U136" s="33">
        <v>2</v>
      </c>
      <c r="V136" s="30">
        <v>2</v>
      </c>
      <c r="W136" s="32">
        <v>2</v>
      </c>
      <c r="X136" s="28">
        <v>1</v>
      </c>
      <c r="Y136" s="33">
        <v>1</v>
      </c>
      <c r="Z136" s="30">
        <v>1</v>
      </c>
      <c r="AA136" s="78">
        <v>2</v>
      </c>
      <c r="AB136" s="80">
        <v>2</v>
      </c>
      <c r="AC136" s="33">
        <v>2</v>
      </c>
      <c r="AD136" s="83" t="s">
        <v>362</v>
      </c>
      <c r="AE136" s="12" t="s">
        <v>292</v>
      </c>
      <c r="AF136" s="73">
        <f>_xlfn.LET(_xlpm.MAX_DEGREES,$AG$2,($R$4*IFERROR(MAX(0,_xlpm.MAX_DEGREES-R136),0)+$T$4*IFERROR(MAX(0,_xlpm.MAX_DEGREES-T136),0)+$V$4*IFERROR(MAX(0,_xlpm.MAX_DEGREES-V136),0)+$X$4*IFERROR(MAX(0,_xlpm.MAX_DEGREES-X136),0)+$Z$4*IFERROR(MAX(0,_xlpm.MAX_DEGREES-Z136),0)+$AB$4*IFERROR(MAX(0,_xlpm.MAX_DEGREES-AB136),0))/$AG$4)</f>
        <v>1.6666666666666667</v>
      </c>
      <c r="AG136" s="73">
        <f>_xlfn.LET(_xlpm.MAX_DEGREES,$AG$2,($R$4*IFERROR(MAX(0,_xlpm.MAX_DEGREES-S136),0)+$T$4*IFERROR(MAX(0,_xlpm.MAX_DEGREES-U136),0)+$V$4*IFERROR(MAX(0,_xlpm.MAX_DEGREES-W136),0)+$X$4*IFERROR(MAX(0,_xlpm.MAX_DEGREES-Y136),0)+$Z$4*IFERROR(MAX(0,_xlpm.MAX_DEGREES-AA136),0)+$AB$4*IFERROR(MAX(0,_xlpm.MAX_DEGREES-AC136),0))/$AG$4)</f>
        <v>0.83333333333333337</v>
      </c>
      <c r="AH136" s="93">
        <v>0</v>
      </c>
      <c r="AI136" s="93">
        <v>0</v>
      </c>
      <c r="AJ136" s="93">
        <v>2</v>
      </c>
      <c r="AK136" s="93">
        <v>2</v>
      </c>
      <c r="AL136" s="92"/>
      <c r="AM136" s="74">
        <f>MAX(AH136+$AF136-3,0)</f>
        <v>0</v>
      </c>
      <c r="AN136" s="75">
        <f>MAX(AI136+$AF136-3,0)</f>
        <v>0</v>
      </c>
      <c r="AO136" s="75">
        <f>MAX(AJ136+$AF136-3,0)</f>
        <v>0.66666666666666696</v>
      </c>
      <c r="AP136" s="75">
        <f>MAX(AK136+$AF136-3,0)</f>
        <v>0.66666666666666696</v>
      </c>
      <c r="AQ136" s="76">
        <f>MAX(IF(Table1[[#This Row],[Any Scope Change?]]="Yes",3,0)+$AF136-3,0)</f>
        <v>0</v>
      </c>
      <c r="AR136" s="77">
        <f>SUMPRODUCT(AM$4:AQ$4,AM136:AQ136)</f>
        <v>1.3333333333333339</v>
      </c>
      <c r="AS136" s="85">
        <v>5</v>
      </c>
      <c r="AT136" s="63" t="s">
        <v>386</v>
      </c>
      <c r="AU136" s="85">
        <v>3</v>
      </c>
      <c r="AV136" s="63" t="s">
        <v>386</v>
      </c>
    </row>
    <row r="137" spans="2:48" customFormat="1" ht="50.15" customHeight="1" x14ac:dyDescent="0.45">
      <c r="B137" s="2"/>
      <c r="C137" s="2" t="s">
        <v>482</v>
      </c>
      <c r="D137" s="2"/>
      <c r="E137" s="2">
        <v>143</v>
      </c>
      <c r="F137" s="1" t="s">
        <v>234</v>
      </c>
      <c r="G137" s="1" t="str">
        <f>Table1[[#This Row],[Matrix Default Name]] &amp; IF(ISBLANK(Table1[[#This Row],[Component Aliases]]),"", " (aka " &amp; Table1[[#This Row],[Component Aliases]] &amp; ")") &amp; IF(ISBLANK(Table1[[#This Row],[Default Souce Addresses (Decimal)]]),""," (J1939 SA " &amp; Table1[[#This Row],[Default Souce Addresses (Decimal)]] &amp; ")")</f>
        <v>Pyrometer</v>
      </c>
      <c r="H137" s="1" t="s">
        <v>281</v>
      </c>
      <c r="I137" s="1"/>
      <c r="J137" s="14"/>
      <c r="K137" s="41" t="s">
        <v>404</v>
      </c>
      <c r="L137" s="95" t="s">
        <v>414</v>
      </c>
      <c r="M137" s="95" t="s">
        <v>411</v>
      </c>
      <c r="N137" s="95" t="s">
        <v>411</v>
      </c>
      <c r="O137" s="95" t="s">
        <v>414</v>
      </c>
      <c r="P137" s="95" t="s">
        <v>411</v>
      </c>
      <c r="Q137" s="95" t="s">
        <v>411</v>
      </c>
      <c r="R137" s="26">
        <v>0</v>
      </c>
      <c r="S137" s="32">
        <v>0</v>
      </c>
      <c r="T137" s="28">
        <v>1</v>
      </c>
      <c r="U137" s="33">
        <v>1</v>
      </c>
      <c r="V137" s="30">
        <v>1</v>
      </c>
      <c r="W137" s="32">
        <v>1</v>
      </c>
      <c r="X137" s="28">
        <v>0</v>
      </c>
      <c r="Y137" s="33">
        <v>0</v>
      </c>
      <c r="Z137" s="30">
        <v>1</v>
      </c>
      <c r="AA137" s="78">
        <v>1</v>
      </c>
      <c r="AB137" s="80">
        <v>1</v>
      </c>
      <c r="AC137" s="33">
        <v>1</v>
      </c>
      <c r="AD137" s="83" t="s">
        <v>362</v>
      </c>
      <c r="AE137" s="12" t="s">
        <v>410</v>
      </c>
      <c r="AF137" s="73">
        <f>_xlfn.LET(_xlpm.MAX_DEGREES,$AG$2,($R$4*IFERROR(MAX(0,_xlpm.MAX_DEGREES-R137),0)+$T$4*IFERROR(MAX(0,_xlpm.MAX_DEGREES-T137),0)+$V$4*IFERROR(MAX(0,_xlpm.MAX_DEGREES-V137),0)+$X$4*IFERROR(MAX(0,_xlpm.MAX_DEGREES-X137),0)+$Z$4*IFERROR(MAX(0,_xlpm.MAX_DEGREES-Z137),0)+$AB$4*IFERROR(MAX(0,_xlpm.MAX_DEGREES-AB137),0))/$AG$4)</f>
        <v>3.3333333333333335</v>
      </c>
      <c r="AG137" s="73">
        <f>_xlfn.LET(_xlpm.MAX_DEGREES,$AG$2,($R$4*IFERROR(MAX(0,_xlpm.MAX_DEGREES-S137),0)+$T$4*IFERROR(MAX(0,_xlpm.MAX_DEGREES-U137),0)+$V$4*IFERROR(MAX(0,_xlpm.MAX_DEGREES-W137),0)+$X$4*IFERROR(MAX(0,_xlpm.MAX_DEGREES-Y137),0)+$Z$4*IFERROR(MAX(0,_xlpm.MAX_DEGREES-AA137),0)+$AB$4*IFERROR(MAX(0,_xlpm.MAX_DEGREES-AC137),0))/$AG$4)</f>
        <v>3.3333333333333335</v>
      </c>
      <c r="AH137" s="93">
        <v>1</v>
      </c>
      <c r="AI137" s="93">
        <v>0</v>
      </c>
      <c r="AJ137" s="93">
        <v>0</v>
      </c>
      <c r="AK137" s="93">
        <v>2</v>
      </c>
      <c r="AL137" s="92"/>
      <c r="AM137" s="74">
        <f>MAX(AH137+$AF137-3,0)</f>
        <v>1.3333333333333339</v>
      </c>
      <c r="AN137" s="75">
        <f>MAX(AI137+$AF137-3,0)</f>
        <v>0.33333333333333348</v>
      </c>
      <c r="AO137" s="75">
        <f>MAX(AJ137+$AF137-3,0)</f>
        <v>0.33333333333333348</v>
      </c>
      <c r="AP137" s="75">
        <f>MAX(AK137+$AF137-3,0)</f>
        <v>2.3333333333333339</v>
      </c>
      <c r="AQ137" s="76">
        <f>MAX(IF(Table1[[#This Row],[Any Scope Change?]]="Yes",3,0)+$AF137-3,0)</f>
        <v>0.33333333333333348</v>
      </c>
      <c r="AR137" s="77">
        <f>SUMPRODUCT(AM$4:AQ$4,AM137:AQ137)</f>
        <v>4.6666666666666679</v>
      </c>
      <c r="AS137" s="85">
        <v>5</v>
      </c>
      <c r="AT137" s="63" t="s">
        <v>386</v>
      </c>
      <c r="AU137" s="85">
        <v>3</v>
      </c>
      <c r="AV137" s="63" t="s">
        <v>386</v>
      </c>
    </row>
    <row r="138" spans="2:48" customFormat="1" ht="50.15" customHeight="1" x14ac:dyDescent="0.45">
      <c r="B138" s="2" t="s">
        <v>101</v>
      </c>
      <c r="C138" s="2" t="s">
        <v>139</v>
      </c>
      <c r="D138" s="2" t="s">
        <v>102</v>
      </c>
      <c r="E138" s="2">
        <v>155</v>
      </c>
      <c r="F138" s="1" t="s">
        <v>236</v>
      </c>
      <c r="G138" s="1" t="str">
        <f>Table1[[#This Row],[Matrix Default Name]] &amp; IF(ISBLANK(Table1[[#This Row],[Component Aliases]]),"", " (aka " &amp; Table1[[#This Row],[Component Aliases]] &amp; ")") &amp; IF(ISBLANK(Table1[[#This Row],[Default Souce Addresses (Decimal)]]),""," (J1939 SA " &amp; Table1[[#This Row],[Default Souce Addresses (Decimal)]] &amp; ")")</f>
        <v>Chassis Controller #1 (aka SAM Chassis) (J1939 SA 71)</v>
      </c>
      <c r="H138" s="1" t="s">
        <v>101</v>
      </c>
      <c r="I138" s="1" t="s">
        <v>356</v>
      </c>
      <c r="J138" s="14">
        <v>71</v>
      </c>
      <c r="K138" s="41" t="s">
        <v>404</v>
      </c>
      <c r="L138" s="95" t="s">
        <v>423</v>
      </c>
      <c r="M138" s="95" t="s">
        <v>416</v>
      </c>
      <c r="N138" s="95" t="s">
        <v>421</v>
      </c>
      <c r="O138" s="95" t="s">
        <v>416</v>
      </c>
      <c r="P138" s="95" t="s">
        <v>416</v>
      </c>
      <c r="Q138" s="95" t="s">
        <v>424</v>
      </c>
      <c r="R138" s="26">
        <v>1</v>
      </c>
      <c r="S138" s="32">
        <v>1</v>
      </c>
      <c r="T138" s="28">
        <v>0</v>
      </c>
      <c r="U138" s="33">
        <v>1</v>
      </c>
      <c r="V138" s="30">
        <v>2</v>
      </c>
      <c r="W138" s="32">
        <v>2</v>
      </c>
      <c r="X138" s="28">
        <v>0</v>
      </c>
      <c r="Y138" s="33">
        <v>1</v>
      </c>
      <c r="Z138" s="30">
        <v>0</v>
      </c>
      <c r="AA138" s="78">
        <v>1</v>
      </c>
      <c r="AB138" s="80">
        <v>2</v>
      </c>
      <c r="AC138" s="33">
        <v>2</v>
      </c>
      <c r="AD138" s="83" t="s">
        <v>362</v>
      </c>
      <c r="AE138" s="12" t="s">
        <v>410</v>
      </c>
      <c r="AF138" s="73">
        <f>_xlfn.LET(_xlpm.MAX_DEGREES,$AG$2,($R$4*IFERROR(MAX(0,_xlpm.MAX_DEGREES-R138),0)+$T$4*IFERROR(MAX(0,_xlpm.MAX_DEGREES-T138),0)+$V$4*IFERROR(MAX(0,_xlpm.MAX_DEGREES-V138),0)+$X$4*IFERROR(MAX(0,_xlpm.MAX_DEGREES-X138),0)+$Z$4*IFERROR(MAX(0,_xlpm.MAX_DEGREES-Z138),0)+$AB$4*IFERROR(MAX(0,_xlpm.MAX_DEGREES-AB138),0))/$AG$4)</f>
        <v>2.916666666666667</v>
      </c>
      <c r="AG138" s="73">
        <f>_xlfn.LET(_xlpm.MAX_DEGREES,$AG$2,($R$4*IFERROR(MAX(0,_xlpm.MAX_DEGREES-S138),0)+$T$4*IFERROR(MAX(0,_xlpm.MAX_DEGREES-U138),0)+$V$4*IFERROR(MAX(0,_xlpm.MAX_DEGREES-W138),0)+$X$4*IFERROR(MAX(0,_xlpm.MAX_DEGREES-Y138),0)+$Z$4*IFERROR(MAX(0,_xlpm.MAX_DEGREES-AA138),0)+$AB$4*IFERROR(MAX(0,_xlpm.MAX_DEGREES-AC138),0))/$AG$4)</f>
        <v>1.6666666666666667</v>
      </c>
      <c r="AH138" s="93">
        <v>1</v>
      </c>
      <c r="AI138" s="93">
        <v>0</v>
      </c>
      <c r="AJ138" s="93">
        <v>0</v>
      </c>
      <c r="AK138" s="93">
        <v>2</v>
      </c>
      <c r="AL138" s="91" t="s">
        <v>393</v>
      </c>
      <c r="AM138" s="74">
        <f>MAX(AH138+$AF138-3,0)</f>
        <v>0.91666666666666696</v>
      </c>
      <c r="AN138" s="75">
        <f>MAX(AI138+$AF138-3,0)</f>
        <v>0</v>
      </c>
      <c r="AO138" s="75">
        <f>MAX(AJ138+$AF138-3,0)</f>
        <v>0</v>
      </c>
      <c r="AP138" s="75">
        <f>MAX(AK138+$AF138-3,0)</f>
        <v>1.916666666666667</v>
      </c>
      <c r="AQ138" s="76">
        <f>MAX(IF(Table1[[#This Row],[Any Scope Change?]]="Yes",3,0)+$AF138-3,0)</f>
        <v>0</v>
      </c>
      <c r="AR138" s="77">
        <f>SUMPRODUCT(AM$4:AQ$4,AM138:AQ138)</f>
        <v>2.8333333333333339</v>
      </c>
      <c r="AS138" s="85">
        <v>5</v>
      </c>
      <c r="AT138" s="63" t="s">
        <v>387</v>
      </c>
      <c r="AU138" s="85">
        <v>4</v>
      </c>
      <c r="AV138" s="63" t="s">
        <v>387</v>
      </c>
    </row>
    <row r="139" spans="2:48" customFormat="1" ht="50.15" customHeight="1" x14ac:dyDescent="0.45">
      <c r="B139" s="2" t="s">
        <v>54</v>
      </c>
      <c r="C139" s="2" t="s">
        <v>139</v>
      </c>
      <c r="D139" s="2" t="s">
        <v>55</v>
      </c>
      <c r="E139" s="2">
        <v>159</v>
      </c>
      <c r="F139" s="1" t="s">
        <v>237</v>
      </c>
      <c r="G139" s="1" t="str">
        <f>Table1[[#This Row],[Matrix Default Name]] &amp; IF(ISBLANK(Table1[[#This Row],[Component Aliases]]),"", " (aka " &amp; Table1[[#This Row],[Component Aliases]] &amp; ")") &amp; IF(ISBLANK(Table1[[#This Row],[Default Souce Addresses (Decimal)]]),""," (J1939 SA " &amp; Table1[[#This Row],[Default Souce Addresses (Decimal)]] &amp; ")")</f>
        <v>Auxiliary Valve Control or Engine Air System Valve Control (J1939 SA 34)</v>
      </c>
      <c r="H139" s="1" t="s">
        <v>54</v>
      </c>
      <c r="I139" s="1"/>
      <c r="J139" s="14">
        <v>34</v>
      </c>
      <c r="K139" s="41" t="s">
        <v>404</v>
      </c>
      <c r="L139" s="95" t="s">
        <v>411</v>
      </c>
      <c r="M139" s="95" t="s">
        <v>424</v>
      </c>
      <c r="N139" s="95" t="s">
        <v>424</v>
      </c>
      <c r="O139" s="95" t="s">
        <v>424</v>
      </c>
      <c r="P139" s="95" t="s">
        <v>424</v>
      </c>
      <c r="Q139" s="95" t="s">
        <v>425</v>
      </c>
      <c r="R139" s="26">
        <v>1</v>
      </c>
      <c r="S139" s="32">
        <v>1</v>
      </c>
      <c r="T139" s="28">
        <v>2</v>
      </c>
      <c r="U139" s="33">
        <v>2</v>
      </c>
      <c r="V139" s="30">
        <v>2</v>
      </c>
      <c r="W139" s="32">
        <v>2</v>
      </c>
      <c r="X139" s="28">
        <v>2</v>
      </c>
      <c r="Y139" s="33">
        <v>2</v>
      </c>
      <c r="Z139" s="30">
        <v>2</v>
      </c>
      <c r="AA139" s="78">
        <v>2</v>
      </c>
      <c r="AB139" s="80">
        <v>3</v>
      </c>
      <c r="AC139" s="33">
        <v>3</v>
      </c>
      <c r="AD139" s="83" t="s">
        <v>362</v>
      </c>
      <c r="AE139" s="12" t="s">
        <v>410</v>
      </c>
      <c r="AF139" s="73">
        <f>_xlfn.LET(_xlpm.MAX_DEGREES,$AG$2,($R$4*IFERROR(MAX(0,_xlpm.MAX_DEGREES-R139),0)+$T$4*IFERROR(MAX(0,_xlpm.MAX_DEGREES-T139),0)+$V$4*IFERROR(MAX(0,_xlpm.MAX_DEGREES-V139),0)+$X$4*IFERROR(MAX(0,_xlpm.MAX_DEGREES-X139),0)+$Z$4*IFERROR(MAX(0,_xlpm.MAX_DEGREES-Z139),0)+$AB$4*IFERROR(MAX(0,_xlpm.MAX_DEGREES-AB139),0))/$AG$4)</f>
        <v>0.41666666666666669</v>
      </c>
      <c r="AG139" s="73">
        <f>_xlfn.LET(_xlpm.MAX_DEGREES,$AG$2,($R$4*IFERROR(MAX(0,_xlpm.MAX_DEGREES-S139),0)+$T$4*IFERROR(MAX(0,_xlpm.MAX_DEGREES-U139),0)+$V$4*IFERROR(MAX(0,_xlpm.MAX_DEGREES-W139),0)+$X$4*IFERROR(MAX(0,_xlpm.MAX_DEGREES-Y139),0)+$Z$4*IFERROR(MAX(0,_xlpm.MAX_DEGREES-AA139),0)+$AB$4*IFERROR(MAX(0,_xlpm.MAX_DEGREES-AC139),0))/$AG$4)</f>
        <v>0.41666666666666669</v>
      </c>
      <c r="AH139" s="93">
        <v>3</v>
      </c>
      <c r="AI139" s="93">
        <v>2</v>
      </c>
      <c r="AJ139" s="93">
        <v>3</v>
      </c>
      <c r="AK139" s="93">
        <v>3</v>
      </c>
      <c r="AL139" s="91" t="s">
        <v>393</v>
      </c>
      <c r="AM139" s="74">
        <f>MAX(AH139+$AF139-3,0)</f>
        <v>0.41666666666666652</v>
      </c>
      <c r="AN139" s="75">
        <f>MAX(AI139+$AF139-3,0)</f>
        <v>0</v>
      </c>
      <c r="AO139" s="75">
        <f>MAX(AJ139+$AF139-3,0)</f>
        <v>0.41666666666666652</v>
      </c>
      <c r="AP139" s="75">
        <f>MAX(AK139+$AF139-3,0)</f>
        <v>0.41666666666666652</v>
      </c>
      <c r="AQ139" s="76">
        <f>MAX(IF(Table1[[#This Row],[Any Scope Change?]]="Yes",3,0)+$AF139-3,0)</f>
        <v>0</v>
      </c>
      <c r="AR139" s="77">
        <f>SUMPRODUCT(AM$4:AQ$4,AM139:AQ139)</f>
        <v>1.2499999999999996</v>
      </c>
      <c r="AS139" s="85">
        <v>5</v>
      </c>
      <c r="AT139" s="63" t="s">
        <v>387</v>
      </c>
      <c r="AU139" s="85">
        <v>4</v>
      </c>
      <c r="AV139" s="63" t="s">
        <v>387</v>
      </c>
    </row>
    <row r="140" spans="2:48" customFormat="1" ht="50.15" customHeight="1" x14ac:dyDescent="0.45">
      <c r="B140" s="2" t="s">
        <v>2</v>
      </c>
      <c r="C140" s="2" t="s">
        <v>139</v>
      </c>
      <c r="D140" s="2" t="s">
        <v>3</v>
      </c>
      <c r="E140" s="2">
        <v>2</v>
      </c>
      <c r="F140" s="1" t="s">
        <v>221</v>
      </c>
      <c r="G140" s="1" t="str">
        <f>Table1[[#This Row],[Matrix Default Name]] &amp; IF(ISBLANK(Table1[[#This Row],[Component Aliases]]),"", " (aka " &amp; Table1[[#This Row],[Component Aliases]] &amp; ")") &amp; IF(ISBLANK(Table1[[#This Row],[Default Souce Addresses (Decimal)]]),""," (J1939 SA " &amp; Table1[[#This Row],[Default Souce Addresses (Decimal)]] &amp; ")")</f>
        <v>Engine #2</v>
      </c>
      <c r="H140" s="1" t="s">
        <v>2</v>
      </c>
      <c r="I140" s="1"/>
      <c r="J140" s="14"/>
      <c r="K140" s="41" t="s">
        <v>428</v>
      </c>
      <c r="L140" s="95" t="s">
        <v>412</v>
      </c>
      <c r="M140" s="95" t="s">
        <v>412</v>
      </c>
      <c r="N140" s="95" t="s">
        <v>412</v>
      </c>
      <c r="O140" s="95" t="s">
        <v>412</v>
      </c>
      <c r="P140" s="95" t="s">
        <v>412</v>
      </c>
      <c r="Q140" s="95" t="s">
        <v>412</v>
      </c>
      <c r="R140" s="26" t="s">
        <v>410</v>
      </c>
      <c r="S140" s="32" t="s">
        <v>410</v>
      </c>
      <c r="T140" s="28" t="s">
        <v>410</v>
      </c>
      <c r="U140" s="33" t="s">
        <v>410</v>
      </c>
      <c r="V140" s="30" t="s">
        <v>410</v>
      </c>
      <c r="W140" s="32" t="s">
        <v>410</v>
      </c>
      <c r="X140" s="28" t="s">
        <v>410</v>
      </c>
      <c r="Y140" s="33" t="s">
        <v>410</v>
      </c>
      <c r="Z140" s="30" t="s">
        <v>410</v>
      </c>
      <c r="AA140" s="78" t="s">
        <v>410</v>
      </c>
      <c r="AB140" s="80" t="s">
        <v>410</v>
      </c>
      <c r="AC140" s="33" t="s">
        <v>410</v>
      </c>
      <c r="AD140" s="83" t="s">
        <v>362</v>
      </c>
      <c r="AE140" s="12" t="s">
        <v>410</v>
      </c>
      <c r="AF140" s="73">
        <f>_xlfn.LET(_xlpm.MAX_DEGREES,$AG$2,($R$4*IFERROR(MAX(0,_xlpm.MAX_DEGREES-R140),0)+$T$4*IFERROR(MAX(0,_xlpm.MAX_DEGREES-T140),0)+$V$4*IFERROR(MAX(0,_xlpm.MAX_DEGREES-V140),0)+$X$4*IFERROR(MAX(0,_xlpm.MAX_DEGREES-X140),0)+$Z$4*IFERROR(MAX(0,_xlpm.MAX_DEGREES-Z140),0)+$AB$4*IFERROR(MAX(0,_xlpm.MAX_DEGREES-AB140),0))/$AG$4)</f>
        <v>0</v>
      </c>
      <c r="AG140" s="73">
        <f>_xlfn.LET(_xlpm.MAX_DEGREES,$AG$2,($R$4*IFERROR(MAX(0,_xlpm.MAX_DEGREES-S140),0)+$T$4*IFERROR(MAX(0,_xlpm.MAX_DEGREES-U140),0)+$V$4*IFERROR(MAX(0,_xlpm.MAX_DEGREES-W140),0)+$X$4*IFERROR(MAX(0,_xlpm.MAX_DEGREES-Y140),0)+$Z$4*IFERROR(MAX(0,_xlpm.MAX_DEGREES-AA140),0)+$AB$4*IFERROR(MAX(0,_xlpm.MAX_DEGREES-AC140),0))/$AG$4)</f>
        <v>0</v>
      </c>
      <c r="AH140" s="93">
        <v>3</v>
      </c>
      <c r="AI140" s="93">
        <v>2</v>
      </c>
      <c r="AJ140" s="93">
        <v>0</v>
      </c>
      <c r="AK140" s="93">
        <v>2</v>
      </c>
      <c r="AL140" s="91" t="s">
        <v>393</v>
      </c>
      <c r="AM140" s="74">
        <f>MAX(AH140+$AF140-3,0)</f>
        <v>0</v>
      </c>
      <c r="AN140" s="75">
        <f>MAX(AI140+$AF140-3,0)</f>
        <v>0</v>
      </c>
      <c r="AO140" s="75">
        <f>MAX(AJ140+$AF140-3,0)</f>
        <v>0</v>
      </c>
      <c r="AP140" s="75">
        <f>MAX(AK140+$AF140-3,0)</f>
        <v>0</v>
      </c>
      <c r="AQ140" s="76">
        <f>MAX(IF(Table1[[#This Row],[Any Scope Change?]]="Yes",3,0)+$AF140-3,0)</f>
        <v>0</v>
      </c>
      <c r="AR140" s="77">
        <f>SUMPRODUCT(AM$4:AQ$4,AM140:AQ140)</f>
        <v>0</v>
      </c>
      <c r="AS140" s="85" t="s">
        <v>487</v>
      </c>
      <c r="AT140" s="63" t="s">
        <v>382</v>
      </c>
      <c r="AU140" s="85" t="s">
        <v>380</v>
      </c>
      <c r="AV140" s="63" t="s">
        <v>382</v>
      </c>
    </row>
    <row r="141" spans="2:48" customFormat="1" ht="50.15" customHeight="1" x14ac:dyDescent="0.45">
      <c r="B141" s="2" t="s">
        <v>91</v>
      </c>
      <c r="C141" s="2" t="s">
        <v>139</v>
      </c>
      <c r="D141" s="2"/>
      <c r="E141" s="2">
        <v>18</v>
      </c>
      <c r="F141" s="1" t="s">
        <v>224</v>
      </c>
      <c r="G141" s="1" t="str">
        <f>Table1[[#This Row],[Matrix Default Name]] &amp; IF(ISBLANK(Table1[[#This Row],[Component Aliases]]),"", " (aka " &amp; Table1[[#This Row],[Component Aliases]] &amp; ")") &amp; IF(ISBLANK(Table1[[#This Row],[Default Souce Addresses (Decimal)]]),""," (J1939 SA " &amp; Table1[[#This Row],[Default Souce Addresses (Decimal)]] &amp; ")")</f>
        <v>Exhaust Emission Controller (J1939 SA 61)</v>
      </c>
      <c r="H141" s="1" t="s">
        <v>91</v>
      </c>
      <c r="I141" s="1"/>
      <c r="J141" s="14">
        <v>61</v>
      </c>
      <c r="K141" s="41" t="s">
        <v>428</v>
      </c>
      <c r="L141" s="95" t="s">
        <v>412</v>
      </c>
      <c r="M141" s="95" t="s">
        <v>412</v>
      </c>
      <c r="N141" s="95" t="s">
        <v>412</v>
      </c>
      <c r="O141" s="95" t="s">
        <v>412</v>
      </c>
      <c r="P141" s="95" t="s">
        <v>412</v>
      </c>
      <c r="Q141" s="95" t="s">
        <v>412</v>
      </c>
      <c r="R141" s="26" t="s">
        <v>410</v>
      </c>
      <c r="S141" s="32" t="s">
        <v>410</v>
      </c>
      <c r="T141" s="28" t="s">
        <v>410</v>
      </c>
      <c r="U141" s="33" t="s">
        <v>410</v>
      </c>
      <c r="V141" s="30" t="s">
        <v>410</v>
      </c>
      <c r="W141" s="32" t="s">
        <v>410</v>
      </c>
      <c r="X141" s="28" t="s">
        <v>410</v>
      </c>
      <c r="Y141" s="33" t="s">
        <v>410</v>
      </c>
      <c r="Z141" s="30" t="s">
        <v>410</v>
      </c>
      <c r="AA141" s="78" t="s">
        <v>410</v>
      </c>
      <c r="AB141" s="80" t="s">
        <v>410</v>
      </c>
      <c r="AC141" s="33" t="s">
        <v>410</v>
      </c>
      <c r="AD141" s="83" t="s">
        <v>362</v>
      </c>
      <c r="AE141" s="12"/>
      <c r="AF141" s="73">
        <f>_xlfn.LET(_xlpm.MAX_DEGREES,$AG$2,($R$4*IFERROR(MAX(0,_xlpm.MAX_DEGREES-R141),0)+$T$4*IFERROR(MAX(0,_xlpm.MAX_DEGREES-T141),0)+$V$4*IFERROR(MAX(0,_xlpm.MAX_DEGREES-V141),0)+$X$4*IFERROR(MAX(0,_xlpm.MAX_DEGREES-X141),0)+$Z$4*IFERROR(MAX(0,_xlpm.MAX_DEGREES-Z141),0)+$AB$4*IFERROR(MAX(0,_xlpm.MAX_DEGREES-AB141),0))/$AG$4)</f>
        <v>0</v>
      </c>
      <c r="AG141" s="73">
        <f>_xlfn.LET(_xlpm.MAX_DEGREES,$AG$2,($R$4*IFERROR(MAX(0,_xlpm.MAX_DEGREES-S141),0)+$T$4*IFERROR(MAX(0,_xlpm.MAX_DEGREES-U141),0)+$V$4*IFERROR(MAX(0,_xlpm.MAX_DEGREES-W141),0)+$X$4*IFERROR(MAX(0,_xlpm.MAX_DEGREES-Y141),0)+$Z$4*IFERROR(MAX(0,_xlpm.MAX_DEGREES-AA141),0)+$AB$4*IFERROR(MAX(0,_xlpm.MAX_DEGREES-AC141),0))/$AG$4)</f>
        <v>0</v>
      </c>
      <c r="AH141" s="93">
        <v>1</v>
      </c>
      <c r="AI141" s="93">
        <v>2</v>
      </c>
      <c r="AJ141" s="93">
        <v>3</v>
      </c>
      <c r="AK141" s="93">
        <v>3</v>
      </c>
      <c r="AL141" s="92"/>
      <c r="AM141" s="74">
        <f>MAX(AH141+$AF141-3,0)</f>
        <v>0</v>
      </c>
      <c r="AN141" s="75">
        <f>MAX(AI141+$AF141-3,0)</f>
        <v>0</v>
      </c>
      <c r="AO141" s="75">
        <f>MAX(AJ141+$AF141-3,0)</f>
        <v>0</v>
      </c>
      <c r="AP141" s="75">
        <f>MAX(AK141+$AF141-3,0)</f>
        <v>0</v>
      </c>
      <c r="AQ141" s="76">
        <f>MAX(IF(Table1[[#This Row],[Any Scope Change?]]="Yes",3,0)+$AF141-3,0)</f>
        <v>0</v>
      </c>
      <c r="AR141" s="77">
        <f>SUMPRODUCT(AM$4:AQ$4,AM141:AQ141)</f>
        <v>0</v>
      </c>
      <c r="AS141" s="85" t="s">
        <v>487</v>
      </c>
      <c r="AT141" s="63" t="s">
        <v>382</v>
      </c>
      <c r="AU141" s="85" t="s">
        <v>380</v>
      </c>
      <c r="AV141" s="63" t="s">
        <v>382</v>
      </c>
    </row>
    <row r="142" spans="2:48" customFormat="1" ht="50.15" customHeight="1" x14ac:dyDescent="0.45">
      <c r="B142" s="2"/>
      <c r="C142" s="2" t="s">
        <v>482</v>
      </c>
      <c r="D142" s="2"/>
      <c r="E142" s="2">
        <v>37</v>
      </c>
      <c r="F142" s="1" t="s">
        <v>224</v>
      </c>
      <c r="G142" s="1" t="str">
        <f>Table1[[#This Row],[Matrix Default Name]] &amp; IF(ISBLANK(Table1[[#This Row],[Component Aliases]]),"", " (aka " &amp; Table1[[#This Row],[Component Aliases]] &amp; ")") &amp; IF(ISBLANK(Table1[[#This Row],[Default Souce Addresses (Decimal)]]),""," (J1939 SA " &amp; Table1[[#This Row],[Default Souce Addresses (Decimal)]] &amp; ")")</f>
        <v>Air Compressor</v>
      </c>
      <c r="H142" s="1" t="s">
        <v>268</v>
      </c>
      <c r="I142" s="1"/>
      <c r="J142" s="14"/>
      <c r="K142" s="41" t="s">
        <v>428</v>
      </c>
      <c r="L142" s="95" t="s">
        <v>412</v>
      </c>
      <c r="M142" s="95" t="s">
        <v>412</v>
      </c>
      <c r="N142" s="95" t="s">
        <v>412</v>
      </c>
      <c r="O142" s="95" t="s">
        <v>412</v>
      </c>
      <c r="P142" s="95" t="s">
        <v>412</v>
      </c>
      <c r="Q142" s="95" t="s">
        <v>412</v>
      </c>
      <c r="R142" s="26" t="s">
        <v>410</v>
      </c>
      <c r="S142" s="32" t="s">
        <v>410</v>
      </c>
      <c r="T142" s="28" t="s">
        <v>410</v>
      </c>
      <c r="U142" s="33" t="s">
        <v>410</v>
      </c>
      <c r="V142" s="30" t="s">
        <v>410</v>
      </c>
      <c r="W142" s="32" t="s">
        <v>410</v>
      </c>
      <c r="X142" s="28" t="s">
        <v>410</v>
      </c>
      <c r="Y142" s="33" t="s">
        <v>410</v>
      </c>
      <c r="Z142" s="30" t="s">
        <v>410</v>
      </c>
      <c r="AA142" s="78" t="s">
        <v>410</v>
      </c>
      <c r="AB142" s="80" t="s">
        <v>410</v>
      </c>
      <c r="AC142" s="33" t="s">
        <v>410</v>
      </c>
      <c r="AD142" s="83" t="s">
        <v>362</v>
      </c>
      <c r="AE142" s="12" t="s">
        <v>410</v>
      </c>
      <c r="AF142" s="73">
        <f>_xlfn.LET(_xlpm.MAX_DEGREES,$AG$2,($R$4*IFERROR(MAX(0,_xlpm.MAX_DEGREES-R142),0)+$T$4*IFERROR(MAX(0,_xlpm.MAX_DEGREES-T142),0)+$V$4*IFERROR(MAX(0,_xlpm.MAX_DEGREES-V142),0)+$X$4*IFERROR(MAX(0,_xlpm.MAX_DEGREES-X142),0)+$Z$4*IFERROR(MAX(0,_xlpm.MAX_DEGREES-Z142),0)+$AB$4*IFERROR(MAX(0,_xlpm.MAX_DEGREES-AB142),0))/$AG$4)</f>
        <v>0</v>
      </c>
      <c r="AG142" s="73">
        <f>_xlfn.LET(_xlpm.MAX_DEGREES,$AG$2,($R$4*IFERROR(MAX(0,_xlpm.MAX_DEGREES-S142),0)+$T$4*IFERROR(MAX(0,_xlpm.MAX_DEGREES-U142),0)+$V$4*IFERROR(MAX(0,_xlpm.MAX_DEGREES-W142),0)+$X$4*IFERROR(MAX(0,_xlpm.MAX_DEGREES-Y142),0)+$Z$4*IFERROR(MAX(0,_xlpm.MAX_DEGREES-AA142),0)+$AB$4*IFERROR(MAX(0,_xlpm.MAX_DEGREES-AC142),0))/$AG$4)</f>
        <v>0</v>
      </c>
      <c r="AH142" s="93">
        <v>3</v>
      </c>
      <c r="AI142" s="93">
        <v>2</v>
      </c>
      <c r="AJ142" s="93">
        <v>3</v>
      </c>
      <c r="AK142" s="93">
        <v>3</v>
      </c>
      <c r="AL142" s="91" t="s">
        <v>393</v>
      </c>
      <c r="AM142" s="74">
        <f>MAX(AH142+$AF142-3,0)</f>
        <v>0</v>
      </c>
      <c r="AN142" s="75">
        <f>MAX(AI142+$AF142-3,0)</f>
        <v>0</v>
      </c>
      <c r="AO142" s="75">
        <f>MAX(AJ142+$AF142-3,0)</f>
        <v>0</v>
      </c>
      <c r="AP142" s="75">
        <f>MAX(AK142+$AF142-3,0)</f>
        <v>0</v>
      </c>
      <c r="AQ142" s="76">
        <f>MAX(IF(Table1[[#This Row],[Any Scope Change?]]="Yes",3,0)+$AF142-3,0)</f>
        <v>0</v>
      </c>
      <c r="AR142" s="77">
        <f>SUMPRODUCT(AM$4:AQ$4,AM142:AQ142)</f>
        <v>0</v>
      </c>
      <c r="AS142" s="85" t="s">
        <v>487</v>
      </c>
      <c r="AT142" s="63" t="s">
        <v>382</v>
      </c>
      <c r="AU142" s="85" t="s">
        <v>380</v>
      </c>
      <c r="AV142" s="63" t="s">
        <v>382</v>
      </c>
    </row>
    <row r="143" spans="2:48" customFormat="1" ht="50.15" customHeight="1" x14ac:dyDescent="0.45">
      <c r="B143" s="2" t="s">
        <v>21</v>
      </c>
      <c r="C143" s="2" t="s">
        <v>139</v>
      </c>
      <c r="D143" s="2"/>
      <c r="E143" s="2">
        <v>51</v>
      </c>
      <c r="F143" s="1" t="s">
        <v>225</v>
      </c>
      <c r="G143" s="1" t="str">
        <f>Table1[[#This Row],[Matrix Default Name]] &amp; IF(ISBLANK(Table1[[#This Row],[Component Aliases]]),"", " (aka " &amp; Table1[[#This Row],[Component Aliases]] &amp; ")") &amp; IF(ISBLANK(Table1[[#This Row],[Default Souce Addresses (Decimal)]]),""," (J1939 SA " &amp; Table1[[#This Row],[Default Souce Addresses (Decimal)]] &amp; ")")</f>
        <v>Brakes - Steer Axle (J1939 SA 13)</v>
      </c>
      <c r="H143" s="1" t="s">
        <v>21</v>
      </c>
      <c r="I143" s="1"/>
      <c r="J143" s="14">
        <v>13</v>
      </c>
      <c r="K143" s="41" t="s">
        <v>428</v>
      </c>
      <c r="L143" s="95" t="s">
        <v>412</v>
      </c>
      <c r="M143" s="95" t="s">
        <v>412</v>
      </c>
      <c r="N143" s="95" t="s">
        <v>412</v>
      </c>
      <c r="O143" s="95" t="s">
        <v>412</v>
      </c>
      <c r="P143" s="95" t="s">
        <v>412</v>
      </c>
      <c r="Q143" s="95" t="s">
        <v>412</v>
      </c>
      <c r="R143" s="26" t="s">
        <v>410</v>
      </c>
      <c r="S143" s="32" t="s">
        <v>410</v>
      </c>
      <c r="T143" s="28" t="s">
        <v>410</v>
      </c>
      <c r="U143" s="33" t="s">
        <v>410</v>
      </c>
      <c r="V143" s="30" t="s">
        <v>410</v>
      </c>
      <c r="W143" s="32" t="s">
        <v>410</v>
      </c>
      <c r="X143" s="28" t="s">
        <v>410</v>
      </c>
      <c r="Y143" s="33" t="s">
        <v>410</v>
      </c>
      <c r="Z143" s="30" t="s">
        <v>410</v>
      </c>
      <c r="AA143" s="78" t="s">
        <v>410</v>
      </c>
      <c r="AB143" s="80" t="s">
        <v>410</v>
      </c>
      <c r="AC143" s="33" t="s">
        <v>410</v>
      </c>
      <c r="AD143" s="83" t="s">
        <v>362</v>
      </c>
      <c r="AE143" s="12" t="s">
        <v>410</v>
      </c>
      <c r="AF143" s="73">
        <f>_xlfn.LET(_xlpm.MAX_DEGREES,$AG$2,($R$4*IFERROR(MAX(0,_xlpm.MAX_DEGREES-R143),0)+$T$4*IFERROR(MAX(0,_xlpm.MAX_DEGREES-T143),0)+$V$4*IFERROR(MAX(0,_xlpm.MAX_DEGREES-V143),0)+$X$4*IFERROR(MAX(0,_xlpm.MAX_DEGREES-X143),0)+$Z$4*IFERROR(MAX(0,_xlpm.MAX_DEGREES-Z143),0)+$AB$4*IFERROR(MAX(0,_xlpm.MAX_DEGREES-AB143),0))/$AG$4)</f>
        <v>0</v>
      </c>
      <c r="AG143" s="73">
        <f>_xlfn.LET(_xlpm.MAX_DEGREES,$AG$2,($R$4*IFERROR(MAX(0,_xlpm.MAX_DEGREES-S143),0)+$T$4*IFERROR(MAX(0,_xlpm.MAX_DEGREES-U143),0)+$V$4*IFERROR(MAX(0,_xlpm.MAX_DEGREES-W143),0)+$X$4*IFERROR(MAX(0,_xlpm.MAX_DEGREES-Y143),0)+$Z$4*IFERROR(MAX(0,_xlpm.MAX_DEGREES-AA143),0)+$AB$4*IFERROR(MAX(0,_xlpm.MAX_DEGREES-AC143),0))/$AG$4)</f>
        <v>0</v>
      </c>
      <c r="AH143" s="93">
        <v>3</v>
      </c>
      <c r="AI143" s="93">
        <v>2</v>
      </c>
      <c r="AJ143" s="93">
        <v>3</v>
      </c>
      <c r="AK143" s="93">
        <v>3</v>
      </c>
      <c r="AL143" s="91" t="s">
        <v>393</v>
      </c>
      <c r="AM143" s="74">
        <f>MAX(AH143+$AF143-3,0)</f>
        <v>0</v>
      </c>
      <c r="AN143" s="75">
        <f>MAX(AI143+$AF143-3,0)</f>
        <v>0</v>
      </c>
      <c r="AO143" s="75">
        <f>MAX(AJ143+$AF143-3,0)</f>
        <v>0</v>
      </c>
      <c r="AP143" s="75">
        <f>MAX(AK143+$AF143-3,0)</f>
        <v>0</v>
      </c>
      <c r="AQ143" s="76">
        <f>MAX(IF(Table1[[#This Row],[Any Scope Change?]]="Yes",3,0)+$AF143-3,0)</f>
        <v>0</v>
      </c>
      <c r="AR143" s="77">
        <f>SUMPRODUCT(AM$4:AQ$4,AM143:AQ143)</f>
        <v>0</v>
      </c>
      <c r="AS143" s="85" t="s">
        <v>487</v>
      </c>
      <c r="AT143" s="63" t="s">
        <v>382</v>
      </c>
      <c r="AU143" s="85">
        <v>4</v>
      </c>
      <c r="AV143" s="63" t="s">
        <v>387</v>
      </c>
    </row>
    <row r="144" spans="2:48" customFormat="1" ht="50.15" customHeight="1" x14ac:dyDescent="0.45">
      <c r="B144" s="2" t="s">
        <v>94</v>
      </c>
      <c r="C144" s="2" t="s">
        <v>139</v>
      </c>
      <c r="D144" s="2"/>
      <c r="E144" s="2">
        <v>56</v>
      </c>
      <c r="F144" s="1" t="s">
        <v>225</v>
      </c>
      <c r="G144" s="1" t="str">
        <f>Table1[[#This Row],[Matrix Default Name]] &amp; IF(ISBLANK(Table1[[#This Row],[Component Aliases]]),"", " (aka " &amp; Table1[[#This Row],[Component Aliases]] &amp; ")") &amp; IF(ISBLANK(Table1[[#This Row],[Default Souce Addresses (Decimal)]]),""," (J1939 SA " &amp; Table1[[#This Row],[Default Souce Addresses (Decimal)]] &amp; ")")</f>
        <v>Suspension - System Controller #2 (J1939 SA 64)</v>
      </c>
      <c r="H144" s="1" t="s">
        <v>94</v>
      </c>
      <c r="I144" s="1"/>
      <c r="J144" s="14" t="s">
        <v>315</v>
      </c>
      <c r="K144" s="41" t="s">
        <v>428</v>
      </c>
      <c r="L144" s="95" t="s">
        <v>412</v>
      </c>
      <c r="M144" s="95" t="s">
        <v>412</v>
      </c>
      <c r="N144" s="95" t="s">
        <v>412</v>
      </c>
      <c r="O144" s="95" t="s">
        <v>412</v>
      </c>
      <c r="P144" s="95" t="s">
        <v>412</v>
      </c>
      <c r="Q144" s="95" t="s">
        <v>412</v>
      </c>
      <c r="R144" s="26" t="s">
        <v>410</v>
      </c>
      <c r="S144" s="32" t="s">
        <v>410</v>
      </c>
      <c r="T144" s="28" t="s">
        <v>410</v>
      </c>
      <c r="U144" s="33" t="s">
        <v>410</v>
      </c>
      <c r="V144" s="30" t="s">
        <v>410</v>
      </c>
      <c r="W144" s="32" t="s">
        <v>410</v>
      </c>
      <c r="X144" s="28" t="s">
        <v>410</v>
      </c>
      <c r="Y144" s="33" t="s">
        <v>410</v>
      </c>
      <c r="Z144" s="30" t="s">
        <v>410</v>
      </c>
      <c r="AA144" s="78" t="s">
        <v>410</v>
      </c>
      <c r="AB144" s="80" t="s">
        <v>410</v>
      </c>
      <c r="AC144" s="33" t="s">
        <v>410</v>
      </c>
      <c r="AD144" s="83" t="s">
        <v>362</v>
      </c>
      <c r="AE144" s="12" t="s">
        <v>410</v>
      </c>
      <c r="AF144" s="73">
        <f>_xlfn.LET(_xlpm.MAX_DEGREES,$AG$2,($R$4*IFERROR(MAX(0,_xlpm.MAX_DEGREES-R144),0)+$T$4*IFERROR(MAX(0,_xlpm.MAX_DEGREES-T144),0)+$V$4*IFERROR(MAX(0,_xlpm.MAX_DEGREES-V144),0)+$X$4*IFERROR(MAX(0,_xlpm.MAX_DEGREES-X144),0)+$Z$4*IFERROR(MAX(0,_xlpm.MAX_DEGREES-Z144),0)+$AB$4*IFERROR(MAX(0,_xlpm.MAX_DEGREES-AB144),0))/$AG$4)</f>
        <v>0</v>
      </c>
      <c r="AG144" s="73">
        <f>_xlfn.LET(_xlpm.MAX_DEGREES,$AG$2,($R$4*IFERROR(MAX(0,_xlpm.MAX_DEGREES-S144),0)+$T$4*IFERROR(MAX(0,_xlpm.MAX_DEGREES-U144),0)+$V$4*IFERROR(MAX(0,_xlpm.MAX_DEGREES-W144),0)+$X$4*IFERROR(MAX(0,_xlpm.MAX_DEGREES-Y144),0)+$Z$4*IFERROR(MAX(0,_xlpm.MAX_DEGREES-AA144),0)+$AB$4*IFERROR(MAX(0,_xlpm.MAX_DEGREES-AC144),0))/$AG$4)</f>
        <v>0</v>
      </c>
      <c r="AH144" s="93">
        <v>0</v>
      </c>
      <c r="AI144" s="93">
        <v>2</v>
      </c>
      <c r="AJ144" s="93">
        <v>1</v>
      </c>
      <c r="AK144" s="93">
        <v>0</v>
      </c>
      <c r="AL144" s="91" t="s">
        <v>393</v>
      </c>
      <c r="AM144" s="74">
        <f>MAX(AH144+$AF144-3,0)</f>
        <v>0</v>
      </c>
      <c r="AN144" s="75">
        <f>MAX(AI144+$AF144-3,0)</f>
        <v>0</v>
      </c>
      <c r="AO144" s="75">
        <f>MAX(AJ144+$AF144-3,0)</f>
        <v>0</v>
      </c>
      <c r="AP144" s="75">
        <f>MAX(AK144+$AF144-3,0)</f>
        <v>0</v>
      </c>
      <c r="AQ144" s="76">
        <f>MAX(IF(Table1[[#This Row],[Any Scope Change?]]="Yes",3,0)+$AF144-3,0)</f>
        <v>0</v>
      </c>
      <c r="AR144" s="77">
        <f>SUMPRODUCT(AM$4:AQ$4,AM144:AQ144)</f>
        <v>0</v>
      </c>
      <c r="AS144" s="85" t="s">
        <v>487</v>
      </c>
      <c r="AT144" s="63" t="s">
        <v>382</v>
      </c>
      <c r="AU144" s="85" t="s">
        <v>380</v>
      </c>
      <c r="AV144" s="63" t="s">
        <v>382</v>
      </c>
    </row>
    <row r="145" spans="2:48" customFormat="1" ht="76.5" customHeight="1" x14ac:dyDescent="0.45">
      <c r="B145" s="2" t="s">
        <v>167</v>
      </c>
      <c r="C145" s="2" t="s">
        <v>173</v>
      </c>
      <c r="D145" s="2" t="s">
        <v>168</v>
      </c>
      <c r="E145" s="2">
        <v>63</v>
      </c>
      <c r="F145" s="1" t="s">
        <v>226</v>
      </c>
      <c r="G145" s="1" t="str">
        <f>Table1[[#This Row],[Matrix Default Name]] &amp; IF(ISBLANK(Table1[[#This Row],[Component Aliases]]),"", " (aka " &amp; Table1[[#This Row],[Component Aliases]] &amp; ")") &amp; IF(ISBLANK(Table1[[#This Row],[Default Souce Addresses (Decimal)]]),""," (J1939 SA " &amp; Table1[[#This Row],[Default Souce Addresses (Decimal)]] &amp; ")")</f>
        <v>Electric Propulsion Control Unit #2</v>
      </c>
      <c r="H145" s="1" t="s">
        <v>167</v>
      </c>
      <c r="I145" s="1"/>
      <c r="J145" s="14"/>
      <c r="K145" s="41" t="s">
        <v>428</v>
      </c>
      <c r="L145" s="95" t="s">
        <v>412</v>
      </c>
      <c r="M145" s="95" t="s">
        <v>412</v>
      </c>
      <c r="N145" s="95" t="s">
        <v>412</v>
      </c>
      <c r="O145" s="95" t="s">
        <v>412</v>
      </c>
      <c r="P145" s="95" t="s">
        <v>412</v>
      </c>
      <c r="Q145" s="95" t="s">
        <v>412</v>
      </c>
      <c r="R145" s="26" t="s">
        <v>410</v>
      </c>
      <c r="S145" s="32" t="s">
        <v>410</v>
      </c>
      <c r="T145" s="28" t="s">
        <v>410</v>
      </c>
      <c r="U145" s="33" t="s">
        <v>410</v>
      </c>
      <c r="V145" s="30" t="s">
        <v>410</v>
      </c>
      <c r="W145" s="32" t="s">
        <v>410</v>
      </c>
      <c r="X145" s="28" t="s">
        <v>410</v>
      </c>
      <c r="Y145" s="33" t="s">
        <v>410</v>
      </c>
      <c r="Z145" s="30" t="s">
        <v>410</v>
      </c>
      <c r="AA145" s="78" t="s">
        <v>410</v>
      </c>
      <c r="AB145" s="80" t="s">
        <v>410</v>
      </c>
      <c r="AC145" s="33" t="s">
        <v>410</v>
      </c>
      <c r="AD145" s="83" t="s">
        <v>362</v>
      </c>
      <c r="AE145" s="12" t="s">
        <v>410</v>
      </c>
      <c r="AF145" s="73">
        <f>_xlfn.LET(_xlpm.MAX_DEGREES,$AG$2,($R$4*IFERROR(MAX(0,_xlpm.MAX_DEGREES-R145),0)+$T$4*IFERROR(MAX(0,_xlpm.MAX_DEGREES-T145),0)+$V$4*IFERROR(MAX(0,_xlpm.MAX_DEGREES-V145),0)+$X$4*IFERROR(MAX(0,_xlpm.MAX_DEGREES-X145),0)+$Z$4*IFERROR(MAX(0,_xlpm.MAX_DEGREES-Z145),0)+$AB$4*IFERROR(MAX(0,_xlpm.MAX_DEGREES-AB145),0))/$AG$4)</f>
        <v>0</v>
      </c>
      <c r="AG145" s="73">
        <f>_xlfn.LET(_xlpm.MAX_DEGREES,$AG$2,($R$4*IFERROR(MAX(0,_xlpm.MAX_DEGREES-S145),0)+$T$4*IFERROR(MAX(0,_xlpm.MAX_DEGREES-U145),0)+$V$4*IFERROR(MAX(0,_xlpm.MAX_DEGREES-W145),0)+$X$4*IFERROR(MAX(0,_xlpm.MAX_DEGREES-Y145),0)+$Z$4*IFERROR(MAX(0,_xlpm.MAX_DEGREES-AA145),0)+$AB$4*IFERROR(MAX(0,_xlpm.MAX_DEGREES-AC145),0))/$AG$4)</f>
        <v>0</v>
      </c>
      <c r="AH145" s="93">
        <v>3</v>
      </c>
      <c r="AI145" s="93">
        <v>2</v>
      </c>
      <c r="AJ145" s="93">
        <v>2</v>
      </c>
      <c r="AK145" s="93">
        <v>3</v>
      </c>
      <c r="AL145" s="91" t="s">
        <v>393</v>
      </c>
      <c r="AM145" s="74">
        <f>MAX(AH145+$AF145-3,0)</f>
        <v>0</v>
      </c>
      <c r="AN145" s="75">
        <f>MAX(AI145+$AF145-3,0)</f>
        <v>0</v>
      </c>
      <c r="AO145" s="75">
        <f>MAX(AJ145+$AF145-3,0)</f>
        <v>0</v>
      </c>
      <c r="AP145" s="75">
        <f>MAX(AK145+$AF145-3,0)</f>
        <v>0</v>
      </c>
      <c r="AQ145" s="76">
        <f>MAX(IF(Table1[[#This Row],[Any Scope Change?]]="Yes",3,0)+$AF145-3,0)</f>
        <v>0</v>
      </c>
      <c r="AR145" s="77">
        <f>SUMPRODUCT(AM$4:AQ$4,AM145:AQ145)</f>
        <v>0</v>
      </c>
      <c r="AS145" s="85" t="s">
        <v>487</v>
      </c>
      <c r="AT145" s="63" t="s">
        <v>382</v>
      </c>
      <c r="AU145" s="85" t="s">
        <v>380</v>
      </c>
      <c r="AV145" s="63" t="s">
        <v>382</v>
      </c>
    </row>
    <row r="146" spans="2:48" customFormat="1" ht="50.15" customHeight="1" x14ac:dyDescent="0.45">
      <c r="B146" s="2" t="s">
        <v>169</v>
      </c>
      <c r="C146" s="2" t="s">
        <v>173</v>
      </c>
      <c r="D146" s="2" t="s">
        <v>170</v>
      </c>
      <c r="E146" s="2">
        <v>64</v>
      </c>
      <c r="F146" s="1" t="s">
        <v>226</v>
      </c>
      <c r="G146" s="1" t="str">
        <f>Table1[[#This Row],[Matrix Default Name]] &amp; IF(ISBLANK(Table1[[#This Row],[Component Aliases]]),"", " (aka " &amp; Table1[[#This Row],[Component Aliases]] &amp; ")") &amp; IF(ISBLANK(Table1[[#This Row],[Default Souce Addresses (Decimal)]]),""," (J1939 SA " &amp; Table1[[#This Row],[Default Souce Addresses (Decimal)]] &amp; ")")</f>
        <v>Electric Propulsion Control Unit #4</v>
      </c>
      <c r="H146" s="1" t="s">
        <v>169</v>
      </c>
      <c r="I146" s="1"/>
      <c r="J146" s="14"/>
      <c r="K146" s="41" t="s">
        <v>428</v>
      </c>
      <c r="L146" s="95" t="s">
        <v>412</v>
      </c>
      <c r="M146" s="95" t="s">
        <v>412</v>
      </c>
      <c r="N146" s="95" t="s">
        <v>412</v>
      </c>
      <c r="O146" s="95" t="s">
        <v>412</v>
      </c>
      <c r="P146" s="95" t="s">
        <v>412</v>
      </c>
      <c r="Q146" s="95" t="s">
        <v>412</v>
      </c>
      <c r="R146" s="26" t="s">
        <v>410</v>
      </c>
      <c r="S146" s="32" t="s">
        <v>410</v>
      </c>
      <c r="T146" s="28" t="s">
        <v>410</v>
      </c>
      <c r="U146" s="33" t="s">
        <v>410</v>
      </c>
      <c r="V146" s="30" t="s">
        <v>410</v>
      </c>
      <c r="W146" s="32" t="s">
        <v>410</v>
      </c>
      <c r="X146" s="28" t="s">
        <v>410</v>
      </c>
      <c r="Y146" s="33" t="s">
        <v>410</v>
      </c>
      <c r="Z146" s="30" t="s">
        <v>410</v>
      </c>
      <c r="AA146" s="78" t="s">
        <v>410</v>
      </c>
      <c r="AB146" s="80" t="s">
        <v>410</v>
      </c>
      <c r="AC146" s="33" t="s">
        <v>410</v>
      </c>
      <c r="AD146" s="83" t="s">
        <v>362</v>
      </c>
      <c r="AE146" s="12" t="s">
        <v>410</v>
      </c>
      <c r="AF146" s="73">
        <f>_xlfn.LET(_xlpm.MAX_DEGREES,$AG$2,($R$4*IFERROR(MAX(0,_xlpm.MAX_DEGREES-R146),0)+$T$4*IFERROR(MAX(0,_xlpm.MAX_DEGREES-T146),0)+$V$4*IFERROR(MAX(0,_xlpm.MAX_DEGREES-V146),0)+$X$4*IFERROR(MAX(0,_xlpm.MAX_DEGREES-X146),0)+$Z$4*IFERROR(MAX(0,_xlpm.MAX_DEGREES-Z146),0)+$AB$4*IFERROR(MAX(0,_xlpm.MAX_DEGREES-AB146),0))/$AG$4)</f>
        <v>0</v>
      </c>
      <c r="AG146" s="73">
        <f>_xlfn.LET(_xlpm.MAX_DEGREES,$AG$2,($R$4*IFERROR(MAX(0,_xlpm.MAX_DEGREES-S146),0)+$T$4*IFERROR(MAX(0,_xlpm.MAX_DEGREES-U146),0)+$V$4*IFERROR(MAX(0,_xlpm.MAX_DEGREES-W146),0)+$X$4*IFERROR(MAX(0,_xlpm.MAX_DEGREES-Y146),0)+$Z$4*IFERROR(MAX(0,_xlpm.MAX_DEGREES-AA146),0)+$AB$4*IFERROR(MAX(0,_xlpm.MAX_DEGREES-AC146),0))/$AG$4)</f>
        <v>0</v>
      </c>
      <c r="AH146" s="93">
        <v>3</v>
      </c>
      <c r="AI146" s="93">
        <v>2</v>
      </c>
      <c r="AJ146" s="93">
        <v>2</v>
      </c>
      <c r="AK146" s="93">
        <v>3</v>
      </c>
      <c r="AL146" s="91" t="s">
        <v>393</v>
      </c>
      <c r="AM146" s="74">
        <f>MAX(AH146+$AF146-3,0)</f>
        <v>0</v>
      </c>
      <c r="AN146" s="75">
        <f>MAX(AI146+$AF146-3,0)</f>
        <v>0</v>
      </c>
      <c r="AO146" s="75">
        <f>MAX(AJ146+$AF146-3,0)</f>
        <v>0</v>
      </c>
      <c r="AP146" s="75">
        <f>MAX(AK146+$AF146-3,0)</f>
        <v>0</v>
      </c>
      <c r="AQ146" s="76">
        <f>MAX(IF(Table1[[#This Row],[Any Scope Change?]]="Yes",3,0)+$AF146-3,0)</f>
        <v>0</v>
      </c>
      <c r="AR146" s="77">
        <f>SUMPRODUCT(AM$4:AQ$4,AM146:AQ146)</f>
        <v>0</v>
      </c>
      <c r="AS146" s="85" t="s">
        <v>487</v>
      </c>
      <c r="AT146" s="63" t="s">
        <v>382</v>
      </c>
      <c r="AU146" s="85" t="s">
        <v>380</v>
      </c>
      <c r="AV146" s="63" t="s">
        <v>382</v>
      </c>
    </row>
    <row r="147" spans="2:48" customFormat="1" ht="50.15" customHeight="1" x14ac:dyDescent="0.45">
      <c r="B147" s="2" t="s">
        <v>70</v>
      </c>
      <c r="C147" s="2" t="s">
        <v>139</v>
      </c>
      <c r="D147" s="2"/>
      <c r="E147" s="2">
        <v>65</v>
      </c>
      <c r="F147" s="1" t="s">
        <v>226</v>
      </c>
      <c r="G147" s="1" t="str">
        <f>Table1[[#This Row],[Matrix Default Name]] &amp; IF(ISBLANK(Table1[[#This Row],[Component Aliases]]),"", " (aka " &amp; Table1[[#This Row],[Component Aliases]] &amp; ")") &amp; IF(ISBLANK(Table1[[#This Row],[Default Souce Addresses (Decimal)]]),""," (J1939 SA " &amp; Table1[[#This Row],[Default Souce Addresses (Decimal)]] &amp; ")")</f>
        <v>Endurance Braking System</v>
      </c>
      <c r="H147" s="1" t="s">
        <v>70</v>
      </c>
      <c r="I147" s="1"/>
      <c r="J147" s="14"/>
      <c r="K147" s="41" t="s">
        <v>428</v>
      </c>
      <c r="L147" s="95" t="s">
        <v>412</v>
      </c>
      <c r="M147" s="95" t="s">
        <v>412</v>
      </c>
      <c r="N147" s="95" t="s">
        <v>412</v>
      </c>
      <c r="O147" s="95" t="s">
        <v>412</v>
      </c>
      <c r="P147" s="95" t="s">
        <v>412</v>
      </c>
      <c r="Q147" s="95" t="s">
        <v>412</v>
      </c>
      <c r="R147" s="26" t="s">
        <v>410</v>
      </c>
      <c r="S147" s="32" t="s">
        <v>410</v>
      </c>
      <c r="T147" s="28" t="s">
        <v>410</v>
      </c>
      <c r="U147" s="33" t="s">
        <v>410</v>
      </c>
      <c r="V147" s="30" t="s">
        <v>410</v>
      </c>
      <c r="W147" s="32" t="s">
        <v>410</v>
      </c>
      <c r="X147" s="28" t="s">
        <v>410</v>
      </c>
      <c r="Y147" s="33" t="s">
        <v>410</v>
      </c>
      <c r="Z147" s="30" t="s">
        <v>410</v>
      </c>
      <c r="AA147" s="78" t="s">
        <v>410</v>
      </c>
      <c r="AB147" s="80" t="s">
        <v>410</v>
      </c>
      <c r="AC147" s="33" t="s">
        <v>410</v>
      </c>
      <c r="AD147" s="83" t="s">
        <v>362</v>
      </c>
      <c r="AE147" s="12" t="s">
        <v>410</v>
      </c>
      <c r="AF147" s="73">
        <f>_xlfn.LET(_xlpm.MAX_DEGREES,$AG$2,($R$4*IFERROR(MAX(0,_xlpm.MAX_DEGREES-R147),0)+$T$4*IFERROR(MAX(0,_xlpm.MAX_DEGREES-T147),0)+$V$4*IFERROR(MAX(0,_xlpm.MAX_DEGREES-V147),0)+$X$4*IFERROR(MAX(0,_xlpm.MAX_DEGREES-X147),0)+$Z$4*IFERROR(MAX(0,_xlpm.MAX_DEGREES-Z147),0)+$AB$4*IFERROR(MAX(0,_xlpm.MAX_DEGREES-AB147),0))/$AG$4)</f>
        <v>0</v>
      </c>
      <c r="AG147" s="73">
        <f>_xlfn.LET(_xlpm.MAX_DEGREES,$AG$2,($R$4*IFERROR(MAX(0,_xlpm.MAX_DEGREES-S147),0)+$T$4*IFERROR(MAX(0,_xlpm.MAX_DEGREES-U147),0)+$V$4*IFERROR(MAX(0,_xlpm.MAX_DEGREES-W147),0)+$X$4*IFERROR(MAX(0,_xlpm.MAX_DEGREES-Y147),0)+$Z$4*IFERROR(MAX(0,_xlpm.MAX_DEGREES-AA147),0)+$AB$4*IFERROR(MAX(0,_xlpm.MAX_DEGREES-AC147),0))/$AG$4)</f>
        <v>0</v>
      </c>
      <c r="AH147" s="93">
        <v>0</v>
      </c>
      <c r="AI147" s="93">
        <v>2</v>
      </c>
      <c r="AJ147" s="93">
        <v>2</v>
      </c>
      <c r="AK147" s="93">
        <v>2</v>
      </c>
      <c r="AL147" s="92"/>
      <c r="AM147" s="74">
        <f>MAX(AH147+$AF147-3,0)</f>
        <v>0</v>
      </c>
      <c r="AN147" s="75">
        <f>MAX(AI147+$AF147-3,0)</f>
        <v>0</v>
      </c>
      <c r="AO147" s="75">
        <f>MAX(AJ147+$AF147-3,0)</f>
        <v>0</v>
      </c>
      <c r="AP147" s="75">
        <f>MAX(AK147+$AF147-3,0)</f>
        <v>0</v>
      </c>
      <c r="AQ147" s="76">
        <f>MAX(IF(Table1[[#This Row],[Any Scope Change?]]="Yes",3,0)+$AF147-3,0)</f>
        <v>0</v>
      </c>
      <c r="AR147" s="77">
        <f>SUMPRODUCT(AM$4:AQ$4,AM147:AQ147)</f>
        <v>0</v>
      </c>
      <c r="AS147" s="85" t="s">
        <v>487</v>
      </c>
      <c r="AT147" s="63" t="s">
        <v>382</v>
      </c>
      <c r="AU147" s="85" t="s">
        <v>380</v>
      </c>
      <c r="AV147" s="63" t="s">
        <v>382</v>
      </c>
    </row>
    <row r="148" spans="2:48" customFormat="1" ht="50.15" customHeight="1" x14ac:dyDescent="0.45">
      <c r="B148" s="2" t="s">
        <v>45</v>
      </c>
      <c r="C148" s="2" t="s">
        <v>139</v>
      </c>
      <c r="D148" s="2"/>
      <c r="E148" s="2">
        <v>76</v>
      </c>
      <c r="F148" s="1" t="s">
        <v>230</v>
      </c>
      <c r="G148" s="1" t="str">
        <f>Table1[[#This Row],[Matrix Default Name]] &amp; IF(ISBLANK(Table1[[#This Row],[Component Aliases]]),"", " (aka " &amp; Table1[[#This Row],[Component Aliases]] &amp; ")") &amp; IF(ISBLANK(Table1[[#This Row],[Default Souce Addresses (Decimal)]]),""," (J1939 SA " &amp; Table1[[#This Row],[Default Souce Addresses (Decimal)]] &amp; ")")</f>
        <v>Aerodynamic Control (J1939 SA 27)</v>
      </c>
      <c r="H148" s="1" t="s">
        <v>45</v>
      </c>
      <c r="I148" s="1"/>
      <c r="J148" s="14">
        <v>27</v>
      </c>
      <c r="K148" s="41" t="s">
        <v>428</v>
      </c>
      <c r="L148" s="95" t="s">
        <v>412</v>
      </c>
      <c r="M148" s="95" t="s">
        <v>412</v>
      </c>
      <c r="N148" s="95" t="s">
        <v>412</v>
      </c>
      <c r="O148" s="95" t="s">
        <v>412</v>
      </c>
      <c r="P148" s="95" t="s">
        <v>412</v>
      </c>
      <c r="Q148" s="95" t="s">
        <v>412</v>
      </c>
      <c r="R148" s="26" t="s">
        <v>410</v>
      </c>
      <c r="S148" s="32" t="s">
        <v>410</v>
      </c>
      <c r="T148" s="28" t="s">
        <v>410</v>
      </c>
      <c r="U148" s="33" t="s">
        <v>410</v>
      </c>
      <c r="V148" s="30" t="s">
        <v>410</v>
      </c>
      <c r="W148" s="32" t="s">
        <v>410</v>
      </c>
      <c r="X148" s="28" t="s">
        <v>410</v>
      </c>
      <c r="Y148" s="33" t="s">
        <v>410</v>
      </c>
      <c r="Z148" s="30" t="s">
        <v>410</v>
      </c>
      <c r="AA148" s="78" t="s">
        <v>410</v>
      </c>
      <c r="AB148" s="80" t="s">
        <v>410</v>
      </c>
      <c r="AC148" s="33" t="s">
        <v>410</v>
      </c>
      <c r="AD148" s="83" t="s">
        <v>362</v>
      </c>
      <c r="AE148" s="12" t="s">
        <v>410</v>
      </c>
      <c r="AF148" s="73">
        <f>_xlfn.LET(_xlpm.MAX_DEGREES,$AG$2,($R$4*IFERROR(MAX(0,_xlpm.MAX_DEGREES-R148),0)+$T$4*IFERROR(MAX(0,_xlpm.MAX_DEGREES-T148),0)+$V$4*IFERROR(MAX(0,_xlpm.MAX_DEGREES-V148),0)+$X$4*IFERROR(MAX(0,_xlpm.MAX_DEGREES-X148),0)+$Z$4*IFERROR(MAX(0,_xlpm.MAX_DEGREES-Z148),0)+$AB$4*IFERROR(MAX(0,_xlpm.MAX_DEGREES-AB148),0))/$AG$4)</f>
        <v>0</v>
      </c>
      <c r="AG148" s="73">
        <f>_xlfn.LET(_xlpm.MAX_DEGREES,$AG$2,($R$4*IFERROR(MAX(0,_xlpm.MAX_DEGREES-S148),0)+$T$4*IFERROR(MAX(0,_xlpm.MAX_DEGREES-U148),0)+$V$4*IFERROR(MAX(0,_xlpm.MAX_DEGREES-W148),0)+$X$4*IFERROR(MAX(0,_xlpm.MAX_DEGREES-Y148),0)+$Z$4*IFERROR(MAX(0,_xlpm.MAX_DEGREES-AA148),0)+$AB$4*IFERROR(MAX(0,_xlpm.MAX_DEGREES-AC148),0))/$AG$4)</f>
        <v>0</v>
      </c>
      <c r="AH148" s="93">
        <v>0</v>
      </c>
      <c r="AI148" s="93">
        <v>0</v>
      </c>
      <c r="AJ148" s="93">
        <v>1</v>
      </c>
      <c r="AK148" s="93">
        <v>1</v>
      </c>
      <c r="AL148" s="92"/>
      <c r="AM148" s="74">
        <f>MAX(AH148+$AF148-3,0)</f>
        <v>0</v>
      </c>
      <c r="AN148" s="75">
        <f>MAX(AI148+$AF148-3,0)</f>
        <v>0</v>
      </c>
      <c r="AO148" s="75">
        <f>MAX(AJ148+$AF148-3,0)</f>
        <v>0</v>
      </c>
      <c r="AP148" s="75">
        <f>MAX(AK148+$AF148-3,0)</f>
        <v>0</v>
      </c>
      <c r="AQ148" s="76">
        <f>MAX(IF(Table1[[#This Row],[Any Scope Change?]]="Yes",3,0)+$AF148-3,0)</f>
        <v>0</v>
      </c>
      <c r="AR148" s="77">
        <f>SUMPRODUCT(AM$4:AQ$4,AM148:AQ148)</f>
        <v>0</v>
      </c>
      <c r="AS148" s="85" t="s">
        <v>487</v>
      </c>
      <c r="AT148" s="63" t="s">
        <v>382</v>
      </c>
      <c r="AU148" s="85" t="s">
        <v>380</v>
      </c>
      <c r="AV148" s="63" t="s">
        <v>382</v>
      </c>
    </row>
    <row r="149" spans="2:48" customFormat="1" ht="50.15" customHeight="1" x14ac:dyDescent="0.45">
      <c r="B149" s="2" t="s">
        <v>48</v>
      </c>
      <c r="C149" s="2" t="s">
        <v>139</v>
      </c>
      <c r="D149" s="2" t="s">
        <v>49</v>
      </c>
      <c r="E149" s="2">
        <v>79</v>
      </c>
      <c r="F149" s="1" t="s">
        <v>230</v>
      </c>
      <c r="G149" s="1" t="str">
        <f>Table1[[#This Row],[Matrix Default Name]] &amp; IF(ISBLANK(Table1[[#This Row],[Component Aliases]]),"", " (aka " &amp; Table1[[#This Row],[Component Aliases]] &amp; ")") &amp; IF(ISBLANK(Table1[[#This Row],[Default Souce Addresses (Decimal)]]),""," (J1939 SA " &amp; Table1[[#This Row],[Default Souce Addresses (Decimal)]] &amp; ")")</f>
        <v>Electrical System (J1939 SA 30)</v>
      </c>
      <c r="H149" s="1" t="s">
        <v>48</v>
      </c>
      <c r="I149" s="1"/>
      <c r="J149" s="14">
        <v>30</v>
      </c>
      <c r="K149" s="41" t="s">
        <v>428</v>
      </c>
      <c r="L149" s="95" t="s">
        <v>412</v>
      </c>
      <c r="M149" s="95" t="s">
        <v>412</v>
      </c>
      <c r="N149" s="95" t="s">
        <v>412</v>
      </c>
      <c r="O149" s="95" t="s">
        <v>412</v>
      </c>
      <c r="P149" s="95" t="s">
        <v>412</v>
      </c>
      <c r="Q149" s="95" t="s">
        <v>412</v>
      </c>
      <c r="R149" s="26" t="s">
        <v>410</v>
      </c>
      <c r="S149" s="32" t="s">
        <v>410</v>
      </c>
      <c r="T149" s="28" t="s">
        <v>410</v>
      </c>
      <c r="U149" s="33" t="s">
        <v>410</v>
      </c>
      <c r="V149" s="30" t="s">
        <v>410</v>
      </c>
      <c r="W149" s="32" t="s">
        <v>410</v>
      </c>
      <c r="X149" s="28" t="s">
        <v>410</v>
      </c>
      <c r="Y149" s="33" t="s">
        <v>410</v>
      </c>
      <c r="Z149" s="30" t="s">
        <v>410</v>
      </c>
      <c r="AA149" s="78" t="s">
        <v>410</v>
      </c>
      <c r="AB149" s="80" t="s">
        <v>410</v>
      </c>
      <c r="AC149" s="33" t="s">
        <v>410</v>
      </c>
      <c r="AD149" s="83" t="s">
        <v>362</v>
      </c>
      <c r="AE149" s="12" t="s">
        <v>410</v>
      </c>
      <c r="AF149" s="73">
        <f>_xlfn.LET(_xlpm.MAX_DEGREES,$AG$2,($R$4*IFERROR(MAX(0,_xlpm.MAX_DEGREES-R149),0)+$T$4*IFERROR(MAX(0,_xlpm.MAX_DEGREES-T149),0)+$V$4*IFERROR(MAX(0,_xlpm.MAX_DEGREES-V149),0)+$X$4*IFERROR(MAX(0,_xlpm.MAX_DEGREES-X149),0)+$Z$4*IFERROR(MAX(0,_xlpm.MAX_DEGREES-Z149),0)+$AB$4*IFERROR(MAX(0,_xlpm.MAX_DEGREES-AB149),0))/$AG$4)</f>
        <v>0</v>
      </c>
      <c r="AG149" s="73">
        <f>_xlfn.LET(_xlpm.MAX_DEGREES,$AG$2,($R$4*IFERROR(MAX(0,_xlpm.MAX_DEGREES-S149),0)+$T$4*IFERROR(MAX(0,_xlpm.MAX_DEGREES-U149),0)+$V$4*IFERROR(MAX(0,_xlpm.MAX_DEGREES-W149),0)+$X$4*IFERROR(MAX(0,_xlpm.MAX_DEGREES-Y149),0)+$Z$4*IFERROR(MAX(0,_xlpm.MAX_DEGREES-AA149),0)+$AB$4*IFERROR(MAX(0,_xlpm.MAX_DEGREES-AC149),0))/$AG$4)</f>
        <v>0</v>
      </c>
      <c r="AH149" s="93">
        <v>0</v>
      </c>
      <c r="AI149" s="93">
        <v>0</v>
      </c>
      <c r="AJ149" s="93">
        <v>0</v>
      </c>
      <c r="AK149" s="93">
        <v>2</v>
      </c>
      <c r="AL149" s="92"/>
      <c r="AM149" s="74">
        <f>MAX(AH149+$AF149-3,0)</f>
        <v>0</v>
      </c>
      <c r="AN149" s="75">
        <f>MAX(AI149+$AF149-3,0)</f>
        <v>0</v>
      </c>
      <c r="AO149" s="75">
        <f>MAX(AJ149+$AF149-3,0)</f>
        <v>0</v>
      </c>
      <c r="AP149" s="75">
        <f>MAX(AK149+$AF149-3,0)</f>
        <v>0</v>
      </c>
      <c r="AQ149" s="76">
        <f>MAX(IF(Table1[[#This Row],[Any Scope Change?]]="Yes",3,0)+$AF149-3,0)</f>
        <v>0</v>
      </c>
      <c r="AR149" s="77">
        <f>SUMPRODUCT(AM$4:AQ$4,AM149:AQ149)</f>
        <v>0</v>
      </c>
      <c r="AS149" s="85" t="s">
        <v>487</v>
      </c>
      <c r="AT149" s="63" t="s">
        <v>382</v>
      </c>
      <c r="AU149" s="85" t="s">
        <v>380</v>
      </c>
      <c r="AV149" s="63" t="s">
        <v>382</v>
      </c>
    </row>
    <row r="150" spans="2:48" customFormat="1" ht="50.15" customHeight="1" x14ac:dyDescent="0.45">
      <c r="B150" s="2" t="s">
        <v>56</v>
      </c>
      <c r="C150" s="2" t="s">
        <v>139</v>
      </c>
      <c r="D150" s="2" t="s">
        <v>57</v>
      </c>
      <c r="E150" s="2">
        <v>82</v>
      </c>
      <c r="F150" s="1" t="s">
        <v>230</v>
      </c>
      <c r="G150" s="1" t="str">
        <f>Table1[[#This Row],[Matrix Default Name]] &amp; IF(ISBLANK(Table1[[#This Row],[Component Aliases]]),"", " (aka " &amp; Table1[[#This Row],[Component Aliases]] &amp; ")") &amp; IF(ISBLANK(Table1[[#This Row],[Default Souce Addresses (Decimal)]]),""," (J1939 SA " &amp; Table1[[#This Row],[Default Souce Addresses (Decimal)]] &amp; ")")</f>
        <v>Hitch Control (J1939 SA 35)</v>
      </c>
      <c r="H150" s="1" t="s">
        <v>56</v>
      </c>
      <c r="I150" s="1"/>
      <c r="J150" s="14">
        <v>35</v>
      </c>
      <c r="K150" s="41" t="s">
        <v>428</v>
      </c>
      <c r="L150" s="95" t="s">
        <v>412</v>
      </c>
      <c r="M150" s="95" t="s">
        <v>412</v>
      </c>
      <c r="N150" s="95" t="s">
        <v>412</v>
      </c>
      <c r="O150" s="95" t="s">
        <v>412</v>
      </c>
      <c r="P150" s="95" t="s">
        <v>412</v>
      </c>
      <c r="Q150" s="95" t="s">
        <v>412</v>
      </c>
      <c r="R150" s="26" t="s">
        <v>410</v>
      </c>
      <c r="S150" s="32" t="s">
        <v>410</v>
      </c>
      <c r="T150" s="28" t="s">
        <v>410</v>
      </c>
      <c r="U150" s="33" t="s">
        <v>410</v>
      </c>
      <c r="V150" s="30" t="s">
        <v>410</v>
      </c>
      <c r="W150" s="32" t="s">
        <v>410</v>
      </c>
      <c r="X150" s="28" t="s">
        <v>410</v>
      </c>
      <c r="Y150" s="33" t="s">
        <v>410</v>
      </c>
      <c r="Z150" s="30" t="s">
        <v>410</v>
      </c>
      <c r="AA150" s="78" t="s">
        <v>410</v>
      </c>
      <c r="AB150" s="80" t="s">
        <v>410</v>
      </c>
      <c r="AC150" s="33" t="s">
        <v>410</v>
      </c>
      <c r="AD150" s="83" t="s">
        <v>362</v>
      </c>
      <c r="AE150" s="12" t="s">
        <v>410</v>
      </c>
      <c r="AF150" s="73">
        <f>_xlfn.LET(_xlpm.MAX_DEGREES,$AG$2,($R$4*IFERROR(MAX(0,_xlpm.MAX_DEGREES-R150),0)+$T$4*IFERROR(MAX(0,_xlpm.MAX_DEGREES-T150),0)+$V$4*IFERROR(MAX(0,_xlpm.MAX_DEGREES-V150),0)+$X$4*IFERROR(MAX(0,_xlpm.MAX_DEGREES-X150),0)+$Z$4*IFERROR(MAX(0,_xlpm.MAX_DEGREES-Z150),0)+$AB$4*IFERROR(MAX(0,_xlpm.MAX_DEGREES-AB150),0))/$AG$4)</f>
        <v>0</v>
      </c>
      <c r="AG150" s="73">
        <f>_xlfn.LET(_xlpm.MAX_DEGREES,$AG$2,($R$4*IFERROR(MAX(0,_xlpm.MAX_DEGREES-S150),0)+$T$4*IFERROR(MAX(0,_xlpm.MAX_DEGREES-U150),0)+$V$4*IFERROR(MAX(0,_xlpm.MAX_DEGREES-W150),0)+$X$4*IFERROR(MAX(0,_xlpm.MAX_DEGREES-Y150),0)+$Z$4*IFERROR(MAX(0,_xlpm.MAX_DEGREES-AA150),0)+$AB$4*IFERROR(MAX(0,_xlpm.MAX_DEGREES-AC150),0))/$AG$4)</f>
        <v>0</v>
      </c>
      <c r="AH150" s="93">
        <v>3</v>
      </c>
      <c r="AI150" s="93">
        <v>2</v>
      </c>
      <c r="AJ150" s="93">
        <v>0</v>
      </c>
      <c r="AK150" s="93">
        <v>2</v>
      </c>
      <c r="AL150" s="92"/>
      <c r="AM150" s="74">
        <f>MAX(AH150+$AF150-3,0)</f>
        <v>0</v>
      </c>
      <c r="AN150" s="75">
        <f>MAX(AI150+$AF150-3,0)</f>
        <v>0</v>
      </c>
      <c r="AO150" s="75">
        <f>MAX(AJ150+$AF150-3,0)</f>
        <v>0</v>
      </c>
      <c r="AP150" s="75">
        <f>MAX(AK150+$AF150-3,0)</f>
        <v>0</v>
      </c>
      <c r="AQ150" s="76">
        <f>MAX(IF(Table1[[#This Row],[Any Scope Change?]]="Yes",3,0)+$AF150-3,0)</f>
        <v>0</v>
      </c>
      <c r="AR150" s="77">
        <f>SUMPRODUCT(AM$4:AQ$4,AM150:AQ150)</f>
        <v>0</v>
      </c>
      <c r="AS150" s="85" t="s">
        <v>487</v>
      </c>
      <c r="AT150" s="63" t="s">
        <v>382</v>
      </c>
      <c r="AU150" s="85" t="s">
        <v>380</v>
      </c>
      <c r="AV150" s="63" t="s">
        <v>382</v>
      </c>
    </row>
    <row r="151" spans="2:48" customFormat="1" ht="50.15" customHeight="1" x14ac:dyDescent="0.45">
      <c r="B151" s="2" t="s">
        <v>132</v>
      </c>
      <c r="C151" s="2" t="s">
        <v>139</v>
      </c>
      <c r="D151" s="2" t="s">
        <v>133</v>
      </c>
      <c r="E151" s="2">
        <v>84</v>
      </c>
      <c r="F151" s="1" t="s">
        <v>230</v>
      </c>
      <c r="G151" s="1" t="str">
        <f>Table1[[#This Row],[Matrix Default Name]] &amp; IF(ISBLANK(Table1[[#This Row],[Component Aliases]]),"", " (aka " &amp; Table1[[#This Row],[Component Aliases]] &amp; ")") &amp; IF(ISBLANK(Table1[[#This Row],[Default Souce Addresses (Decimal)]]),""," (J1939 SA " &amp; Table1[[#This Row],[Default Souce Addresses (Decimal)]] &amp; ")")</f>
        <v>Power Systems Manager (J1939 SA 91)</v>
      </c>
      <c r="H151" s="1" t="s">
        <v>132</v>
      </c>
      <c r="I151" s="1"/>
      <c r="J151" s="14" t="s">
        <v>321</v>
      </c>
      <c r="K151" s="41" t="s">
        <v>428</v>
      </c>
      <c r="L151" s="95" t="s">
        <v>412</v>
      </c>
      <c r="M151" s="95" t="s">
        <v>412</v>
      </c>
      <c r="N151" s="95" t="s">
        <v>412</v>
      </c>
      <c r="O151" s="95" t="s">
        <v>412</v>
      </c>
      <c r="P151" s="95" t="s">
        <v>412</v>
      </c>
      <c r="Q151" s="95" t="s">
        <v>412</v>
      </c>
      <c r="R151" s="26" t="s">
        <v>410</v>
      </c>
      <c r="S151" s="32" t="s">
        <v>410</v>
      </c>
      <c r="T151" s="28" t="s">
        <v>410</v>
      </c>
      <c r="U151" s="33" t="s">
        <v>410</v>
      </c>
      <c r="V151" s="30" t="s">
        <v>410</v>
      </c>
      <c r="W151" s="32" t="s">
        <v>410</v>
      </c>
      <c r="X151" s="28" t="s">
        <v>410</v>
      </c>
      <c r="Y151" s="33" t="s">
        <v>410</v>
      </c>
      <c r="Z151" s="30" t="s">
        <v>410</v>
      </c>
      <c r="AA151" s="78" t="s">
        <v>410</v>
      </c>
      <c r="AB151" s="80" t="s">
        <v>410</v>
      </c>
      <c r="AC151" s="33" t="s">
        <v>410</v>
      </c>
      <c r="AD151" s="83" t="s">
        <v>362</v>
      </c>
      <c r="AE151" s="12" t="s">
        <v>410</v>
      </c>
      <c r="AF151" s="73">
        <f>_xlfn.LET(_xlpm.MAX_DEGREES,$AG$2,($R$4*IFERROR(MAX(0,_xlpm.MAX_DEGREES-R151),0)+$T$4*IFERROR(MAX(0,_xlpm.MAX_DEGREES-T151),0)+$V$4*IFERROR(MAX(0,_xlpm.MAX_DEGREES-V151),0)+$X$4*IFERROR(MAX(0,_xlpm.MAX_DEGREES-X151),0)+$Z$4*IFERROR(MAX(0,_xlpm.MAX_DEGREES-Z151),0)+$AB$4*IFERROR(MAX(0,_xlpm.MAX_DEGREES-AB151),0))/$AG$4)</f>
        <v>0</v>
      </c>
      <c r="AG151" s="73">
        <f>_xlfn.LET(_xlpm.MAX_DEGREES,$AG$2,($R$4*IFERROR(MAX(0,_xlpm.MAX_DEGREES-S151),0)+$T$4*IFERROR(MAX(0,_xlpm.MAX_DEGREES-U151),0)+$V$4*IFERROR(MAX(0,_xlpm.MAX_DEGREES-W151),0)+$X$4*IFERROR(MAX(0,_xlpm.MAX_DEGREES-Y151),0)+$Z$4*IFERROR(MAX(0,_xlpm.MAX_DEGREES-AA151),0)+$AB$4*IFERROR(MAX(0,_xlpm.MAX_DEGREES-AC151),0))/$AG$4)</f>
        <v>0</v>
      </c>
      <c r="AH151" s="93">
        <v>0</v>
      </c>
      <c r="AI151" s="93">
        <v>0</v>
      </c>
      <c r="AJ151" s="93">
        <v>0</v>
      </c>
      <c r="AK151" s="93">
        <v>2</v>
      </c>
      <c r="AL151" s="92"/>
      <c r="AM151" s="74">
        <f>MAX(AH151+$AF151-3,0)</f>
        <v>0</v>
      </c>
      <c r="AN151" s="75">
        <f>MAX(AI151+$AF151-3,0)</f>
        <v>0</v>
      </c>
      <c r="AO151" s="75">
        <f>MAX(AJ151+$AF151-3,0)</f>
        <v>0</v>
      </c>
      <c r="AP151" s="75">
        <f>MAX(AK151+$AF151-3,0)</f>
        <v>0</v>
      </c>
      <c r="AQ151" s="76">
        <f>MAX(IF(Table1[[#This Row],[Any Scope Change?]]="Yes",3,0)+$AF151-3,0)</f>
        <v>0</v>
      </c>
      <c r="AR151" s="77">
        <f>SUMPRODUCT(AM$4:AQ$4,AM151:AQ151)</f>
        <v>0</v>
      </c>
      <c r="AS151" s="85" t="s">
        <v>487</v>
      </c>
      <c r="AT151" s="63" t="s">
        <v>382</v>
      </c>
      <c r="AU151" s="85" t="s">
        <v>380</v>
      </c>
      <c r="AV151" s="63" t="s">
        <v>382</v>
      </c>
    </row>
    <row r="152" spans="2:48" customFormat="1" ht="50.15" customHeight="1" x14ac:dyDescent="0.45">
      <c r="B152" s="2" t="s">
        <v>31</v>
      </c>
      <c r="C152" s="2" t="s">
        <v>139</v>
      </c>
      <c r="D152" s="2"/>
      <c r="E152" s="2">
        <v>89</v>
      </c>
      <c r="F152" s="1" t="s">
        <v>231</v>
      </c>
      <c r="G152" s="1" t="str">
        <f>Table1[[#This Row],[Matrix Default Name]] &amp; IF(ISBLANK(Table1[[#This Row],[Component Aliases]]),"", " (aka " &amp; Table1[[#This Row],[Component Aliases]] &amp; ")") &amp; IF(ISBLANK(Table1[[#This Row],[Default Souce Addresses (Decimal)]]),""," (J1939 SA " &amp; Table1[[#This Row],[Default Souce Addresses (Decimal)]] &amp; ")")</f>
        <v>Fuel System (J1939 SA 18)</v>
      </c>
      <c r="H152" s="1" t="s">
        <v>31</v>
      </c>
      <c r="I152" s="1"/>
      <c r="J152" s="14">
        <v>18</v>
      </c>
      <c r="K152" s="41" t="s">
        <v>428</v>
      </c>
      <c r="L152" s="95" t="s">
        <v>412</v>
      </c>
      <c r="M152" s="95" t="s">
        <v>412</v>
      </c>
      <c r="N152" s="95" t="s">
        <v>412</v>
      </c>
      <c r="O152" s="95" t="s">
        <v>412</v>
      </c>
      <c r="P152" s="95" t="s">
        <v>412</v>
      </c>
      <c r="Q152" s="95" t="s">
        <v>412</v>
      </c>
      <c r="R152" s="26" t="s">
        <v>410</v>
      </c>
      <c r="S152" s="32" t="s">
        <v>410</v>
      </c>
      <c r="T152" s="28" t="s">
        <v>410</v>
      </c>
      <c r="U152" s="33" t="s">
        <v>410</v>
      </c>
      <c r="V152" s="30" t="s">
        <v>410</v>
      </c>
      <c r="W152" s="32" t="s">
        <v>410</v>
      </c>
      <c r="X152" s="28" t="s">
        <v>410</v>
      </c>
      <c r="Y152" s="33" t="s">
        <v>410</v>
      </c>
      <c r="Z152" s="30" t="s">
        <v>410</v>
      </c>
      <c r="AA152" s="78" t="s">
        <v>410</v>
      </c>
      <c r="AB152" s="80" t="s">
        <v>410</v>
      </c>
      <c r="AC152" s="33" t="s">
        <v>410</v>
      </c>
      <c r="AD152" s="83" t="s">
        <v>362</v>
      </c>
      <c r="AE152" s="12" t="s">
        <v>410</v>
      </c>
      <c r="AF152" s="73">
        <f>_xlfn.LET(_xlpm.MAX_DEGREES,$AG$2,($R$4*IFERROR(MAX(0,_xlpm.MAX_DEGREES-R152),0)+$T$4*IFERROR(MAX(0,_xlpm.MAX_DEGREES-T152),0)+$V$4*IFERROR(MAX(0,_xlpm.MAX_DEGREES-V152),0)+$X$4*IFERROR(MAX(0,_xlpm.MAX_DEGREES-X152),0)+$Z$4*IFERROR(MAX(0,_xlpm.MAX_DEGREES-Z152),0)+$AB$4*IFERROR(MAX(0,_xlpm.MAX_DEGREES-AB152),0))/$AG$4)</f>
        <v>0</v>
      </c>
      <c r="AG152" s="73">
        <f>_xlfn.LET(_xlpm.MAX_DEGREES,$AG$2,($R$4*IFERROR(MAX(0,_xlpm.MAX_DEGREES-S152),0)+$T$4*IFERROR(MAX(0,_xlpm.MAX_DEGREES-U152),0)+$V$4*IFERROR(MAX(0,_xlpm.MAX_DEGREES-W152),0)+$X$4*IFERROR(MAX(0,_xlpm.MAX_DEGREES-Y152),0)+$Z$4*IFERROR(MAX(0,_xlpm.MAX_DEGREES-AA152),0)+$AB$4*IFERROR(MAX(0,_xlpm.MAX_DEGREES-AC152),0))/$AG$4)</f>
        <v>0</v>
      </c>
      <c r="AH152" s="93">
        <v>1</v>
      </c>
      <c r="AI152" s="93">
        <v>2</v>
      </c>
      <c r="AJ152" s="93">
        <v>2</v>
      </c>
      <c r="AK152" s="93">
        <v>2</v>
      </c>
      <c r="AL152" s="91" t="s">
        <v>393</v>
      </c>
      <c r="AM152" s="74">
        <f>MAX(AH152+$AF152-3,0)</f>
        <v>0</v>
      </c>
      <c r="AN152" s="75">
        <f>MAX(AI152+$AF152-3,0)</f>
        <v>0</v>
      </c>
      <c r="AO152" s="75">
        <f>MAX(AJ152+$AF152-3,0)</f>
        <v>0</v>
      </c>
      <c r="AP152" s="75">
        <f>MAX(AK152+$AF152-3,0)</f>
        <v>0</v>
      </c>
      <c r="AQ152" s="76">
        <f>MAX(IF(Table1[[#This Row],[Any Scope Change?]]="Yes",3,0)+$AF152-3,0)</f>
        <v>0</v>
      </c>
      <c r="AR152" s="77">
        <f>SUMPRODUCT(AM$4:AQ$4,AM152:AQ152)</f>
        <v>0</v>
      </c>
      <c r="AS152" s="85" t="s">
        <v>487</v>
      </c>
      <c r="AT152" s="63" t="s">
        <v>382</v>
      </c>
      <c r="AU152" s="85" t="s">
        <v>380</v>
      </c>
      <c r="AV152" s="63" t="s">
        <v>382</v>
      </c>
    </row>
    <row r="153" spans="2:48" customFormat="1" ht="50.15" customHeight="1" x14ac:dyDescent="0.45">
      <c r="B153" s="2" t="s">
        <v>243</v>
      </c>
      <c r="C153" s="2" t="s">
        <v>265</v>
      </c>
      <c r="D153" s="2"/>
      <c r="E153" s="2">
        <v>99</v>
      </c>
      <c r="F153" s="1" t="s">
        <v>232</v>
      </c>
      <c r="G153" s="1" t="str">
        <f>Table1[[#This Row],[Matrix Default Name]] &amp; IF(ISBLANK(Table1[[#This Row],[Component Aliases]]),"", " (aka " &amp; Table1[[#This Row],[Component Aliases]] &amp; ")") &amp; IF(ISBLANK(Table1[[#This Row],[Default Souce Addresses (Decimal)]]),""," (J1939 SA " &amp; Table1[[#This Row],[Default Souce Addresses (Decimal)]] &amp; ")")</f>
        <v>Forensic Exterior Cameras (J1939 SA 232)</v>
      </c>
      <c r="H153" s="1" t="s">
        <v>472</v>
      </c>
      <c r="I153" s="1"/>
      <c r="J153" s="14">
        <v>232</v>
      </c>
      <c r="K153" s="41" t="s">
        <v>428</v>
      </c>
      <c r="L153" s="95" t="s">
        <v>412</v>
      </c>
      <c r="M153" s="95" t="s">
        <v>412</v>
      </c>
      <c r="N153" s="95" t="s">
        <v>412</v>
      </c>
      <c r="O153" s="95" t="s">
        <v>412</v>
      </c>
      <c r="P153" s="95" t="s">
        <v>412</v>
      </c>
      <c r="Q153" s="95" t="s">
        <v>412</v>
      </c>
      <c r="R153" s="26" t="s">
        <v>410</v>
      </c>
      <c r="S153" s="32" t="s">
        <v>410</v>
      </c>
      <c r="T153" s="28" t="s">
        <v>410</v>
      </c>
      <c r="U153" s="33" t="s">
        <v>410</v>
      </c>
      <c r="V153" s="30" t="s">
        <v>410</v>
      </c>
      <c r="W153" s="32" t="s">
        <v>410</v>
      </c>
      <c r="X153" s="28" t="s">
        <v>410</v>
      </c>
      <c r="Y153" s="33" t="s">
        <v>410</v>
      </c>
      <c r="Z153" s="30" t="s">
        <v>410</v>
      </c>
      <c r="AA153" s="78" t="s">
        <v>410</v>
      </c>
      <c r="AB153" s="80" t="s">
        <v>410</v>
      </c>
      <c r="AC153" s="33" t="s">
        <v>410</v>
      </c>
      <c r="AD153" s="83" t="s">
        <v>362</v>
      </c>
      <c r="AE153" s="12" t="s">
        <v>410</v>
      </c>
      <c r="AF153" s="73">
        <f>_xlfn.LET(_xlpm.MAX_DEGREES,$AG$2,($R$4*IFERROR(MAX(0,_xlpm.MAX_DEGREES-R153),0)+$T$4*IFERROR(MAX(0,_xlpm.MAX_DEGREES-T153),0)+$V$4*IFERROR(MAX(0,_xlpm.MAX_DEGREES-V153),0)+$X$4*IFERROR(MAX(0,_xlpm.MAX_DEGREES-X153),0)+$Z$4*IFERROR(MAX(0,_xlpm.MAX_DEGREES-Z153),0)+$AB$4*IFERROR(MAX(0,_xlpm.MAX_DEGREES-AB153),0))/$AG$4)</f>
        <v>0</v>
      </c>
      <c r="AG153" s="73">
        <f>_xlfn.LET(_xlpm.MAX_DEGREES,$AG$2,($R$4*IFERROR(MAX(0,_xlpm.MAX_DEGREES-S153),0)+$T$4*IFERROR(MAX(0,_xlpm.MAX_DEGREES-U153),0)+$V$4*IFERROR(MAX(0,_xlpm.MAX_DEGREES-W153),0)+$X$4*IFERROR(MAX(0,_xlpm.MAX_DEGREES-Y153),0)+$Z$4*IFERROR(MAX(0,_xlpm.MAX_DEGREES-AA153),0)+$AB$4*IFERROR(MAX(0,_xlpm.MAX_DEGREES-AC153),0))/$AG$4)</f>
        <v>0</v>
      </c>
      <c r="AH153" s="93">
        <v>2</v>
      </c>
      <c r="AI153" s="93">
        <v>2</v>
      </c>
      <c r="AJ153" s="93">
        <v>1</v>
      </c>
      <c r="AK153" s="93">
        <v>1</v>
      </c>
      <c r="AL153" s="91" t="s">
        <v>393</v>
      </c>
      <c r="AM153" s="74">
        <f>MAX(AH153+$AF153-3,0)</f>
        <v>0</v>
      </c>
      <c r="AN153" s="75">
        <f>MAX(AI153+$AF153-3,0)</f>
        <v>0</v>
      </c>
      <c r="AO153" s="75">
        <f>MAX(AJ153+$AF153-3,0)</f>
        <v>0</v>
      </c>
      <c r="AP153" s="75">
        <f>MAX(AK153+$AF153-3,0)</f>
        <v>0</v>
      </c>
      <c r="AQ153" s="76">
        <f>MAX(IF(Table1[[#This Row],[Any Scope Change?]]="Yes",3,0)+$AF153-3,0)</f>
        <v>0</v>
      </c>
      <c r="AR153" s="77">
        <f>SUMPRODUCT(AM$4:AQ$4,AM153:AQ153)</f>
        <v>0</v>
      </c>
      <c r="AS153" s="85" t="s">
        <v>487</v>
      </c>
      <c r="AT153" s="63" t="s">
        <v>382</v>
      </c>
      <c r="AU153" s="85">
        <v>2</v>
      </c>
      <c r="AV153" s="63" t="s">
        <v>439</v>
      </c>
    </row>
    <row r="154" spans="2:48" customFormat="1" ht="50.15" customHeight="1" x14ac:dyDescent="0.45">
      <c r="B154" s="2" t="s">
        <v>120</v>
      </c>
      <c r="C154" s="2" t="s">
        <v>139</v>
      </c>
      <c r="D154" s="2" t="s">
        <v>121</v>
      </c>
      <c r="E154" s="2">
        <v>105</v>
      </c>
      <c r="F154" s="1" t="s">
        <v>233</v>
      </c>
      <c r="G154" s="1" t="str">
        <f>Table1[[#This Row],[Matrix Default Name]] &amp; IF(ISBLANK(Table1[[#This Row],[Component Aliases]]),"", " (aka " &amp; Table1[[#This Row],[Component Aliases]] &amp; ")") &amp; IF(ISBLANK(Table1[[#This Row],[Default Souce Addresses (Decimal)]]),""," (J1939 SA " &amp; Table1[[#This Row],[Default Souce Addresses (Decimal)]] &amp; ")")</f>
        <v>Cab Display #2</v>
      </c>
      <c r="H154" s="1" t="s">
        <v>120</v>
      </c>
      <c r="I154" s="1"/>
      <c r="J154" s="14"/>
      <c r="K154" s="41" t="s">
        <v>428</v>
      </c>
      <c r="L154" s="95" t="s">
        <v>412</v>
      </c>
      <c r="M154" s="95" t="s">
        <v>412</v>
      </c>
      <c r="N154" s="95" t="s">
        <v>412</v>
      </c>
      <c r="O154" s="95" t="s">
        <v>412</v>
      </c>
      <c r="P154" s="95" t="s">
        <v>412</v>
      </c>
      <c r="Q154" s="95" t="s">
        <v>412</v>
      </c>
      <c r="R154" s="26" t="s">
        <v>410</v>
      </c>
      <c r="S154" s="32" t="s">
        <v>410</v>
      </c>
      <c r="T154" s="28" t="s">
        <v>410</v>
      </c>
      <c r="U154" s="33" t="s">
        <v>410</v>
      </c>
      <c r="V154" s="30" t="s">
        <v>410</v>
      </c>
      <c r="W154" s="32" t="s">
        <v>410</v>
      </c>
      <c r="X154" s="28" t="s">
        <v>410</v>
      </c>
      <c r="Y154" s="33" t="s">
        <v>410</v>
      </c>
      <c r="Z154" s="30" t="s">
        <v>410</v>
      </c>
      <c r="AA154" s="78" t="s">
        <v>410</v>
      </c>
      <c r="AB154" s="80" t="s">
        <v>410</v>
      </c>
      <c r="AC154" s="33" t="s">
        <v>410</v>
      </c>
      <c r="AD154" s="83" t="s">
        <v>362</v>
      </c>
      <c r="AE154" s="12" t="s">
        <v>410</v>
      </c>
      <c r="AF154" s="73">
        <f>_xlfn.LET(_xlpm.MAX_DEGREES,$AG$2,($R$4*IFERROR(MAX(0,_xlpm.MAX_DEGREES-R154),0)+$T$4*IFERROR(MAX(0,_xlpm.MAX_DEGREES-T154),0)+$V$4*IFERROR(MAX(0,_xlpm.MAX_DEGREES-V154),0)+$X$4*IFERROR(MAX(0,_xlpm.MAX_DEGREES-X154),0)+$Z$4*IFERROR(MAX(0,_xlpm.MAX_DEGREES-Z154),0)+$AB$4*IFERROR(MAX(0,_xlpm.MAX_DEGREES-AB154),0))/$AG$4)</f>
        <v>0</v>
      </c>
      <c r="AG154" s="73">
        <f>_xlfn.LET(_xlpm.MAX_DEGREES,$AG$2,($R$4*IFERROR(MAX(0,_xlpm.MAX_DEGREES-S154),0)+$T$4*IFERROR(MAX(0,_xlpm.MAX_DEGREES-U154),0)+$V$4*IFERROR(MAX(0,_xlpm.MAX_DEGREES-W154),0)+$X$4*IFERROR(MAX(0,_xlpm.MAX_DEGREES-Y154),0)+$Z$4*IFERROR(MAX(0,_xlpm.MAX_DEGREES-AA154),0)+$AB$4*IFERROR(MAX(0,_xlpm.MAX_DEGREES-AC154),0))/$AG$4)</f>
        <v>0</v>
      </c>
      <c r="AH154" s="93">
        <v>0</v>
      </c>
      <c r="AI154" s="93">
        <v>3</v>
      </c>
      <c r="AJ154" s="93">
        <v>0</v>
      </c>
      <c r="AK154" s="93">
        <v>2</v>
      </c>
      <c r="AL154" s="92"/>
      <c r="AM154" s="74">
        <f>MAX(AH154+$AF154-3,0)</f>
        <v>0</v>
      </c>
      <c r="AN154" s="75">
        <f>MAX(AI154+$AF154-3,0)</f>
        <v>0</v>
      </c>
      <c r="AO154" s="75">
        <f>MAX(AJ154+$AF154-3,0)</f>
        <v>0</v>
      </c>
      <c r="AP154" s="75">
        <f>MAX(AK154+$AF154-3,0)</f>
        <v>0</v>
      </c>
      <c r="AQ154" s="76">
        <f>MAX(IF(Table1[[#This Row],[Any Scope Change?]]="Yes",3,0)+$AF154-3,0)</f>
        <v>0</v>
      </c>
      <c r="AR154" s="77">
        <f>SUMPRODUCT(AM$4:AQ$4,AM154:AQ154)</f>
        <v>0</v>
      </c>
      <c r="AS154" s="85" t="s">
        <v>487</v>
      </c>
      <c r="AT154" s="63" t="s">
        <v>382</v>
      </c>
      <c r="AU154" s="85" t="s">
        <v>380</v>
      </c>
      <c r="AV154" s="63" t="s">
        <v>382</v>
      </c>
    </row>
    <row r="155" spans="2:48" customFormat="1" ht="50.15" customHeight="1" x14ac:dyDescent="0.45">
      <c r="B155" s="2" t="s">
        <v>136</v>
      </c>
      <c r="C155" s="2" t="s">
        <v>139</v>
      </c>
      <c r="D155" s="2" t="s">
        <v>137</v>
      </c>
      <c r="E155" s="2">
        <v>107</v>
      </c>
      <c r="F155" s="1" t="s">
        <v>233</v>
      </c>
      <c r="G155" s="1" t="str">
        <f>Table1[[#This Row],[Matrix Default Name]] &amp; IF(ISBLANK(Table1[[#This Row],[Component Aliases]]),"", " (aka " &amp; Table1[[#This Row],[Component Aliases]] &amp; ")") &amp; IF(ISBLANK(Table1[[#This Row],[Default Souce Addresses (Decimal)]]),""," (J1939 SA " &amp; Table1[[#This Row],[Default Souce Addresses (Decimal)]] &amp; ")")</f>
        <v>Driver Impairment Device (J1939 SA 94)</v>
      </c>
      <c r="H155" s="1" t="s">
        <v>136</v>
      </c>
      <c r="I155" s="1"/>
      <c r="J155" s="14">
        <v>94</v>
      </c>
      <c r="K155" s="41" t="s">
        <v>428</v>
      </c>
      <c r="L155" s="95" t="s">
        <v>412</v>
      </c>
      <c r="M155" s="95" t="s">
        <v>412</v>
      </c>
      <c r="N155" s="95" t="s">
        <v>412</v>
      </c>
      <c r="O155" s="95" t="s">
        <v>412</v>
      </c>
      <c r="P155" s="95" t="s">
        <v>412</v>
      </c>
      <c r="Q155" s="95" t="s">
        <v>412</v>
      </c>
      <c r="R155" s="26" t="s">
        <v>410</v>
      </c>
      <c r="S155" s="32" t="s">
        <v>410</v>
      </c>
      <c r="T155" s="28" t="s">
        <v>410</v>
      </c>
      <c r="U155" s="33" t="s">
        <v>410</v>
      </c>
      <c r="V155" s="30" t="s">
        <v>410</v>
      </c>
      <c r="W155" s="32" t="s">
        <v>410</v>
      </c>
      <c r="X155" s="28" t="s">
        <v>410</v>
      </c>
      <c r="Y155" s="33" t="s">
        <v>410</v>
      </c>
      <c r="Z155" s="30" t="s">
        <v>410</v>
      </c>
      <c r="AA155" s="78" t="s">
        <v>410</v>
      </c>
      <c r="AB155" s="80" t="s">
        <v>410</v>
      </c>
      <c r="AC155" s="33" t="s">
        <v>410</v>
      </c>
      <c r="AD155" s="83" t="s">
        <v>362</v>
      </c>
      <c r="AE155" s="12" t="s">
        <v>410</v>
      </c>
      <c r="AF155" s="73">
        <f>_xlfn.LET(_xlpm.MAX_DEGREES,$AG$2,($R$4*IFERROR(MAX(0,_xlpm.MAX_DEGREES-R155),0)+$T$4*IFERROR(MAX(0,_xlpm.MAX_DEGREES-T155),0)+$V$4*IFERROR(MAX(0,_xlpm.MAX_DEGREES-V155),0)+$X$4*IFERROR(MAX(0,_xlpm.MAX_DEGREES-X155),0)+$Z$4*IFERROR(MAX(0,_xlpm.MAX_DEGREES-Z155),0)+$AB$4*IFERROR(MAX(0,_xlpm.MAX_DEGREES-AB155),0))/$AG$4)</f>
        <v>0</v>
      </c>
      <c r="AG155" s="73">
        <f>_xlfn.LET(_xlpm.MAX_DEGREES,$AG$2,($R$4*IFERROR(MAX(0,_xlpm.MAX_DEGREES-S155),0)+$T$4*IFERROR(MAX(0,_xlpm.MAX_DEGREES-U155),0)+$V$4*IFERROR(MAX(0,_xlpm.MAX_DEGREES-W155),0)+$X$4*IFERROR(MAX(0,_xlpm.MAX_DEGREES-Y155),0)+$Z$4*IFERROR(MAX(0,_xlpm.MAX_DEGREES-AA155),0)+$AB$4*IFERROR(MAX(0,_xlpm.MAX_DEGREES-AC155),0))/$AG$4)</f>
        <v>0</v>
      </c>
      <c r="AH155" s="93">
        <v>3</v>
      </c>
      <c r="AI155" s="93">
        <v>3</v>
      </c>
      <c r="AJ155" s="93">
        <v>0</v>
      </c>
      <c r="AK155" s="93">
        <v>2</v>
      </c>
      <c r="AL155" s="92"/>
      <c r="AM155" s="74">
        <f>MAX(AH155+$AF155-3,0)</f>
        <v>0</v>
      </c>
      <c r="AN155" s="75">
        <f>MAX(AI155+$AF155-3,0)</f>
        <v>0</v>
      </c>
      <c r="AO155" s="75">
        <f>MAX(AJ155+$AF155-3,0)</f>
        <v>0</v>
      </c>
      <c r="AP155" s="75">
        <f>MAX(AK155+$AF155-3,0)</f>
        <v>0</v>
      </c>
      <c r="AQ155" s="76">
        <f>MAX(IF(Table1[[#This Row],[Any Scope Change?]]="Yes",3,0)+$AF155-3,0)</f>
        <v>0</v>
      </c>
      <c r="AR155" s="77">
        <f>SUMPRODUCT(AM$4:AQ$4,AM155:AQ155)</f>
        <v>0</v>
      </c>
      <c r="AS155" s="85" t="s">
        <v>487</v>
      </c>
      <c r="AT155" s="63" t="s">
        <v>382</v>
      </c>
      <c r="AU155" s="85" t="s">
        <v>380</v>
      </c>
      <c r="AV155" s="63" t="s">
        <v>382</v>
      </c>
    </row>
    <row r="156" spans="2:48" customFormat="1" ht="66" customHeight="1" x14ac:dyDescent="0.45">
      <c r="B156" s="2" t="s">
        <v>180</v>
      </c>
      <c r="C156" s="2" t="s">
        <v>220</v>
      </c>
      <c r="D156" s="2" t="s">
        <v>181</v>
      </c>
      <c r="E156" s="2">
        <v>110</v>
      </c>
      <c r="F156" s="1" t="s">
        <v>233</v>
      </c>
      <c r="G156" s="1" t="str">
        <f>Table1[[#This Row],[Matrix Default Name]] &amp; IF(ISBLANK(Table1[[#This Row],[Component Aliases]]),"", " (aka " &amp; Table1[[#This Row],[Component Aliases]] &amp; ")") &amp; IF(ISBLANK(Table1[[#This Row],[Default Souce Addresses (Decimal)]]),""," (J1939 SA " &amp; Table1[[#This Row],[Default Souce Addresses (Decimal)]] &amp; ")")</f>
        <v>On-board axle group display</v>
      </c>
      <c r="H156" s="1" t="s">
        <v>180</v>
      </c>
      <c r="I156" s="1"/>
      <c r="J156" s="14"/>
      <c r="K156" s="41" t="s">
        <v>428</v>
      </c>
      <c r="L156" s="95" t="s">
        <v>412</v>
      </c>
      <c r="M156" s="95" t="s">
        <v>412</v>
      </c>
      <c r="N156" s="95" t="s">
        <v>412</v>
      </c>
      <c r="O156" s="95" t="s">
        <v>412</v>
      </c>
      <c r="P156" s="95" t="s">
        <v>412</v>
      </c>
      <c r="Q156" s="95" t="s">
        <v>412</v>
      </c>
      <c r="R156" s="26" t="s">
        <v>410</v>
      </c>
      <c r="S156" s="32" t="s">
        <v>410</v>
      </c>
      <c r="T156" s="28" t="s">
        <v>410</v>
      </c>
      <c r="U156" s="33" t="s">
        <v>410</v>
      </c>
      <c r="V156" s="30" t="s">
        <v>410</v>
      </c>
      <c r="W156" s="32" t="s">
        <v>410</v>
      </c>
      <c r="X156" s="28" t="s">
        <v>410</v>
      </c>
      <c r="Y156" s="33" t="s">
        <v>410</v>
      </c>
      <c r="Z156" s="30" t="s">
        <v>410</v>
      </c>
      <c r="AA156" s="78" t="s">
        <v>410</v>
      </c>
      <c r="AB156" s="80" t="s">
        <v>410</v>
      </c>
      <c r="AC156" s="33" t="s">
        <v>410</v>
      </c>
      <c r="AD156" s="83" t="s">
        <v>362</v>
      </c>
      <c r="AE156" s="12" t="s">
        <v>410</v>
      </c>
      <c r="AF156" s="73">
        <f>_xlfn.LET(_xlpm.MAX_DEGREES,$AG$2,($R$4*IFERROR(MAX(0,_xlpm.MAX_DEGREES-R156),0)+$T$4*IFERROR(MAX(0,_xlpm.MAX_DEGREES-T156),0)+$V$4*IFERROR(MAX(0,_xlpm.MAX_DEGREES-V156),0)+$X$4*IFERROR(MAX(0,_xlpm.MAX_DEGREES-X156),0)+$Z$4*IFERROR(MAX(0,_xlpm.MAX_DEGREES-Z156),0)+$AB$4*IFERROR(MAX(0,_xlpm.MAX_DEGREES-AB156),0))/$AG$4)</f>
        <v>0</v>
      </c>
      <c r="AG156" s="73">
        <f>_xlfn.LET(_xlpm.MAX_DEGREES,$AG$2,($R$4*IFERROR(MAX(0,_xlpm.MAX_DEGREES-S156),0)+$T$4*IFERROR(MAX(0,_xlpm.MAX_DEGREES-U156),0)+$V$4*IFERROR(MAX(0,_xlpm.MAX_DEGREES-W156),0)+$X$4*IFERROR(MAX(0,_xlpm.MAX_DEGREES-Y156),0)+$Z$4*IFERROR(MAX(0,_xlpm.MAX_DEGREES-AA156),0)+$AB$4*IFERROR(MAX(0,_xlpm.MAX_DEGREES-AC156),0))/$AG$4)</f>
        <v>0</v>
      </c>
      <c r="AH156" s="93">
        <v>1</v>
      </c>
      <c r="AI156" s="93">
        <v>0</v>
      </c>
      <c r="AJ156" s="93">
        <v>3</v>
      </c>
      <c r="AK156" s="93">
        <v>2</v>
      </c>
      <c r="AL156" s="92"/>
      <c r="AM156" s="74">
        <f>MAX(AH156+$AF156-3,0)</f>
        <v>0</v>
      </c>
      <c r="AN156" s="75">
        <f>MAX(AI156+$AF156-3,0)</f>
        <v>0</v>
      </c>
      <c r="AO156" s="75">
        <f>MAX(AJ156+$AF156-3,0)</f>
        <v>0</v>
      </c>
      <c r="AP156" s="75">
        <f>MAX(AK156+$AF156-3,0)</f>
        <v>0</v>
      </c>
      <c r="AQ156" s="76">
        <f>MAX(IF(Table1[[#This Row],[Any Scope Change?]]="Yes",3,0)+$AF156-3,0)</f>
        <v>0</v>
      </c>
      <c r="AR156" s="77">
        <f>SUMPRODUCT(AM$4:AQ$4,AM156:AQ156)</f>
        <v>0</v>
      </c>
      <c r="AS156" s="85" t="s">
        <v>487</v>
      </c>
      <c r="AT156" s="63" t="s">
        <v>382</v>
      </c>
      <c r="AU156" s="85" t="s">
        <v>380</v>
      </c>
      <c r="AV156" s="63" t="s">
        <v>382</v>
      </c>
    </row>
    <row r="157" spans="2:48" customFormat="1" ht="50.15" customHeight="1" x14ac:dyDescent="0.45">
      <c r="B157" s="2" t="s">
        <v>178</v>
      </c>
      <c r="C157" s="2" t="s">
        <v>220</v>
      </c>
      <c r="D157" s="2" t="s">
        <v>179</v>
      </c>
      <c r="E157" s="2">
        <v>111</v>
      </c>
      <c r="F157" s="1" t="s">
        <v>233</v>
      </c>
      <c r="G157" s="1" t="str">
        <f>Table1[[#This Row],[Matrix Default Name]] &amp; IF(ISBLANK(Table1[[#This Row],[Component Aliases]]),"", " (aka " &amp; Table1[[#This Row],[Component Aliases]] &amp; ")") &amp; IF(ISBLANK(Table1[[#This Row],[Default Souce Addresses (Decimal)]]),""," (J1939 SA " &amp; Table1[[#This Row],[Default Souce Addresses (Decimal)]] &amp; ")")</f>
        <v>On-board axle group scale</v>
      </c>
      <c r="H157" s="1" t="s">
        <v>178</v>
      </c>
      <c r="I157" s="1"/>
      <c r="J157" s="14"/>
      <c r="K157" s="41" t="s">
        <v>428</v>
      </c>
      <c r="L157" s="95" t="s">
        <v>412</v>
      </c>
      <c r="M157" s="95" t="s">
        <v>412</v>
      </c>
      <c r="N157" s="95" t="s">
        <v>412</v>
      </c>
      <c r="O157" s="95" t="s">
        <v>412</v>
      </c>
      <c r="P157" s="95" t="s">
        <v>412</v>
      </c>
      <c r="Q157" s="95" t="s">
        <v>412</v>
      </c>
      <c r="R157" s="26" t="s">
        <v>410</v>
      </c>
      <c r="S157" s="32" t="s">
        <v>410</v>
      </c>
      <c r="T157" s="28" t="s">
        <v>410</v>
      </c>
      <c r="U157" s="33" t="s">
        <v>410</v>
      </c>
      <c r="V157" s="30" t="s">
        <v>410</v>
      </c>
      <c r="W157" s="32" t="s">
        <v>410</v>
      </c>
      <c r="X157" s="28" t="s">
        <v>410</v>
      </c>
      <c r="Y157" s="33" t="s">
        <v>410</v>
      </c>
      <c r="Z157" s="30" t="s">
        <v>410</v>
      </c>
      <c r="AA157" s="78" t="s">
        <v>410</v>
      </c>
      <c r="AB157" s="80" t="s">
        <v>410</v>
      </c>
      <c r="AC157" s="33" t="s">
        <v>410</v>
      </c>
      <c r="AD157" s="83" t="s">
        <v>362</v>
      </c>
      <c r="AE157" s="12" t="s">
        <v>410</v>
      </c>
      <c r="AF157" s="73">
        <f>_xlfn.LET(_xlpm.MAX_DEGREES,$AG$2,($R$4*IFERROR(MAX(0,_xlpm.MAX_DEGREES-R157),0)+$T$4*IFERROR(MAX(0,_xlpm.MAX_DEGREES-T157),0)+$V$4*IFERROR(MAX(0,_xlpm.MAX_DEGREES-V157),0)+$X$4*IFERROR(MAX(0,_xlpm.MAX_DEGREES-X157),0)+$Z$4*IFERROR(MAX(0,_xlpm.MAX_DEGREES-Z157),0)+$AB$4*IFERROR(MAX(0,_xlpm.MAX_DEGREES-AB157),0))/$AG$4)</f>
        <v>0</v>
      </c>
      <c r="AG157" s="73">
        <f>_xlfn.LET(_xlpm.MAX_DEGREES,$AG$2,($R$4*IFERROR(MAX(0,_xlpm.MAX_DEGREES-S157),0)+$T$4*IFERROR(MAX(0,_xlpm.MAX_DEGREES-U157),0)+$V$4*IFERROR(MAX(0,_xlpm.MAX_DEGREES-W157),0)+$X$4*IFERROR(MAX(0,_xlpm.MAX_DEGREES-Y157),0)+$Z$4*IFERROR(MAX(0,_xlpm.MAX_DEGREES-AA157),0)+$AB$4*IFERROR(MAX(0,_xlpm.MAX_DEGREES-AC157),0))/$AG$4)</f>
        <v>0</v>
      </c>
      <c r="AH157" s="93">
        <v>0</v>
      </c>
      <c r="AI157" s="93">
        <v>2</v>
      </c>
      <c r="AJ157" s="93">
        <v>2</v>
      </c>
      <c r="AK157" s="93">
        <v>1</v>
      </c>
      <c r="AL157" s="92"/>
      <c r="AM157" s="74">
        <f>MAX(AH157+$AF157-3,0)</f>
        <v>0</v>
      </c>
      <c r="AN157" s="75">
        <f>MAX(AI157+$AF157-3,0)</f>
        <v>0</v>
      </c>
      <c r="AO157" s="75">
        <f>MAX(AJ157+$AF157-3,0)</f>
        <v>0</v>
      </c>
      <c r="AP157" s="75">
        <f>MAX(AK157+$AF157-3,0)</f>
        <v>0</v>
      </c>
      <c r="AQ157" s="76">
        <f>MAX(IF(Table1[[#This Row],[Any Scope Change?]]="Yes",3,0)+$AF157-3,0)</f>
        <v>0</v>
      </c>
      <c r="AR157" s="77">
        <f>SUMPRODUCT(AM$4:AQ$4,AM157:AQ157)</f>
        <v>0</v>
      </c>
      <c r="AS157" s="85" t="s">
        <v>487</v>
      </c>
      <c r="AT157" s="63" t="s">
        <v>382</v>
      </c>
      <c r="AU157" s="85" t="s">
        <v>380</v>
      </c>
      <c r="AV157" s="63" t="s">
        <v>382</v>
      </c>
    </row>
    <row r="158" spans="2:48" customFormat="1" ht="50.15" customHeight="1" x14ac:dyDescent="0.45">
      <c r="B158" s="2" t="s">
        <v>128</v>
      </c>
      <c r="C158" s="2" t="s">
        <v>139</v>
      </c>
      <c r="D158" s="2" t="s">
        <v>129</v>
      </c>
      <c r="E158" s="2">
        <v>117</v>
      </c>
      <c r="F158" s="1" t="s">
        <v>233</v>
      </c>
      <c r="G158" s="1" t="str">
        <f>Table1[[#This Row],[Matrix Default Name]] &amp; IF(ISBLANK(Table1[[#This Row],[Component Aliases]]),"", " (aka " &amp; Table1[[#This Row],[Component Aliases]] &amp; ")") &amp; IF(ISBLANK(Table1[[#This Row],[Default Souce Addresses (Decimal)]]),""," (J1939 SA " &amp; Table1[[#This Row],[Default Souce Addresses (Decimal)]] &amp; ")")</f>
        <v>Safety Restraint System #2 (aka  Seat SRS)</v>
      </c>
      <c r="H158" s="1" t="s">
        <v>128</v>
      </c>
      <c r="I158" s="1" t="s">
        <v>334</v>
      </c>
      <c r="J158" s="14"/>
      <c r="K158" s="41" t="s">
        <v>428</v>
      </c>
      <c r="L158" s="95" t="s">
        <v>412</v>
      </c>
      <c r="M158" s="95" t="s">
        <v>412</v>
      </c>
      <c r="N158" s="95" t="s">
        <v>412</v>
      </c>
      <c r="O158" s="95" t="s">
        <v>412</v>
      </c>
      <c r="P158" s="95" t="s">
        <v>412</v>
      </c>
      <c r="Q158" s="95" t="s">
        <v>412</v>
      </c>
      <c r="R158" s="26" t="s">
        <v>410</v>
      </c>
      <c r="S158" s="32" t="s">
        <v>410</v>
      </c>
      <c r="T158" s="28" t="s">
        <v>410</v>
      </c>
      <c r="U158" s="33" t="s">
        <v>410</v>
      </c>
      <c r="V158" s="30" t="s">
        <v>410</v>
      </c>
      <c r="W158" s="32" t="s">
        <v>410</v>
      </c>
      <c r="X158" s="28" t="s">
        <v>410</v>
      </c>
      <c r="Y158" s="33" t="s">
        <v>410</v>
      </c>
      <c r="Z158" s="30" t="s">
        <v>410</v>
      </c>
      <c r="AA158" s="78" t="s">
        <v>410</v>
      </c>
      <c r="AB158" s="80" t="s">
        <v>410</v>
      </c>
      <c r="AC158" s="33" t="s">
        <v>410</v>
      </c>
      <c r="AD158" s="83" t="s">
        <v>362</v>
      </c>
      <c r="AE158" s="12" t="s">
        <v>410</v>
      </c>
      <c r="AF158" s="73">
        <f>_xlfn.LET(_xlpm.MAX_DEGREES,$AG$2,($R$4*IFERROR(MAX(0,_xlpm.MAX_DEGREES-R158),0)+$T$4*IFERROR(MAX(0,_xlpm.MAX_DEGREES-T158),0)+$V$4*IFERROR(MAX(0,_xlpm.MAX_DEGREES-V158),0)+$X$4*IFERROR(MAX(0,_xlpm.MAX_DEGREES-X158),0)+$Z$4*IFERROR(MAX(0,_xlpm.MAX_DEGREES-Z158),0)+$AB$4*IFERROR(MAX(0,_xlpm.MAX_DEGREES-AB158),0))/$AG$4)</f>
        <v>0</v>
      </c>
      <c r="AG158" s="73">
        <f>_xlfn.LET(_xlpm.MAX_DEGREES,$AG$2,($R$4*IFERROR(MAX(0,_xlpm.MAX_DEGREES-S158),0)+$T$4*IFERROR(MAX(0,_xlpm.MAX_DEGREES-U158),0)+$V$4*IFERROR(MAX(0,_xlpm.MAX_DEGREES-W158),0)+$X$4*IFERROR(MAX(0,_xlpm.MAX_DEGREES-Y158),0)+$Z$4*IFERROR(MAX(0,_xlpm.MAX_DEGREES-AA158),0)+$AB$4*IFERROR(MAX(0,_xlpm.MAX_DEGREES-AC158),0))/$AG$4)</f>
        <v>0</v>
      </c>
      <c r="AH158" s="93">
        <v>3</v>
      </c>
      <c r="AI158" s="93">
        <v>0</v>
      </c>
      <c r="AJ158" s="93">
        <v>0</v>
      </c>
      <c r="AK158" s="93">
        <v>2</v>
      </c>
      <c r="AL158" s="92"/>
      <c r="AM158" s="74">
        <f>MAX(AH158+$AF158-3,0)</f>
        <v>0</v>
      </c>
      <c r="AN158" s="75">
        <f>MAX(AI158+$AF158-3,0)</f>
        <v>0</v>
      </c>
      <c r="AO158" s="75">
        <f>MAX(AJ158+$AF158-3,0)</f>
        <v>0</v>
      </c>
      <c r="AP158" s="75">
        <f>MAX(AK158+$AF158-3,0)</f>
        <v>0</v>
      </c>
      <c r="AQ158" s="76">
        <f>MAX(IF(Table1[[#This Row],[Any Scope Change?]]="Yes",3,0)+$AF158-3,0)</f>
        <v>0</v>
      </c>
      <c r="AR158" s="77">
        <f>SUMPRODUCT(AM$4:AQ$4,AM158:AQ158)</f>
        <v>0</v>
      </c>
      <c r="AS158" s="85" t="s">
        <v>487</v>
      </c>
      <c r="AT158" s="63" t="s">
        <v>382</v>
      </c>
      <c r="AU158" s="85" t="s">
        <v>380</v>
      </c>
      <c r="AV158" s="63" t="s">
        <v>382</v>
      </c>
    </row>
    <row r="159" spans="2:48" customFormat="1" ht="50.15" customHeight="1" x14ac:dyDescent="0.45">
      <c r="B159" s="2" t="s">
        <v>111</v>
      </c>
      <c r="C159" s="2" t="s">
        <v>139</v>
      </c>
      <c r="D159" s="2" t="s">
        <v>112</v>
      </c>
      <c r="E159" s="2">
        <v>119</v>
      </c>
      <c r="F159" s="1" t="s">
        <v>233</v>
      </c>
      <c r="G159" s="1" t="str">
        <f>Table1[[#This Row],[Matrix Default Name]] &amp; IF(ISBLANK(Table1[[#This Row],[Component Aliases]]),"", " (aka " &amp; Table1[[#This Row],[Component Aliases]] &amp; ")") &amp; IF(ISBLANK(Table1[[#This Row],[Default Souce Addresses (Decimal)]]),""," (J1939 SA " &amp; Table1[[#This Row],[Default Souce Addresses (Decimal)]] &amp; ")")</f>
        <v>Seat Control #2</v>
      </c>
      <c r="H159" s="1" t="s">
        <v>111</v>
      </c>
      <c r="I159" s="1"/>
      <c r="J159" s="14"/>
      <c r="K159" s="41" t="s">
        <v>428</v>
      </c>
      <c r="L159" s="95" t="s">
        <v>412</v>
      </c>
      <c r="M159" s="95" t="s">
        <v>412</v>
      </c>
      <c r="N159" s="95" t="s">
        <v>412</v>
      </c>
      <c r="O159" s="95" t="s">
        <v>412</v>
      </c>
      <c r="P159" s="95" t="s">
        <v>412</v>
      </c>
      <c r="Q159" s="95" t="s">
        <v>412</v>
      </c>
      <c r="R159" s="26" t="s">
        <v>410</v>
      </c>
      <c r="S159" s="32" t="s">
        <v>410</v>
      </c>
      <c r="T159" s="28" t="s">
        <v>410</v>
      </c>
      <c r="U159" s="33" t="s">
        <v>410</v>
      </c>
      <c r="V159" s="30" t="s">
        <v>410</v>
      </c>
      <c r="W159" s="32" t="s">
        <v>410</v>
      </c>
      <c r="X159" s="28" t="s">
        <v>410</v>
      </c>
      <c r="Y159" s="33" t="s">
        <v>410</v>
      </c>
      <c r="Z159" s="30" t="s">
        <v>410</v>
      </c>
      <c r="AA159" s="78" t="s">
        <v>410</v>
      </c>
      <c r="AB159" s="80" t="s">
        <v>410</v>
      </c>
      <c r="AC159" s="33" t="s">
        <v>410</v>
      </c>
      <c r="AD159" s="83" t="s">
        <v>362</v>
      </c>
      <c r="AE159" s="12" t="s">
        <v>410</v>
      </c>
      <c r="AF159" s="73">
        <f>_xlfn.LET(_xlpm.MAX_DEGREES,$AG$2,($R$4*IFERROR(MAX(0,_xlpm.MAX_DEGREES-R159),0)+$T$4*IFERROR(MAX(0,_xlpm.MAX_DEGREES-T159),0)+$V$4*IFERROR(MAX(0,_xlpm.MAX_DEGREES-V159),0)+$X$4*IFERROR(MAX(0,_xlpm.MAX_DEGREES-X159),0)+$Z$4*IFERROR(MAX(0,_xlpm.MAX_DEGREES-Z159),0)+$AB$4*IFERROR(MAX(0,_xlpm.MAX_DEGREES-AB159),0))/$AG$4)</f>
        <v>0</v>
      </c>
      <c r="AG159" s="73">
        <f>_xlfn.LET(_xlpm.MAX_DEGREES,$AG$2,($R$4*IFERROR(MAX(0,_xlpm.MAX_DEGREES-S159),0)+$T$4*IFERROR(MAX(0,_xlpm.MAX_DEGREES-U159),0)+$V$4*IFERROR(MAX(0,_xlpm.MAX_DEGREES-W159),0)+$X$4*IFERROR(MAX(0,_xlpm.MAX_DEGREES-Y159),0)+$Z$4*IFERROR(MAX(0,_xlpm.MAX_DEGREES-AA159),0)+$AB$4*IFERROR(MAX(0,_xlpm.MAX_DEGREES-AC159),0))/$AG$4)</f>
        <v>0</v>
      </c>
      <c r="AH159" s="93">
        <v>3</v>
      </c>
      <c r="AI159" s="93">
        <v>0</v>
      </c>
      <c r="AJ159" s="93">
        <v>0</v>
      </c>
      <c r="AK159" s="93">
        <v>2</v>
      </c>
      <c r="AL159" s="92"/>
      <c r="AM159" s="74">
        <f>MAX(AH159+$AF159-3,0)</f>
        <v>0</v>
      </c>
      <c r="AN159" s="75">
        <f>MAX(AI159+$AF159-3,0)</f>
        <v>0</v>
      </c>
      <c r="AO159" s="75">
        <f>MAX(AJ159+$AF159-3,0)</f>
        <v>0</v>
      </c>
      <c r="AP159" s="75">
        <f>MAX(AK159+$AF159-3,0)</f>
        <v>0</v>
      </c>
      <c r="AQ159" s="76">
        <f>MAX(IF(Table1[[#This Row],[Any Scope Change?]]="Yes",3,0)+$AF159-3,0)</f>
        <v>0</v>
      </c>
      <c r="AR159" s="77">
        <f>SUMPRODUCT(AM$4:AQ$4,AM159:AQ159)</f>
        <v>0</v>
      </c>
      <c r="AS159" s="85" t="s">
        <v>487</v>
      </c>
      <c r="AT159" s="63" t="s">
        <v>382</v>
      </c>
      <c r="AU159" s="85" t="s">
        <v>380</v>
      </c>
      <c r="AV159" s="63" t="s">
        <v>382</v>
      </c>
    </row>
    <row r="160" spans="2:48" customFormat="1" ht="50.15" customHeight="1" x14ac:dyDescent="0.45">
      <c r="B160" s="2" t="s">
        <v>164</v>
      </c>
      <c r="C160" s="2" t="s">
        <v>173</v>
      </c>
      <c r="D160" s="2"/>
      <c r="E160" s="2">
        <v>123</v>
      </c>
      <c r="F160" s="1" t="s">
        <v>233</v>
      </c>
      <c r="G160" s="1" t="str">
        <f>Table1[[#This Row],[Matrix Default Name]] &amp; IF(ISBLANK(Table1[[#This Row],[Component Aliases]]),"", " (aka " &amp; Table1[[#This Row],[Component Aliases]] &amp; ")") &amp; IF(ISBLANK(Table1[[#This Row],[Default Souce Addresses (Decimal)]]),""," (J1939 SA " &amp; Table1[[#This Row],[Default Souce Addresses (Decimal)]] &amp; ")")</f>
        <v>Tachograph</v>
      </c>
      <c r="H160" s="1" t="s">
        <v>164</v>
      </c>
      <c r="I160" s="1"/>
      <c r="J160" s="14"/>
      <c r="K160" s="41" t="s">
        <v>428</v>
      </c>
      <c r="L160" s="95" t="s">
        <v>412</v>
      </c>
      <c r="M160" s="95" t="s">
        <v>412</v>
      </c>
      <c r="N160" s="95" t="s">
        <v>412</v>
      </c>
      <c r="O160" s="95" t="s">
        <v>412</v>
      </c>
      <c r="P160" s="95" t="s">
        <v>412</v>
      </c>
      <c r="Q160" s="95" t="s">
        <v>412</v>
      </c>
      <c r="R160" s="26" t="s">
        <v>410</v>
      </c>
      <c r="S160" s="32" t="s">
        <v>410</v>
      </c>
      <c r="T160" s="28" t="s">
        <v>410</v>
      </c>
      <c r="U160" s="33" t="s">
        <v>410</v>
      </c>
      <c r="V160" s="30" t="s">
        <v>410</v>
      </c>
      <c r="W160" s="32" t="s">
        <v>410</v>
      </c>
      <c r="X160" s="28" t="s">
        <v>410</v>
      </c>
      <c r="Y160" s="33" t="s">
        <v>410</v>
      </c>
      <c r="Z160" s="30" t="s">
        <v>410</v>
      </c>
      <c r="AA160" s="78" t="s">
        <v>410</v>
      </c>
      <c r="AB160" s="80" t="s">
        <v>410</v>
      </c>
      <c r="AC160" s="33" t="s">
        <v>410</v>
      </c>
      <c r="AD160" s="83" t="s">
        <v>362</v>
      </c>
      <c r="AE160" s="12" t="s">
        <v>410</v>
      </c>
      <c r="AF160" s="73">
        <f>_xlfn.LET(_xlpm.MAX_DEGREES,$AG$2,($R$4*IFERROR(MAX(0,_xlpm.MAX_DEGREES-R160),0)+$T$4*IFERROR(MAX(0,_xlpm.MAX_DEGREES-T160),0)+$V$4*IFERROR(MAX(0,_xlpm.MAX_DEGREES-V160),0)+$X$4*IFERROR(MAX(0,_xlpm.MAX_DEGREES-X160),0)+$Z$4*IFERROR(MAX(0,_xlpm.MAX_DEGREES-Z160),0)+$AB$4*IFERROR(MAX(0,_xlpm.MAX_DEGREES-AB160),0))/$AG$4)</f>
        <v>0</v>
      </c>
      <c r="AG160" s="73">
        <f>_xlfn.LET(_xlpm.MAX_DEGREES,$AG$2,($R$4*IFERROR(MAX(0,_xlpm.MAX_DEGREES-S160),0)+$T$4*IFERROR(MAX(0,_xlpm.MAX_DEGREES-U160),0)+$V$4*IFERROR(MAX(0,_xlpm.MAX_DEGREES-W160),0)+$X$4*IFERROR(MAX(0,_xlpm.MAX_DEGREES-Y160),0)+$Z$4*IFERROR(MAX(0,_xlpm.MAX_DEGREES-AA160),0)+$AB$4*IFERROR(MAX(0,_xlpm.MAX_DEGREES-AC160),0))/$AG$4)</f>
        <v>0</v>
      </c>
      <c r="AH160" s="93">
        <v>0</v>
      </c>
      <c r="AI160" s="93">
        <v>2</v>
      </c>
      <c r="AJ160" s="93">
        <v>3</v>
      </c>
      <c r="AK160" s="93">
        <v>1</v>
      </c>
      <c r="AL160" s="92"/>
      <c r="AM160" s="74">
        <f>MAX(AH160+$AF160-3,0)</f>
        <v>0</v>
      </c>
      <c r="AN160" s="75">
        <f>MAX(AI160+$AF160-3,0)</f>
        <v>0</v>
      </c>
      <c r="AO160" s="75">
        <f>MAX(AJ160+$AF160-3,0)</f>
        <v>0</v>
      </c>
      <c r="AP160" s="75">
        <f>MAX(AK160+$AF160-3,0)</f>
        <v>0</v>
      </c>
      <c r="AQ160" s="76">
        <f>MAX(IF(Table1[[#This Row],[Any Scope Change?]]="Yes",3,0)+$AF160-3,0)</f>
        <v>0</v>
      </c>
      <c r="AR160" s="77">
        <f>SUMPRODUCT(AM$4:AQ$4,AM160:AQ160)</f>
        <v>0</v>
      </c>
      <c r="AS160" s="85" t="s">
        <v>487</v>
      </c>
      <c r="AT160" s="63" t="s">
        <v>382</v>
      </c>
      <c r="AU160" s="85" t="s">
        <v>380</v>
      </c>
      <c r="AV160" s="63" t="s">
        <v>382</v>
      </c>
    </row>
    <row r="161" spans="2:48" customFormat="1" ht="50.15" customHeight="1" x14ac:dyDescent="0.45">
      <c r="B161" s="2" t="s">
        <v>218</v>
      </c>
      <c r="C161" s="2" t="s">
        <v>220</v>
      </c>
      <c r="D161" s="2" t="s">
        <v>219</v>
      </c>
      <c r="E161" s="2">
        <v>128</v>
      </c>
      <c r="F161" s="1" t="s">
        <v>233</v>
      </c>
      <c r="G161" s="1" t="str">
        <f>Table1[[#This Row],[Matrix Default Name]] &amp; IF(ISBLANK(Table1[[#This Row],[Component Aliases]]),"", " (aka " &amp; Table1[[#This Row],[Component Aliases]] &amp; ")") &amp; IF(ISBLANK(Table1[[#This Row],[Default Souce Addresses (Decimal)]]),""," (J1939 SA " &amp; Table1[[#This Row],[Default Souce Addresses (Decimal)]] &amp; ")")</f>
        <v>User Interface System</v>
      </c>
      <c r="H161" s="1" t="s">
        <v>218</v>
      </c>
      <c r="I161" s="1"/>
      <c r="J161" s="14"/>
      <c r="K161" s="41" t="s">
        <v>428</v>
      </c>
      <c r="L161" s="95" t="s">
        <v>412</v>
      </c>
      <c r="M161" s="95" t="s">
        <v>412</v>
      </c>
      <c r="N161" s="95" t="s">
        <v>412</v>
      </c>
      <c r="O161" s="95" t="s">
        <v>412</v>
      </c>
      <c r="P161" s="95" t="s">
        <v>412</v>
      </c>
      <c r="Q161" s="95" t="s">
        <v>412</v>
      </c>
      <c r="R161" s="26" t="s">
        <v>410</v>
      </c>
      <c r="S161" s="32" t="s">
        <v>410</v>
      </c>
      <c r="T161" s="28" t="s">
        <v>410</v>
      </c>
      <c r="U161" s="33" t="s">
        <v>410</v>
      </c>
      <c r="V161" s="30" t="s">
        <v>410</v>
      </c>
      <c r="W161" s="32" t="s">
        <v>410</v>
      </c>
      <c r="X161" s="28" t="s">
        <v>410</v>
      </c>
      <c r="Y161" s="33" t="s">
        <v>410</v>
      </c>
      <c r="Z161" s="30" t="s">
        <v>410</v>
      </c>
      <c r="AA161" s="78" t="s">
        <v>410</v>
      </c>
      <c r="AB161" s="80" t="s">
        <v>410</v>
      </c>
      <c r="AC161" s="33" t="s">
        <v>410</v>
      </c>
      <c r="AD161" s="83" t="s">
        <v>362</v>
      </c>
      <c r="AE161" s="12" t="s">
        <v>410</v>
      </c>
      <c r="AF161" s="73">
        <f>_xlfn.LET(_xlpm.MAX_DEGREES,$AG$2,($R$4*IFERROR(MAX(0,_xlpm.MAX_DEGREES-R161),0)+$T$4*IFERROR(MAX(0,_xlpm.MAX_DEGREES-T161),0)+$V$4*IFERROR(MAX(0,_xlpm.MAX_DEGREES-V161),0)+$X$4*IFERROR(MAX(0,_xlpm.MAX_DEGREES-X161),0)+$Z$4*IFERROR(MAX(0,_xlpm.MAX_DEGREES-Z161),0)+$AB$4*IFERROR(MAX(0,_xlpm.MAX_DEGREES-AB161),0))/$AG$4)</f>
        <v>0</v>
      </c>
      <c r="AG161" s="73">
        <f>_xlfn.LET(_xlpm.MAX_DEGREES,$AG$2,($R$4*IFERROR(MAX(0,_xlpm.MAX_DEGREES-S161),0)+$T$4*IFERROR(MAX(0,_xlpm.MAX_DEGREES-U161),0)+$V$4*IFERROR(MAX(0,_xlpm.MAX_DEGREES-W161),0)+$X$4*IFERROR(MAX(0,_xlpm.MAX_DEGREES-Y161),0)+$Z$4*IFERROR(MAX(0,_xlpm.MAX_DEGREES-AA161),0)+$AB$4*IFERROR(MAX(0,_xlpm.MAX_DEGREES-AC161),0))/$AG$4)</f>
        <v>0</v>
      </c>
      <c r="AH161" s="93">
        <v>2</v>
      </c>
      <c r="AI161" s="93">
        <v>3</v>
      </c>
      <c r="AJ161" s="93">
        <v>0</v>
      </c>
      <c r="AK161" s="93">
        <v>2</v>
      </c>
      <c r="AL161" s="92"/>
      <c r="AM161" s="74">
        <f>MAX(AH161+$AF161-3,0)</f>
        <v>0</v>
      </c>
      <c r="AN161" s="75">
        <f>MAX(AI161+$AF161-3,0)</f>
        <v>0</v>
      </c>
      <c r="AO161" s="75">
        <f>MAX(AJ161+$AF161-3,0)</f>
        <v>0</v>
      </c>
      <c r="AP161" s="75">
        <f>MAX(AK161+$AF161-3,0)</f>
        <v>0</v>
      </c>
      <c r="AQ161" s="76">
        <f>MAX(IF(Table1[[#This Row],[Any Scope Change?]]="Yes",3,0)+$AF161-3,0)</f>
        <v>0</v>
      </c>
      <c r="AR161" s="77">
        <f>SUMPRODUCT(AM$4:AQ$4,AM161:AQ161)</f>
        <v>0</v>
      </c>
      <c r="AS161" s="85" t="s">
        <v>487</v>
      </c>
      <c r="AT161" s="63" t="s">
        <v>382</v>
      </c>
      <c r="AU161" s="85" t="s">
        <v>380</v>
      </c>
      <c r="AV161" s="63" t="s">
        <v>382</v>
      </c>
    </row>
    <row r="162" spans="2:48" customFormat="1" ht="50.15" customHeight="1" x14ac:dyDescent="0.45">
      <c r="B162" s="2" t="s">
        <v>60</v>
      </c>
      <c r="C162" s="2" t="s">
        <v>139</v>
      </c>
      <c r="D162" s="2"/>
      <c r="E162" s="2">
        <v>130</v>
      </c>
      <c r="F162" s="1" t="s">
        <v>233</v>
      </c>
      <c r="G162" s="1" t="str">
        <f>Table1[[#This Row],[Matrix Default Name]] &amp; IF(ISBLANK(Table1[[#This Row],[Component Aliases]]),"", " (aka " &amp; Table1[[#This Row],[Component Aliases]] &amp; ")") &amp; IF(ISBLANK(Table1[[#This Row],[Default Souce Addresses (Decimal)]]),""," (J1939 SA " &amp; Table1[[#This Row],[Default Souce Addresses (Decimal)]] &amp; ")")</f>
        <v>Virtual Terminal</v>
      </c>
      <c r="H162" s="1" t="s">
        <v>256</v>
      </c>
      <c r="I162" s="1"/>
      <c r="J162" s="14"/>
      <c r="K162" s="41" t="s">
        <v>428</v>
      </c>
      <c r="L162" s="95" t="s">
        <v>412</v>
      </c>
      <c r="M162" s="95" t="s">
        <v>412</v>
      </c>
      <c r="N162" s="95" t="s">
        <v>412</v>
      </c>
      <c r="O162" s="95" t="s">
        <v>412</v>
      </c>
      <c r="P162" s="95" t="s">
        <v>412</v>
      </c>
      <c r="Q162" s="95" t="s">
        <v>412</v>
      </c>
      <c r="R162" s="26" t="s">
        <v>410</v>
      </c>
      <c r="S162" s="32" t="s">
        <v>410</v>
      </c>
      <c r="T162" s="28" t="s">
        <v>410</v>
      </c>
      <c r="U162" s="33" t="s">
        <v>410</v>
      </c>
      <c r="V162" s="30" t="s">
        <v>410</v>
      </c>
      <c r="W162" s="32" t="s">
        <v>410</v>
      </c>
      <c r="X162" s="28" t="s">
        <v>410</v>
      </c>
      <c r="Y162" s="33" t="s">
        <v>410</v>
      </c>
      <c r="Z162" s="30" t="s">
        <v>410</v>
      </c>
      <c r="AA162" s="78" t="s">
        <v>410</v>
      </c>
      <c r="AB162" s="80" t="s">
        <v>410</v>
      </c>
      <c r="AC162" s="33" t="s">
        <v>410</v>
      </c>
      <c r="AD162" s="83" t="s">
        <v>362</v>
      </c>
      <c r="AE162" s="12" t="s">
        <v>410</v>
      </c>
      <c r="AF162" s="73">
        <f>_xlfn.LET(_xlpm.MAX_DEGREES,$AG$2,($R$4*IFERROR(MAX(0,_xlpm.MAX_DEGREES-R162),0)+$T$4*IFERROR(MAX(0,_xlpm.MAX_DEGREES-T162),0)+$V$4*IFERROR(MAX(0,_xlpm.MAX_DEGREES-V162),0)+$X$4*IFERROR(MAX(0,_xlpm.MAX_DEGREES-X162),0)+$Z$4*IFERROR(MAX(0,_xlpm.MAX_DEGREES-Z162),0)+$AB$4*IFERROR(MAX(0,_xlpm.MAX_DEGREES-AB162),0))/$AG$4)</f>
        <v>0</v>
      </c>
      <c r="AG162" s="73">
        <f>_xlfn.LET(_xlpm.MAX_DEGREES,$AG$2,($R$4*IFERROR(MAX(0,_xlpm.MAX_DEGREES-S162),0)+$T$4*IFERROR(MAX(0,_xlpm.MAX_DEGREES-U162),0)+$V$4*IFERROR(MAX(0,_xlpm.MAX_DEGREES-W162),0)+$X$4*IFERROR(MAX(0,_xlpm.MAX_DEGREES-Y162),0)+$Z$4*IFERROR(MAX(0,_xlpm.MAX_DEGREES-AA162),0)+$AB$4*IFERROR(MAX(0,_xlpm.MAX_DEGREES-AC162),0))/$AG$4)</f>
        <v>0</v>
      </c>
      <c r="AH162" s="93">
        <v>2</v>
      </c>
      <c r="AI162" s="93">
        <v>3</v>
      </c>
      <c r="AJ162" s="93">
        <v>0</v>
      </c>
      <c r="AK162" s="93">
        <v>2</v>
      </c>
      <c r="AL162" s="92"/>
      <c r="AM162" s="74">
        <f>MAX(AH162+$AF162-3,0)</f>
        <v>0</v>
      </c>
      <c r="AN162" s="75">
        <f>MAX(AI162+$AF162-3,0)</f>
        <v>0</v>
      </c>
      <c r="AO162" s="75">
        <f>MAX(AJ162+$AF162-3,0)</f>
        <v>0</v>
      </c>
      <c r="AP162" s="75">
        <f>MAX(AK162+$AF162-3,0)</f>
        <v>0</v>
      </c>
      <c r="AQ162" s="76">
        <f>MAX(IF(Table1[[#This Row],[Any Scope Change?]]="Yes",3,0)+$AF162-3,0)</f>
        <v>0</v>
      </c>
      <c r="AR162" s="77">
        <f>SUMPRODUCT(AM$4:AQ$4,AM162:AQ162)</f>
        <v>0</v>
      </c>
      <c r="AS162" s="85" t="s">
        <v>487</v>
      </c>
      <c r="AT162" s="63" t="s">
        <v>382</v>
      </c>
      <c r="AU162" s="85" t="s">
        <v>380</v>
      </c>
      <c r="AV162" s="63" t="s">
        <v>382</v>
      </c>
    </row>
    <row r="163" spans="2:48" customFormat="1" ht="50.15" customHeight="1" x14ac:dyDescent="0.45">
      <c r="B163" s="2" t="s">
        <v>245</v>
      </c>
      <c r="C163" s="2" t="s">
        <v>265</v>
      </c>
      <c r="D163" s="2"/>
      <c r="E163" s="2">
        <v>131</v>
      </c>
      <c r="F163" s="1" t="s">
        <v>233</v>
      </c>
      <c r="G163" s="1" t="str">
        <f>Table1[[#This Row],[Matrix Default Name]] &amp; IF(ISBLANK(Table1[[#This Row],[Component Aliases]]),"", " (aka " &amp; Table1[[#This Row],[Component Aliases]] &amp; ")") &amp; IF(ISBLANK(Table1[[#This Row],[Default Souce Addresses (Decimal)]]),""," (J1939 SA " &amp; Table1[[#This Row],[Default Souce Addresses (Decimal)]] &amp; ")")</f>
        <v>Interior Cameras</v>
      </c>
      <c r="H163" s="1" t="s">
        <v>262</v>
      </c>
      <c r="I163" s="1"/>
      <c r="J163" s="14"/>
      <c r="K163" s="41" t="s">
        <v>428</v>
      </c>
      <c r="L163" s="95" t="s">
        <v>412</v>
      </c>
      <c r="M163" s="95" t="s">
        <v>412</v>
      </c>
      <c r="N163" s="95" t="s">
        <v>412</v>
      </c>
      <c r="O163" s="95" t="s">
        <v>412</v>
      </c>
      <c r="P163" s="95" t="s">
        <v>412</v>
      </c>
      <c r="Q163" s="95" t="s">
        <v>412</v>
      </c>
      <c r="R163" s="26" t="s">
        <v>410</v>
      </c>
      <c r="S163" s="32" t="s">
        <v>410</v>
      </c>
      <c r="T163" s="28" t="s">
        <v>410</v>
      </c>
      <c r="U163" s="33" t="s">
        <v>410</v>
      </c>
      <c r="V163" s="30" t="s">
        <v>410</v>
      </c>
      <c r="W163" s="32" t="s">
        <v>410</v>
      </c>
      <c r="X163" s="28" t="s">
        <v>410</v>
      </c>
      <c r="Y163" s="33" t="s">
        <v>410</v>
      </c>
      <c r="Z163" s="30" t="s">
        <v>410</v>
      </c>
      <c r="AA163" s="78" t="s">
        <v>410</v>
      </c>
      <c r="AB163" s="80" t="s">
        <v>410</v>
      </c>
      <c r="AC163" s="33" t="s">
        <v>410</v>
      </c>
      <c r="AD163" s="83" t="s">
        <v>362</v>
      </c>
      <c r="AE163" s="12" t="s">
        <v>410</v>
      </c>
      <c r="AF163" s="73">
        <f>_xlfn.LET(_xlpm.MAX_DEGREES,$AG$2,($R$4*IFERROR(MAX(0,_xlpm.MAX_DEGREES-R163),0)+$T$4*IFERROR(MAX(0,_xlpm.MAX_DEGREES-T163),0)+$V$4*IFERROR(MAX(0,_xlpm.MAX_DEGREES-V163),0)+$X$4*IFERROR(MAX(0,_xlpm.MAX_DEGREES-X163),0)+$Z$4*IFERROR(MAX(0,_xlpm.MAX_DEGREES-Z163),0)+$AB$4*IFERROR(MAX(0,_xlpm.MAX_DEGREES-AB163),0))/$AG$4)</f>
        <v>0</v>
      </c>
      <c r="AG163" s="73">
        <f>_xlfn.LET(_xlpm.MAX_DEGREES,$AG$2,($R$4*IFERROR(MAX(0,_xlpm.MAX_DEGREES-S163),0)+$T$4*IFERROR(MAX(0,_xlpm.MAX_DEGREES-U163),0)+$V$4*IFERROR(MAX(0,_xlpm.MAX_DEGREES-W163),0)+$X$4*IFERROR(MAX(0,_xlpm.MAX_DEGREES-Y163),0)+$Z$4*IFERROR(MAX(0,_xlpm.MAX_DEGREES-AA163),0)+$AB$4*IFERROR(MAX(0,_xlpm.MAX_DEGREES-AC163),0))/$AG$4)</f>
        <v>0</v>
      </c>
      <c r="AH163" s="93">
        <v>2</v>
      </c>
      <c r="AI163" s="93">
        <v>3</v>
      </c>
      <c r="AJ163" s="93">
        <v>0</v>
      </c>
      <c r="AK163" s="93">
        <v>2</v>
      </c>
      <c r="AL163" s="92"/>
      <c r="AM163" s="74">
        <f>MAX(AH163+$AF163-3,0)</f>
        <v>0</v>
      </c>
      <c r="AN163" s="75">
        <f>MAX(AI163+$AF163-3,0)</f>
        <v>0</v>
      </c>
      <c r="AO163" s="75">
        <f>MAX(AJ163+$AF163-3,0)</f>
        <v>0</v>
      </c>
      <c r="AP163" s="75">
        <f>MAX(AK163+$AF163-3,0)</f>
        <v>0</v>
      </c>
      <c r="AQ163" s="76">
        <f>MAX(IF(Table1[[#This Row],[Any Scope Change?]]="Yes",3,0)+$AF163-3,0)</f>
        <v>0</v>
      </c>
      <c r="AR163" s="77">
        <f>SUMPRODUCT(AM$4:AQ$4,AM163:AQ163)</f>
        <v>0</v>
      </c>
      <c r="AS163" s="85" t="s">
        <v>487</v>
      </c>
      <c r="AT163" s="63" t="s">
        <v>382</v>
      </c>
      <c r="AU163" s="85" t="s">
        <v>380</v>
      </c>
      <c r="AV163" s="63" t="s">
        <v>382</v>
      </c>
    </row>
    <row r="164" spans="2:48" customFormat="1" ht="50.15" customHeight="1" x14ac:dyDescent="0.45">
      <c r="B164" s="2" t="s">
        <v>146</v>
      </c>
      <c r="C164" s="2" t="s">
        <v>173</v>
      </c>
      <c r="D164" s="2" t="s">
        <v>147</v>
      </c>
      <c r="E164" s="2">
        <v>139</v>
      </c>
      <c r="F164" s="1" t="s">
        <v>234</v>
      </c>
      <c r="G164" s="1" t="str">
        <f>Table1[[#This Row],[Matrix Default Name]] &amp; IF(ISBLANK(Table1[[#This Row],[Component Aliases]]),"", " (aka " &amp; Table1[[#This Row],[Component Aliases]] &amp; ")") &amp; IF(ISBLANK(Table1[[#This Row],[Default Souce Addresses (Decimal)]]),""," (J1939 SA " &amp; Table1[[#This Row],[Default Souce Addresses (Decimal)]] &amp; ")")</f>
        <v>Instrument Cluster #2 (aka Auxiliary Gauges)</v>
      </c>
      <c r="H164" s="1" t="s">
        <v>146</v>
      </c>
      <c r="I164" s="1" t="s">
        <v>336</v>
      </c>
      <c r="J164" s="14"/>
      <c r="K164" s="41" t="s">
        <v>428</v>
      </c>
      <c r="L164" s="95" t="s">
        <v>412</v>
      </c>
      <c r="M164" s="95" t="s">
        <v>412</v>
      </c>
      <c r="N164" s="95" t="s">
        <v>412</v>
      </c>
      <c r="O164" s="95" t="s">
        <v>412</v>
      </c>
      <c r="P164" s="95" t="s">
        <v>412</v>
      </c>
      <c r="Q164" s="95" t="s">
        <v>412</v>
      </c>
      <c r="R164" s="26" t="s">
        <v>410</v>
      </c>
      <c r="S164" s="32" t="s">
        <v>410</v>
      </c>
      <c r="T164" s="28" t="s">
        <v>410</v>
      </c>
      <c r="U164" s="33" t="s">
        <v>410</v>
      </c>
      <c r="V164" s="30" t="s">
        <v>410</v>
      </c>
      <c r="W164" s="32" t="s">
        <v>410</v>
      </c>
      <c r="X164" s="28" t="s">
        <v>410</v>
      </c>
      <c r="Y164" s="33" t="s">
        <v>410</v>
      </c>
      <c r="Z164" s="30" t="s">
        <v>410</v>
      </c>
      <c r="AA164" s="78" t="s">
        <v>410</v>
      </c>
      <c r="AB164" s="80" t="s">
        <v>410</v>
      </c>
      <c r="AC164" s="33" t="s">
        <v>410</v>
      </c>
      <c r="AD164" s="83" t="s">
        <v>362</v>
      </c>
      <c r="AE164" s="12" t="s">
        <v>410</v>
      </c>
      <c r="AF164" s="73">
        <f>_xlfn.LET(_xlpm.MAX_DEGREES,$AG$2,($R$4*IFERROR(MAX(0,_xlpm.MAX_DEGREES-R164),0)+$T$4*IFERROR(MAX(0,_xlpm.MAX_DEGREES-T164),0)+$V$4*IFERROR(MAX(0,_xlpm.MAX_DEGREES-V164),0)+$X$4*IFERROR(MAX(0,_xlpm.MAX_DEGREES-X164),0)+$Z$4*IFERROR(MAX(0,_xlpm.MAX_DEGREES-Z164),0)+$AB$4*IFERROR(MAX(0,_xlpm.MAX_DEGREES-AB164),0))/$AG$4)</f>
        <v>0</v>
      </c>
      <c r="AG164" s="73">
        <f>_xlfn.LET(_xlpm.MAX_DEGREES,$AG$2,($R$4*IFERROR(MAX(0,_xlpm.MAX_DEGREES-S164),0)+$T$4*IFERROR(MAX(0,_xlpm.MAX_DEGREES-U164),0)+$V$4*IFERROR(MAX(0,_xlpm.MAX_DEGREES-W164),0)+$X$4*IFERROR(MAX(0,_xlpm.MAX_DEGREES-Y164),0)+$Z$4*IFERROR(MAX(0,_xlpm.MAX_DEGREES-AA164),0)+$AB$4*IFERROR(MAX(0,_xlpm.MAX_DEGREES-AC164),0))/$AG$4)</f>
        <v>0</v>
      </c>
      <c r="AH164" s="93">
        <v>0</v>
      </c>
      <c r="AI164" s="93">
        <v>0</v>
      </c>
      <c r="AJ164" s="93">
        <v>2</v>
      </c>
      <c r="AK164" s="93">
        <v>2</v>
      </c>
      <c r="AL164" s="92"/>
      <c r="AM164" s="74">
        <f>MAX(AH164+$AF164-3,0)</f>
        <v>0</v>
      </c>
      <c r="AN164" s="75">
        <f>MAX(AI164+$AF164-3,0)</f>
        <v>0</v>
      </c>
      <c r="AO164" s="75">
        <f>MAX(AJ164+$AF164-3,0)</f>
        <v>0</v>
      </c>
      <c r="AP164" s="75">
        <f>MAX(AK164+$AF164-3,0)</f>
        <v>0</v>
      </c>
      <c r="AQ164" s="76">
        <f>MAX(IF(Table1[[#This Row],[Any Scope Change?]]="Yes",3,0)+$AF164-3,0)</f>
        <v>0</v>
      </c>
      <c r="AR164" s="77">
        <f>SUMPRODUCT(AM$4:AQ$4,AM164:AQ164)</f>
        <v>0</v>
      </c>
      <c r="AS164" s="85" t="s">
        <v>487</v>
      </c>
      <c r="AT164" s="63" t="s">
        <v>382</v>
      </c>
      <c r="AU164" s="85" t="s">
        <v>380</v>
      </c>
      <c r="AV164" s="63" t="s">
        <v>382</v>
      </c>
    </row>
    <row r="165" spans="2:48" customFormat="1" ht="50.15" customHeight="1" x14ac:dyDescent="0.45">
      <c r="B165" s="2" t="s">
        <v>95</v>
      </c>
      <c r="C165" s="2" t="s">
        <v>139</v>
      </c>
      <c r="D165" s="2" t="s">
        <v>96</v>
      </c>
      <c r="E165" s="2">
        <v>144</v>
      </c>
      <c r="F165" s="1" t="s">
        <v>235</v>
      </c>
      <c r="G165" s="1" t="str">
        <f>Table1[[#This Row],[Matrix Default Name]] &amp; IF(ISBLANK(Table1[[#This Row],[Component Aliases]]),"", " (aka " &amp; Table1[[#This Row],[Component Aliases]] &amp; ")") &amp; IF(ISBLANK(Table1[[#This Row],[Default Souce Addresses (Decimal)]]),""," (J1939 SA " &amp; Table1[[#This Row],[Default Souce Addresses (Decimal)]] &amp; ")")</f>
        <v>Information System Controller #1</v>
      </c>
      <c r="H165" s="1" t="s">
        <v>95</v>
      </c>
      <c r="I165" s="1"/>
      <c r="J165" s="14"/>
      <c r="K165" s="41" t="s">
        <v>428</v>
      </c>
      <c r="L165" s="95" t="s">
        <v>412</v>
      </c>
      <c r="M165" s="95" t="s">
        <v>412</v>
      </c>
      <c r="N165" s="95" t="s">
        <v>412</v>
      </c>
      <c r="O165" s="95" t="s">
        <v>412</v>
      </c>
      <c r="P165" s="95" t="s">
        <v>412</v>
      </c>
      <c r="Q165" s="95" t="s">
        <v>412</v>
      </c>
      <c r="R165" s="26" t="s">
        <v>410</v>
      </c>
      <c r="S165" s="32" t="s">
        <v>410</v>
      </c>
      <c r="T165" s="28" t="s">
        <v>410</v>
      </c>
      <c r="U165" s="33" t="s">
        <v>410</v>
      </c>
      <c r="V165" s="30" t="s">
        <v>410</v>
      </c>
      <c r="W165" s="32" t="s">
        <v>410</v>
      </c>
      <c r="X165" s="28" t="s">
        <v>410</v>
      </c>
      <c r="Y165" s="33" t="s">
        <v>410</v>
      </c>
      <c r="Z165" s="30" t="s">
        <v>410</v>
      </c>
      <c r="AA165" s="78" t="s">
        <v>410</v>
      </c>
      <c r="AB165" s="80" t="s">
        <v>410</v>
      </c>
      <c r="AC165" s="33" t="s">
        <v>410</v>
      </c>
      <c r="AD165" s="83" t="s">
        <v>362</v>
      </c>
      <c r="AE165" s="12" t="s">
        <v>410</v>
      </c>
      <c r="AF165" s="73">
        <f>_xlfn.LET(_xlpm.MAX_DEGREES,$AG$2,($R$4*IFERROR(MAX(0,_xlpm.MAX_DEGREES-R165),0)+$T$4*IFERROR(MAX(0,_xlpm.MAX_DEGREES-T165),0)+$V$4*IFERROR(MAX(0,_xlpm.MAX_DEGREES-V165),0)+$X$4*IFERROR(MAX(0,_xlpm.MAX_DEGREES-X165),0)+$Z$4*IFERROR(MAX(0,_xlpm.MAX_DEGREES-Z165),0)+$AB$4*IFERROR(MAX(0,_xlpm.MAX_DEGREES-AB165),0))/$AG$4)</f>
        <v>0</v>
      </c>
      <c r="AG165" s="73">
        <f>_xlfn.LET(_xlpm.MAX_DEGREES,$AG$2,($R$4*IFERROR(MAX(0,_xlpm.MAX_DEGREES-S165),0)+$T$4*IFERROR(MAX(0,_xlpm.MAX_DEGREES-U165),0)+$V$4*IFERROR(MAX(0,_xlpm.MAX_DEGREES-W165),0)+$X$4*IFERROR(MAX(0,_xlpm.MAX_DEGREES-Y165),0)+$Z$4*IFERROR(MAX(0,_xlpm.MAX_DEGREES-AA165),0)+$AB$4*IFERROR(MAX(0,_xlpm.MAX_DEGREES-AC165),0))/$AG$4)</f>
        <v>0</v>
      </c>
      <c r="AH165" s="93">
        <v>0</v>
      </c>
      <c r="AI165" s="93">
        <v>2</v>
      </c>
      <c r="AJ165" s="93">
        <v>0</v>
      </c>
      <c r="AK165" s="93">
        <v>2</v>
      </c>
      <c r="AL165" s="92"/>
      <c r="AM165" s="74">
        <f>MAX(AH165+$AF165-3,0)</f>
        <v>0</v>
      </c>
      <c r="AN165" s="75">
        <f>MAX(AI165+$AF165-3,0)</f>
        <v>0</v>
      </c>
      <c r="AO165" s="75">
        <f>MAX(AJ165+$AF165-3,0)</f>
        <v>0</v>
      </c>
      <c r="AP165" s="75">
        <f>MAX(AK165+$AF165-3,0)</f>
        <v>0</v>
      </c>
      <c r="AQ165" s="76">
        <f>MAX(IF(Table1[[#This Row],[Any Scope Change?]]="Yes",3,0)+$AF165-3,0)</f>
        <v>0</v>
      </c>
      <c r="AR165" s="77">
        <f>SUMPRODUCT(AM$4:AQ$4,AM165:AQ165)</f>
        <v>0</v>
      </c>
      <c r="AS165" s="85" t="s">
        <v>487</v>
      </c>
      <c r="AT165" s="63" t="s">
        <v>382</v>
      </c>
      <c r="AU165" s="85" t="s">
        <v>380</v>
      </c>
      <c r="AV165" s="63" t="s">
        <v>382</v>
      </c>
    </row>
    <row r="166" spans="2:48" customFormat="1" ht="50.15" customHeight="1" x14ac:dyDescent="0.45">
      <c r="B166" s="2" t="s">
        <v>144</v>
      </c>
      <c r="C166" s="2" t="s">
        <v>173</v>
      </c>
      <c r="D166" s="2" t="s">
        <v>145</v>
      </c>
      <c r="E166" s="2">
        <v>146</v>
      </c>
      <c r="F166" s="1" t="s">
        <v>235</v>
      </c>
      <c r="G166" s="1" t="str">
        <f>Table1[[#This Row],[Matrix Default Name]] &amp; IF(ISBLANK(Table1[[#This Row],[Component Aliases]]),"", " (aka " &amp; Table1[[#This Row],[Component Aliases]] &amp; ")") &amp; IF(ISBLANK(Table1[[#This Row],[Default Souce Addresses (Decimal)]]),""," (J1939 SA " &amp; Table1[[#This Row],[Default Souce Addresses (Decimal)]] &amp; ")")</f>
        <v>On Board Diagnostic Unit #2</v>
      </c>
      <c r="H166" s="1" t="s">
        <v>144</v>
      </c>
      <c r="I166" s="1"/>
      <c r="J166" s="14"/>
      <c r="K166" s="41" t="s">
        <v>428</v>
      </c>
      <c r="L166" s="95" t="s">
        <v>412</v>
      </c>
      <c r="M166" s="95" t="s">
        <v>412</v>
      </c>
      <c r="N166" s="95" t="s">
        <v>412</v>
      </c>
      <c r="O166" s="95" t="s">
        <v>412</v>
      </c>
      <c r="P166" s="95" t="s">
        <v>412</v>
      </c>
      <c r="Q166" s="95" t="s">
        <v>412</v>
      </c>
      <c r="R166" s="26" t="s">
        <v>410</v>
      </c>
      <c r="S166" s="32" t="s">
        <v>410</v>
      </c>
      <c r="T166" s="28" t="s">
        <v>410</v>
      </c>
      <c r="U166" s="33" t="s">
        <v>410</v>
      </c>
      <c r="V166" s="30" t="s">
        <v>410</v>
      </c>
      <c r="W166" s="32" t="s">
        <v>410</v>
      </c>
      <c r="X166" s="28" t="s">
        <v>410</v>
      </c>
      <c r="Y166" s="33" t="s">
        <v>410</v>
      </c>
      <c r="Z166" s="30" t="s">
        <v>410</v>
      </c>
      <c r="AA166" s="78" t="s">
        <v>410</v>
      </c>
      <c r="AB166" s="80" t="s">
        <v>410</v>
      </c>
      <c r="AC166" s="33" t="s">
        <v>410</v>
      </c>
      <c r="AD166" s="83" t="s">
        <v>362</v>
      </c>
      <c r="AE166" s="12" t="s">
        <v>410</v>
      </c>
      <c r="AF166" s="73">
        <f>_xlfn.LET(_xlpm.MAX_DEGREES,$AG$2,($R$4*IFERROR(MAX(0,_xlpm.MAX_DEGREES-R166),0)+$T$4*IFERROR(MAX(0,_xlpm.MAX_DEGREES-T166),0)+$V$4*IFERROR(MAX(0,_xlpm.MAX_DEGREES-V166),0)+$X$4*IFERROR(MAX(0,_xlpm.MAX_DEGREES-X166),0)+$Z$4*IFERROR(MAX(0,_xlpm.MAX_DEGREES-Z166),0)+$AB$4*IFERROR(MAX(0,_xlpm.MAX_DEGREES-AB166),0))/$AG$4)</f>
        <v>0</v>
      </c>
      <c r="AG166" s="73">
        <f>_xlfn.LET(_xlpm.MAX_DEGREES,$AG$2,($R$4*IFERROR(MAX(0,_xlpm.MAX_DEGREES-S166),0)+$T$4*IFERROR(MAX(0,_xlpm.MAX_DEGREES-U166),0)+$V$4*IFERROR(MAX(0,_xlpm.MAX_DEGREES-W166),0)+$X$4*IFERROR(MAX(0,_xlpm.MAX_DEGREES-Y166),0)+$Z$4*IFERROR(MAX(0,_xlpm.MAX_DEGREES-AA166),0)+$AB$4*IFERROR(MAX(0,_xlpm.MAX_DEGREES-AC166),0))/$AG$4)</f>
        <v>0</v>
      </c>
      <c r="AH166" s="93">
        <v>3</v>
      </c>
      <c r="AI166" s="93">
        <v>3</v>
      </c>
      <c r="AJ166" s="93">
        <v>3</v>
      </c>
      <c r="AK166" s="93">
        <v>2</v>
      </c>
      <c r="AL166" s="91" t="s">
        <v>393</v>
      </c>
      <c r="AM166" s="74">
        <f>MAX(AH166+$AF166-3,0)</f>
        <v>0</v>
      </c>
      <c r="AN166" s="75">
        <f>MAX(AI166+$AF166-3,0)</f>
        <v>0</v>
      </c>
      <c r="AO166" s="75">
        <f>MAX(AJ166+$AF166-3,0)</f>
        <v>0</v>
      </c>
      <c r="AP166" s="75">
        <f>MAX(AK166+$AF166-3,0)</f>
        <v>0</v>
      </c>
      <c r="AQ166" s="76">
        <f>MAX(IF(Table1[[#This Row],[Any Scope Change?]]="Yes",3,0)+$AF166-3,0)</f>
        <v>0</v>
      </c>
      <c r="AR166" s="77">
        <f>SUMPRODUCT(AM$4:AQ$4,AM166:AQ166)</f>
        <v>0</v>
      </c>
      <c r="AS166" s="85" t="s">
        <v>487</v>
      </c>
      <c r="AT166" s="63" t="s">
        <v>382</v>
      </c>
      <c r="AU166" s="85" t="s">
        <v>380</v>
      </c>
      <c r="AV166" s="63" t="s">
        <v>382</v>
      </c>
    </row>
    <row r="167" spans="2:48" customFormat="1" ht="50.15" customHeight="1" x14ac:dyDescent="0.45">
      <c r="B167" s="2" t="s">
        <v>176</v>
      </c>
      <c r="C167" s="2" t="s">
        <v>220</v>
      </c>
      <c r="D167" s="2" t="s">
        <v>177</v>
      </c>
      <c r="E167" s="2">
        <v>160</v>
      </c>
      <c r="F167" s="9" t="s">
        <v>237</v>
      </c>
      <c r="G167" s="9" t="str">
        <f>Table1[[#This Row],[Matrix Default Name]] &amp; IF(ISBLANK(Table1[[#This Row],[Component Aliases]]),"", " (aka " &amp; Table1[[#This Row],[Component Aliases]] &amp; ")") &amp; IF(ISBLANK(Table1[[#This Row],[Default Souce Addresses (Decimal)]]),""," (J1939 SA " &amp; Table1[[#This Row],[Default Souce Addresses (Decimal)]] &amp; ")")</f>
        <v>Brake Stroke Alert</v>
      </c>
      <c r="H167" s="9" t="s">
        <v>176</v>
      </c>
      <c r="I167" s="9"/>
      <c r="J167" s="15"/>
      <c r="K167" s="42" t="s">
        <v>428</v>
      </c>
      <c r="L167" s="96" t="s">
        <v>412</v>
      </c>
      <c r="M167" s="96" t="s">
        <v>412</v>
      </c>
      <c r="N167" s="96" t="s">
        <v>412</v>
      </c>
      <c r="O167" s="96" t="s">
        <v>412</v>
      </c>
      <c r="P167" s="96" t="s">
        <v>412</v>
      </c>
      <c r="Q167" s="96" t="s">
        <v>412</v>
      </c>
      <c r="R167" s="34" t="s">
        <v>410</v>
      </c>
      <c r="S167" s="35" t="s">
        <v>410</v>
      </c>
      <c r="T167" s="36" t="s">
        <v>410</v>
      </c>
      <c r="U167" s="37" t="s">
        <v>410</v>
      </c>
      <c r="V167" s="38" t="s">
        <v>410</v>
      </c>
      <c r="W167" s="35" t="s">
        <v>410</v>
      </c>
      <c r="X167" s="36" t="s">
        <v>410</v>
      </c>
      <c r="Y167" s="37" t="s">
        <v>410</v>
      </c>
      <c r="Z167" s="38" t="s">
        <v>410</v>
      </c>
      <c r="AA167" s="79" t="s">
        <v>410</v>
      </c>
      <c r="AB167" s="81" t="s">
        <v>410</v>
      </c>
      <c r="AC167" s="37" t="s">
        <v>410</v>
      </c>
      <c r="AD167" s="84" t="s">
        <v>362</v>
      </c>
      <c r="AE167" s="13" t="s">
        <v>410</v>
      </c>
      <c r="AF167" s="73">
        <f>_xlfn.LET(_xlpm.MAX_DEGREES,$AG$2,($R$4*IFERROR(MAX(0,_xlpm.MAX_DEGREES-R167),0)+$T$4*IFERROR(MAX(0,_xlpm.MAX_DEGREES-T167),0)+$V$4*IFERROR(MAX(0,_xlpm.MAX_DEGREES-V167),0)+$X$4*IFERROR(MAX(0,_xlpm.MAX_DEGREES-X167),0)+$Z$4*IFERROR(MAX(0,_xlpm.MAX_DEGREES-Z167),0)+$AB$4*IFERROR(MAX(0,_xlpm.MAX_DEGREES-AB167),0))/$AG$4)</f>
        <v>0</v>
      </c>
      <c r="AG167" s="73">
        <f>_xlfn.LET(_xlpm.MAX_DEGREES,$AG$2,($R$4*IFERROR(MAX(0,_xlpm.MAX_DEGREES-S167),0)+$T$4*IFERROR(MAX(0,_xlpm.MAX_DEGREES-U167),0)+$V$4*IFERROR(MAX(0,_xlpm.MAX_DEGREES-W167),0)+$X$4*IFERROR(MAX(0,_xlpm.MAX_DEGREES-Y167),0)+$Z$4*IFERROR(MAX(0,_xlpm.MAX_DEGREES-AA167),0)+$AB$4*IFERROR(MAX(0,_xlpm.MAX_DEGREES-AC167),0))/$AG$4)</f>
        <v>0</v>
      </c>
      <c r="AH167" s="93">
        <v>3</v>
      </c>
      <c r="AI167" s="93">
        <v>2</v>
      </c>
      <c r="AJ167" s="93">
        <v>3</v>
      </c>
      <c r="AK167" s="93">
        <v>3</v>
      </c>
      <c r="AL167" s="91" t="s">
        <v>393</v>
      </c>
      <c r="AM167" s="74">
        <f>MAX(AH167+$AF167-3,0)</f>
        <v>0</v>
      </c>
      <c r="AN167" s="75">
        <f>MAX(AI167+$AF167-3,0)</f>
        <v>0</v>
      </c>
      <c r="AO167" s="75">
        <f>MAX(AJ167+$AF167-3,0)</f>
        <v>0</v>
      </c>
      <c r="AP167" s="75">
        <f>MAX(AK167+$AF167-3,0)</f>
        <v>0</v>
      </c>
      <c r="AQ167" s="76">
        <f>MAX(IF(Table1[[#This Row],[Any Scope Change?]]="Yes",3,0)+$AF167-3,0)</f>
        <v>0</v>
      </c>
      <c r="AR167" s="77">
        <f>SUMPRODUCT(AM$4:AQ$4,AM167:AQ167)</f>
        <v>0</v>
      </c>
      <c r="AS167" s="85" t="s">
        <v>487</v>
      </c>
      <c r="AT167" s="63" t="s">
        <v>382</v>
      </c>
      <c r="AU167" s="85" t="s">
        <v>380</v>
      </c>
      <c r="AV167" s="63" t="s">
        <v>382</v>
      </c>
    </row>
  </sheetData>
  <mergeCells count="19">
    <mergeCell ref="R4:S4"/>
    <mergeCell ref="AU1:AV4"/>
    <mergeCell ref="T4:U4"/>
    <mergeCell ref="F1:G4"/>
    <mergeCell ref="V4:W4"/>
    <mergeCell ref="X4:Y4"/>
    <mergeCell ref="Z4:AA4"/>
    <mergeCell ref="AM2:AQ2"/>
    <mergeCell ref="AM3:AQ3"/>
    <mergeCell ref="AD2:AD3"/>
    <mergeCell ref="AE2:AE3"/>
    <mergeCell ref="K1:AE1"/>
    <mergeCell ref="AH1:AK1"/>
    <mergeCell ref="AM1:AR1"/>
    <mergeCell ref="AF1:AG1"/>
    <mergeCell ref="AS1:AT4"/>
    <mergeCell ref="R2:AC3"/>
    <mergeCell ref="K2:K3"/>
    <mergeCell ref="AB4:AC4"/>
  </mergeCells>
  <phoneticPr fontId="4" type="noConversion"/>
  <conditionalFormatting sqref="B6:E7 B8:D163 E8:E167">
    <cfRule type="expression" dxfId="9" priority="27" stopIfTrue="1">
      <formula>NOT(ISBLANK(#REF!))</formula>
    </cfRule>
  </conditionalFormatting>
  <conditionalFormatting sqref="B164:D167">
    <cfRule type="expression" dxfId="8" priority="25" stopIfTrue="1">
      <formula>NOT(ISBLANK($A164))</formula>
    </cfRule>
  </conditionalFormatting>
  <conditionalFormatting sqref="AD6:AD167">
    <cfRule type="cellIs" dxfId="7" priority="23" operator="equal">
      <formula>"Yes"</formula>
    </cfRule>
  </conditionalFormatting>
  <conditionalFormatting sqref="AQ6:AQ167">
    <cfRule type="cellIs" dxfId="6" priority="19" operator="greaterThan">
      <formula>0</formula>
    </cfRule>
  </conditionalFormatting>
  <conditionalFormatting sqref="AM6:AP167">
    <cfRule type="colorScale" priority="18">
      <colorScale>
        <cfvo type="num" val="0"/>
        <cfvo type="num" val="4"/>
        <cfvo type="num" val="6"/>
        <color rgb="FF63BE7B"/>
        <color rgb="FFFFEB84"/>
        <color rgb="FFF8696B"/>
      </colorScale>
    </cfRule>
  </conditionalFormatting>
  <conditionalFormatting sqref="K6:K167">
    <cfRule type="cellIs" dxfId="5" priority="16" operator="equal">
      <formula>"None"</formula>
    </cfRule>
  </conditionalFormatting>
  <conditionalFormatting sqref="AS6:AS167">
    <cfRule type="colorScale" priority="15">
      <colorScale>
        <cfvo type="min"/>
        <cfvo type="percentile" val="50"/>
        <cfvo type="max"/>
        <color rgb="FFF8696B"/>
        <color rgb="FFFFEB84"/>
        <color rgb="FF63BE7B"/>
      </colorScale>
    </cfRule>
  </conditionalFormatting>
  <conditionalFormatting sqref="AU160:AU167 AU6:AU103 AU105:AU158">
    <cfRule type="colorScale" priority="3">
      <colorScale>
        <cfvo type="min"/>
        <cfvo type="percentile" val="50"/>
        <cfvo type="max"/>
        <color rgb="FFF8696B"/>
        <color rgb="FFFFEB84"/>
        <color rgb="FF63BE7B"/>
      </colorScale>
    </cfRule>
  </conditionalFormatting>
  <conditionalFormatting sqref="AU104">
    <cfRule type="colorScale" priority="2">
      <colorScale>
        <cfvo type="min"/>
        <cfvo type="percentile" val="50"/>
        <cfvo type="max"/>
        <color rgb="FFF8696B"/>
        <color rgb="FFFFEB84"/>
        <color rgb="FF63BE7B"/>
      </colorScale>
    </cfRule>
  </conditionalFormatting>
  <conditionalFormatting sqref="AU159">
    <cfRule type="colorScale" priority="28">
      <colorScale>
        <cfvo type="min"/>
        <cfvo type="percentile" val="50"/>
        <cfvo type="max"/>
        <color rgb="FFF8696B"/>
        <color rgb="FFFFEB84"/>
        <color rgb="FF63BE7B"/>
      </colorScale>
    </cfRule>
  </conditionalFormatting>
  <conditionalFormatting sqref="AS6:AS167">
    <cfRule type="colorScale" priority="77">
      <colorScale>
        <cfvo type="min"/>
        <cfvo type="percentile" val="50"/>
        <cfvo type="max"/>
        <color rgb="FFF8696B"/>
        <color rgb="FFFFEB84"/>
        <color rgb="FF63BE7B"/>
      </colorScale>
    </cfRule>
  </conditionalFormatting>
  <conditionalFormatting sqref="AU6:AU167">
    <cfRule type="colorScale" priority="82">
      <colorScale>
        <cfvo type="min"/>
        <cfvo type="percentile" val="50"/>
        <cfvo type="max"/>
        <color rgb="FFF8696B"/>
        <color rgb="FFFFEB84"/>
        <color rgb="FF63BE7B"/>
      </colorScale>
    </cfRule>
  </conditionalFormatting>
  <conditionalFormatting sqref="AA6:AA167">
    <cfRule type="colorScale" priority="84">
      <colorScale>
        <cfvo type="min"/>
        <cfvo type="percentile" val="50"/>
        <cfvo type="max"/>
        <color rgb="FFF8696B"/>
        <color rgb="FFFFEB84"/>
        <color rgb="FF63BE7B"/>
      </colorScale>
    </cfRule>
  </conditionalFormatting>
  <conditionalFormatting sqref="R6:Z167 AB6:AC167">
    <cfRule type="colorScale" priority="86">
      <colorScale>
        <cfvo type="min"/>
        <cfvo type="percentile" val="50"/>
        <cfvo type="max"/>
        <color rgb="FFF8696B"/>
        <color rgb="FFFFEB84"/>
        <color rgb="FF63BE7B"/>
      </colorScale>
    </cfRule>
  </conditionalFormatting>
  <conditionalFormatting sqref="AF6:AG167">
    <cfRule type="dataBar" priority="90">
      <dataBar>
        <cfvo type="min"/>
        <cfvo type="max"/>
        <color rgb="FFFF555A"/>
      </dataBar>
      <extLst>
        <ext xmlns:x14="http://schemas.microsoft.com/office/spreadsheetml/2009/9/main" uri="{B025F937-C7B1-47D3-B67F-A62EFF666E3E}">
          <x14:id>{6820EC3E-C4BA-4054-BAD3-8F5D016BDFED}</x14:id>
        </ext>
      </extLst>
    </cfRule>
  </conditionalFormatting>
  <conditionalFormatting sqref="AG6:AG167">
    <cfRule type="dataBar" priority="92">
      <dataBar>
        <cfvo type="min"/>
        <cfvo type="max"/>
        <color rgb="FF008AEF"/>
      </dataBar>
      <extLst>
        <ext xmlns:x14="http://schemas.microsoft.com/office/spreadsheetml/2009/9/main" uri="{B025F937-C7B1-47D3-B67F-A62EFF666E3E}">
          <x14:id>{63C18671-23EB-409A-8192-FBF747217732}</x14:id>
        </ext>
      </extLst>
    </cfRule>
  </conditionalFormatting>
  <conditionalFormatting sqref="AR6:AR167">
    <cfRule type="dataBar" priority="94">
      <dataBar>
        <cfvo type="min"/>
        <cfvo type="max"/>
        <color rgb="FFFFB628"/>
      </dataBar>
      <extLst>
        <ext xmlns:x14="http://schemas.microsoft.com/office/spreadsheetml/2009/9/main" uri="{B025F937-C7B1-47D3-B67F-A62EFF666E3E}">
          <x14:id>{12DCA545-50CD-4810-827E-CCF5B914412D}</x14:id>
        </ext>
      </extLst>
    </cfRule>
  </conditionalFormatting>
  <pageMargins left="0.7" right="0.7" top="0.75" bottom="0.75" header="0.3" footer="0.3"/>
  <pageSetup orientation="portrait" horizontalDpi="4294967293"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6820EC3E-C4BA-4054-BAD3-8F5D016BDFED}">
            <x14:dataBar minLength="0" maxLength="100" border="1" negativeBarBorderColorSameAsPositive="0">
              <x14:cfvo type="autoMin"/>
              <x14:cfvo type="autoMax"/>
              <x14:borderColor rgb="FFFF555A"/>
              <x14:negativeFillColor rgb="FFFF0000"/>
              <x14:negativeBorderColor rgb="FFFF0000"/>
              <x14:axisColor rgb="FF000000"/>
            </x14:dataBar>
          </x14:cfRule>
          <xm:sqref>AF6:AG167</xm:sqref>
        </x14:conditionalFormatting>
        <x14:conditionalFormatting xmlns:xm="http://schemas.microsoft.com/office/excel/2006/main">
          <x14:cfRule type="dataBar" id="{63C18671-23EB-409A-8192-FBF747217732}">
            <x14:dataBar minLength="0" maxLength="100" border="1" negativeBarBorderColorSameAsPositive="0">
              <x14:cfvo type="autoMin"/>
              <x14:cfvo type="autoMax"/>
              <x14:borderColor rgb="FF008AEF"/>
              <x14:negativeFillColor rgb="FFFF0000"/>
              <x14:negativeBorderColor rgb="FFFF0000"/>
              <x14:axisColor rgb="FF000000"/>
            </x14:dataBar>
          </x14:cfRule>
          <xm:sqref>AG6:AG167</xm:sqref>
        </x14:conditionalFormatting>
        <x14:conditionalFormatting xmlns:xm="http://schemas.microsoft.com/office/excel/2006/main">
          <x14:cfRule type="dataBar" id="{12DCA545-50CD-4810-827E-CCF5B914412D}">
            <x14:dataBar minLength="0" maxLength="100" gradient="0">
              <x14:cfvo type="autoMin"/>
              <x14:cfvo type="autoMax"/>
              <x14:negativeFillColor rgb="FFFF0000"/>
              <x14:axisColor rgb="FF000000"/>
            </x14:dataBar>
          </x14:cfRule>
          <xm:sqref>AR6:AR167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4B2F5-C8E5-44D5-8497-CC5EB95A6534}">
  <dimension ref="B2:C8"/>
  <sheetViews>
    <sheetView topLeftCell="B1" workbookViewId="0">
      <selection activeCell="J6" sqref="J6"/>
    </sheetView>
  </sheetViews>
  <sheetFormatPr defaultRowHeight="14.6" x14ac:dyDescent="0.4"/>
  <cols>
    <col min="2" max="2" width="22.84375" customWidth="1"/>
    <col min="3" max="3" width="107.921875" customWidth="1"/>
  </cols>
  <sheetData>
    <row r="2" spans="2:3" x14ac:dyDescent="0.4">
      <c r="B2" t="s">
        <v>484</v>
      </c>
      <c r="C2" t="s">
        <v>485</v>
      </c>
    </row>
    <row r="3" spans="2:3" ht="43.75" x14ac:dyDescent="0.4">
      <c r="B3">
        <v>0</v>
      </c>
      <c r="C3" s="97" t="str" cm="1">
        <f t="array" ref="C3">_xlfn.TEXTJOIN(", ", TRUE, IF(Table1[Class Assigned] = B3, Table1[Component Reference Name],""))</f>
        <v>Engine Telematics (J1939 SA 249), Transmission Telematics, Exterior Camera Telematics, Interior Camera Telematics, OEM Telematics (aka Telematics GateWay (TGW) / Off Vehicle Gateway / Communications Unit / Communications Telematics (CTP-FB)) (J1939 SA 249, 251), Brake Telematics</v>
      </c>
    </row>
    <row r="4" spans="2:3" ht="29.15" x14ac:dyDescent="0.4">
      <c r="B4">
        <v>1</v>
      </c>
      <c r="C4" s="97" t="str" cm="1">
        <f t="array" ref="C4">_xlfn.TEXTJOIN(", ", TRUE, IF(Table1[Class Assigned] = B4, Table1[Component Reference Name],""))</f>
        <v>Onboard Diagnostics Connector Gateway (aka Gateway (CGW)) (J1939 SA 39, 17, 44, 49, 50, 77), 3rd Party Equipment Gateway (J1939 SA 249), Telematics Interface Gateway</v>
      </c>
    </row>
    <row r="5" spans="2:3" ht="204" x14ac:dyDescent="0.4">
      <c r="B5">
        <v>2</v>
      </c>
      <c r="C5" s="97" t="str" cm="1">
        <f t="array" ref="C5">_xlfn.TEXTJOIN(", ", TRUE, IF(Table1[Class Assigned] = B5, Table1[Component Reference Name],""))</f>
        <v>Ignition Control Module #2 (J1939 SA 57), Low-Voltage Disconnect (J1939 SA 49), Oil Sensor (J1939 SA 00), Starter System (J1939 SA 00,  03), Thermal Management System Controller (J1939 SA 49), Water Pump Controller (J1939 SA 57), Fuel Heater, In-Tank (J1939 SA 72), Steering Input Unit (aka Steering Angle Sensor (SAS)), Differential Lock Controller (J1939 SA 138, 72, 39 ), Antilock Brake System (ABS) (J1939 SA 11), Traction Control (J1939 SA 138, 39), Suspension - Drive Axle #1 (J1939 SA 138, 72, 39), Suspension - Drive Axle #2 (J1939 SA 22), Tractor/Trailer Bridge #2 (J1939 SA 138, 39), Tractor-Trailer Bridge #1 (J1939 SA 32), Tire Pressure Controller (aka Tire Pressure Monitoring System (TPMS)) (J1939 SA 51), Wheel End Monitoring, Body-to-Vehicle Interface Control (aka VECU - Vehicle ECU) (J1939 SA 33), Fifth Wheel Smart System (J1939 SA 138, 39), Forward Road Image Processor (J1939 SA 232), ADAS Lane Keep (aka LCS Side Sensor (blind spot only) / Lane Warning / Lane Departure Warning System / Bendix Fusion / Exterior Camera for Lane Departune Warning / Driver Assistance Camera (MPC)) (J1939 SA 232, 19), Cab Controller - Primary (aka SAM CAB) (J1939 SA 49), Cab Controller - Secondary (J1939 SA 50), Cruise Control (J1939 SA 17), Object Detection Display (aka Active Safety Components / Bendix Fusion (Display)), ADAS Adaptive Cruise Control (aka Bendix Fusion) (J1939 SA 42), Ammeter (J1939 SA 23, 39), On Board Diagnostic Unit (aka OEM Factory &amp; Service tool) (J1939 SA 250), Predictive Cruise Control (aka E-Horizon / Intelligent Predictive Powertrain Control (IPPC)) (J1939 SA 75), Brakes - System Controller (J1939 SA 11), Parking Brake Controller (J1939 SA 80)</v>
      </c>
    </row>
    <row r="6" spans="2:3" ht="247.75" x14ac:dyDescent="0.4">
      <c r="B6">
        <v>3</v>
      </c>
      <c r="C6" s="97" t="str" cm="1">
        <f t="array" ref="C6">_xlfn.TEXTJOIN(", ", TRUE, IF(Table1[Class Assigned] = B6, Table1[Component Reference Name],""))</f>
        <v>Engine #1 (aka Motor Control Module (MCM) / Engine Management System (EMS) / Engine Control Module (ECM)) (J1939 SA 00, 01), Engine Cylinder Pressure Monitoring System, Aftertreatment #1 system gas intake (J1939 SA 81), Aftertreatment #2 system gas intake (J1939 SA 86), Diesel Particulate Filter Controller (aka Aftertreatment Control Module (ACM) / Exhaust Emission Controller) (J1939 SA 211), Engine Exhaust Backpressure (J1939 SA 34), Engine Valve Controller (J1939 SA 0), Fan Drive Controller (aka Fan Hub) (J1939 SA 78), Idle Control System (J1939 SA 68), Powertrain Control Module (aka Common Powertrain Controller Module (CPC)) (J1939 SA 90), Propulsion Battery Charger (J1939 SA 73), Retarder - Engine (J1939 SA 15), Retarder, Exhaust, Engine #1, Retarder, Exhaust, Engine #2, Radiator (aka Radiator Fan Control) (J1939 SA 78, 00, 255), Oil Pan Heater (J1939 SA 00), Clutch/Converter Unit (J1939 SA 78), Power TakeOff - (Main or Rear) (J1939 SA 07), Power TakeOff (Front or Secondary) (J1939 SA 07), Retarder - Driveline (J1939 SA 16), Transmission #1 (aka Transmission Control Module (TCM)) (J1939 SA 03), Transmission #2 (aka Auxiliary Transmission) (J1939 SA 16), Electronic Clutch Actuator (J1939 SA 03), Steering Controller (aka Front Axle Steering (FAS) / VDS / MCS) (J1939 SA 19), Suspension - Steer Axle (aka Electronically Controlled Suspension (ECS) / Electronically Controlled Air Suspension (ECAS)) (J1939 SA 20), Suspension - System Controller #1 (J1939 SA 47), Lift Axle (J1939 SA 138, 71), Vehicle Dynamic Stability Controller (J1939 SA 62), Automated Driving (L0-L2) (aka Bendix FLR and FLC (Forward looking Camera / Radar)), Collision Avoidance (J1939 SA 42), Fuel Actuator (J1939 SA 15), Body Controller (aka Key-Lock Options), Safety Restraint System (SRS) (J1939 SA 83), Throttle (J1939 SA 0), Vehicle Navigation (J1939 SA 84), Power TakeOff (PTO) Switches (J1939 SA 07), Headway Controller (J1939 SA 42), On-Board Data Logger (J1939 SA 251), Adaptive Front Lighting System (J1939 SA 71), Chassis Controller #2 (J1939 SA 72), Intrusion Detection System, Intrusion Prevention System, Pneumatic - System Controller (J1939 SA 48)</v>
      </c>
    </row>
    <row r="7" spans="2:3" ht="58.3" x14ac:dyDescent="0.4">
      <c r="B7">
        <v>4</v>
      </c>
      <c r="C7" s="97" t="str" cm="1">
        <f t="array" ref="C7">_xlfn.TEXTJOIN(", ", TRUE, IF(Table1[Class Assigned] = B7, Table1[Component Reference Name],""))</f>
        <v>Engine Injection Control Module (J1939 SA 00), Axle - Drive #1 (J1939 SA 09), Axle - Drive #2 (J1939 SA 10), Mirrors (J1939 SA 40), Lighting - Operator Controls (J1939 SA 71), Transmission Display - Primary (J1939 SA 59), Trip Recorder (J1939 SA 24), Switch Field (aka Additional Switches / Modular Switch Field (MSF)) (J1939 SA 138), Instrument Cluster #1 (aka Gauges) (J1939 SA 23), Engine Display</v>
      </c>
    </row>
    <row r="8" spans="2:3" ht="204" x14ac:dyDescent="0.4">
      <c r="B8">
        <v>5</v>
      </c>
      <c r="C8" s="97" t="str" cm="1">
        <f t="array" ref="C8">_xlfn.TEXTJOIN(", ", TRUE, IF(Table1[Class Assigned] = B8, Table1[Component Reference Name],""))</f>
        <v>Aftertreatment #1 system gas outlet (aka NoX Sensors ) (J1939 SA 82), Aftertreatment #2 system gas outlet (J1939 SA 87), Alternator/Electrical Charging System, Battery Charger, Battery Pack Monitor #1 (J1939 SA 243), Catalyst Fluid Sensor (aka DEF Quality Sensor) (J1939 SA 211), Engine Exhaust Gas Recirculation (J1939 SA 70), Ignition Control Module #1 (J1939 SA 52), Turbocharger (J1939 SA 02), Turbocharger Compressor Bypass (J1939 SA 02), Turbocharger Wastegate (J1939 SA 02), Air Intake System (J1939 SA 70), Filtration Control, Axle - Steering (J1939 SA 08), Brakes - Drive axle #1 (J1939 SA 13), Brakes - Drive Axle #2 (J1939 SA 14), Electric Propulsion Control Unit #1, Personnel Detection Device (aka Pedestrian Detection), Slope Sensor (aka Hill Start Assist), Body Controller #2, Door Controller (J1939 SA 236), Door Controller #1 (J1939 SA 237), Door Controller #2, Door Controller #3, Door Controller #4, Roadway Information, Vehicle Security (J1939 SA 29), Cab Display #1, Passenger-Operator Climate Control #1 (aka LECM (Living Environment Control Module) / HVAC / HVAC FCU) (J1939 SA 25), Passenger-Operator Climate Control #2 (aka HVAC #2 / HVAC ACU), Retarder Display (J1939 SA 23), Seat Control #1, Shift Console - Primary (aka Gearshift ECU) (J1939 SA 05), Shift Console - Secondary (J1939 SA 06), Steering Column Unit (aka Turn Signal Control), Transmission Display - Secondary (J1939 SA 60), Radio (aka Head Unit / Infotainment) (J1939 SA 76, 84), Steering Wheel Switches (J1939 SA 77), Pyrometer, Chassis Controller #1 (aka SAM Chassis) (J1939 SA 71), Auxiliary Valve Control or Engine Air System Valve Control (J1939 SA 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Simplified Risk Analysis and Cl</vt:lpstr>
      <vt:lpstr>Device Class 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Gardiner</dc:creator>
  <cp:lastModifiedBy>Ben Gardiner</cp:lastModifiedBy>
  <dcterms:created xsi:type="dcterms:W3CDTF">2021-03-16T16:22:43Z</dcterms:created>
  <dcterms:modified xsi:type="dcterms:W3CDTF">2022-02-26T00:42:46Z</dcterms:modified>
</cp:coreProperties>
</file>