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Users\Ben Gardiner\src\nmfta-vehicle_cybersecurity_requirements\resources\"/>
    </mc:Choice>
  </mc:AlternateContent>
  <xr:revisionPtr revIDLastSave="0" documentId="13_ncr:1_{9BAC4E59-43CC-40BD-919D-F73F4B5AF95A}" xr6:coauthVersionLast="47" xr6:coauthVersionMax="47" xr10:uidLastSave="{00000000-0000-0000-0000-000000000000}"/>
  <bookViews>
    <workbookView xWindow="-9165" yWindow="-21720" windowWidth="77040" windowHeight="21840" tabRatio="112" xr2:uid="{87074637-025A-494D-828D-0F28FACB1B1C}"/>
  </bookViews>
  <sheets>
    <sheet name="Simplified Risk Analysis and Cl" sheetId="1" r:id="rId1"/>
    <sheet name="Device Class Li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7" i="1" l="1"/>
  <c r="AE9" i="1"/>
  <c r="AE8" i="1"/>
  <c r="AE6" i="1"/>
  <c r="AE26" i="1"/>
  <c r="AE35" i="1"/>
  <c r="AE27" i="1"/>
  <c r="AE34" i="1"/>
  <c r="AE43" i="1"/>
  <c r="AE44" i="1"/>
  <c r="AE33" i="1"/>
  <c r="AE36" i="1"/>
  <c r="AE28" i="1"/>
  <c r="AE29" i="1"/>
  <c r="AE42" i="1"/>
  <c r="AE23" i="1"/>
  <c r="AE32" i="1"/>
  <c r="AE45" i="1"/>
  <c r="AE14" i="1"/>
  <c r="AE25" i="1"/>
  <c r="AE24" i="1"/>
  <c r="AE16" i="1"/>
  <c r="AE13" i="1"/>
  <c r="AE19" i="1"/>
  <c r="AE15" i="1"/>
  <c r="AE10" i="1"/>
  <c r="AE20" i="1"/>
  <c r="AE30" i="1"/>
  <c r="AE31" i="1"/>
  <c r="AE17" i="1"/>
  <c r="AE11" i="1"/>
  <c r="AE37" i="1"/>
  <c r="AE38" i="1"/>
  <c r="AE39" i="1"/>
  <c r="AE12" i="1"/>
  <c r="AE21" i="1"/>
  <c r="AE46" i="1"/>
  <c r="AE40" i="1"/>
  <c r="AE22" i="1"/>
  <c r="AE18" i="1"/>
  <c r="AE41" i="1"/>
  <c r="AE53" i="1"/>
  <c r="AE52" i="1"/>
  <c r="AE50" i="1"/>
  <c r="AE51" i="1"/>
  <c r="AE48" i="1"/>
  <c r="AE54" i="1"/>
  <c r="AE49" i="1"/>
  <c r="AE47" i="1"/>
  <c r="AE59" i="1"/>
  <c r="AE60" i="1"/>
  <c r="AE56" i="1"/>
  <c r="AE55" i="1"/>
  <c r="AE57" i="1"/>
  <c r="AE58" i="1"/>
  <c r="AE61" i="1"/>
  <c r="AE67" i="1"/>
  <c r="AE68" i="1"/>
  <c r="AE63" i="1"/>
  <c r="AE64" i="1"/>
  <c r="AE66" i="1"/>
  <c r="AE69" i="1"/>
  <c r="AE70" i="1"/>
  <c r="AE71" i="1"/>
  <c r="AE72" i="1"/>
  <c r="AE62" i="1"/>
  <c r="AE65" i="1"/>
  <c r="AE73" i="1"/>
  <c r="AE74" i="1"/>
  <c r="AE75" i="1"/>
  <c r="AE76" i="1"/>
  <c r="AE77" i="1"/>
  <c r="AE78" i="1"/>
  <c r="AE79" i="1"/>
  <c r="AE80" i="1"/>
  <c r="AE89" i="1"/>
  <c r="AE85" i="1"/>
  <c r="AE83" i="1"/>
  <c r="AE90" i="1"/>
  <c r="AE81" i="1"/>
  <c r="AE84" i="1"/>
  <c r="AE91" i="1"/>
  <c r="AE88" i="1"/>
  <c r="AE92" i="1"/>
  <c r="AE87" i="1"/>
  <c r="AE82" i="1"/>
  <c r="AE86" i="1"/>
  <c r="AE93" i="1"/>
  <c r="AE94" i="1"/>
  <c r="AE97" i="1"/>
  <c r="AE98" i="1"/>
  <c r="AE99" i="1"/>
  <c r="AE100" i="1"/>
  <c r="AE101" i="1"/>
  <c r="AE102" i="1"/>
  <c r="AE103" i="1"/>
  <c r="AE104" i="1"/>
  <c r="AE105" i="1"/>
  <c r="AE106" i="1"/>
  <c r="AE95" i="1"/>
  <c r="AE96" i="1"/>
  <c r="AE110" i="1"/>
  <c r="AE111" i="1"/>
  <c r="AE130" i="1"/>
  <c r="AE131" i="1"/>
  <c r="AE112" i="1"/>
  <c r="AE132" i="1"/>
  <c r="AE114" i="1"/>
  <c r="AE113" i="1"/>
  <c r="AE133" i="1"/>
  <c r="AE134" i="1"/>
  <c r="AE125" i="1"/>
  <c r="AE128" i="1"/>
  <c r="AE122" i="1"/>
  <c r="AE121" i="1"/>
  <c r="AE135" i="1"/>
  <c r="AE129" i="1"/>
  <c r="AE136" i="1"/>
  <c r="AE120" i="1"/>
  <c r="AE123" i="1"/>
  <c r="AE126" i="1"/>
  <c r="AE137" i="1"/>
  <c r="AE115" i="1"/>
  <c r="AE116" i="1"/>
  <c r="AE124" i="1"/>
  <c r="AE117" i="1"/>
  <c r="AE138" i="1"/>
  <c r="AE108" i="1"/>
  <c r="AE139" i="1"/>
  <c r="AE140" i="1"/>
  <c r="AE118" i="1"/>
  <c r="AE107" i="1"/>
  <c r="AE109" i="1"/>
  <c r="AE119" i="1"/>
  <c r="AE127" i="1"/>
  <c r="AE144" i="1"/>
  <c r="AE142" i="1"/>
  <c r="AE147" i="1"/>
  <c r="AE145" i="1"/>
  <c r="AE143" i="1"/>
  <c r="AE141" i="1"/>
  <c r="AE146" i="1"/>
  <c r="AE155" i="1"/>
  <c r="AE148" i="1"/>
  <c r="AE156" i="1"/>
  <c r="AE153" i="1"/>
  <c r="AE152" i="1"/>
  <c r="AE149" i="1"/>
  <c r="AE150" i="1"/>
  <c r="AE151" i="1"/>
  <c r="AE154" i="1"/>
  <c r="AE158" i="1"/>
  <c r="AE159" i="1"/>
  <c r="AE157" i="1"/>
  <c r="AE164" i="1"/>
  <c r="AE165" i="1"/>
  <c r="AE161" i="1"/>
  <c r="AE162" i="1"/>
  <c r="AE163" i="1"/>
  <c r="AE160" i="1"/>
  <c r="G47" i="1"/>
  <c r="G6" i="1"/>
  <c r="G95" i="1"/>
  <c r="G107" i="1"/>
  <c r="G148" i="1"/>
  <c r="G160" i="1"/>
  <c r="G149" i="1"/>
  <c r="G150" i="1"/>
  <c r="G151" i="1"/>
  <c r="G16" i="1"/>
  <c r="G13" i="1"/>
  <c r="G19" i="1"/>
  <c r="G17" i="1"/>
  <c r="G11" i="1"/>
  <c r="G12" i="1"/>
  <c r="G18" i="1"/>
  <c r="G55" i="1"/>
  <c r="G66" i="1"/>
  <c r="G62" i="1"/>
  <c r="G65" i="1"/>
  <c r="G74" i="1"/>
  <c r="G75" i="1"/>
  <c r="G77" i="1"/>
  <c r="G78" i="1"/>
  <c r="G79" i="1"/>
  <c r="G80" i="1"/>
  <c r="G83" i="1"/>
  <c r="G81" i="1"/>
  <c r="G84" i="1"/>
  <c r="G82" i="1"/>
  <c r="G110" i="1"/>
  <c r="G111" i="1"/>
  <c r="G112" i="1"/>
  <c r="G113" i="1"/>
  <c r="G143" i="1"/>
  <c r="G141" i="1"/>
  <c r="G152" i="1"/>
  <c r="G154" i="1"/>
  <c r="G161" i="1"/>
  <c r="G162" i="1"/>
  <c r="G7" i="1"/>
  <c r="G8" i="1"/>
  <c r="G26" i="1"/>
  <c r="G27" i="1"/>
  <c r="G28" i="1"/>
  <c r="G29" i="1"/>
  <c r="G32" i="1"/>
  <c r="G14" i="1"/>
  <c r="G25" i="1"/>
  <c r="G15" i="1"/>
  <c r="G10" i="1"/>
  <c r="G20" i="1"/>
  <c r="G30" i="1"/>
  <c r="G31" i="1"/>
  <c r="G21" i="1"/>
  <c r="G22" i="1"/>
  <c r="G53" i="1"/>
  <c r="G52" i="1"/>
  <c r="G50" i="1"/>
  <c r="G51" i="1"/>
  <c r="G48" i="1"/>
  <c r="G54" i="1"/>
  <c r="G49" i="1"/>
  <c r="G56" i="1"/>
  <c r="G57" i="1"/>
  <c r="G58" i="1"/>
  <c r="G73" i="1"/>
  <c r="G76" i="1"/>
  <c r="G85" i="1"/>
  <c r="G86" i="1"/>
  <c r="G93" i="1"/>
  <c r="G97" i="1"/>
  <c r="G121" i="1"/>
  <c r="G115" i="1"/>
  <c r="G108" i="1"/>
  <c r="G119" i="1"/>
  <c r="G144" i="1"/>
  <c r="G153" i="1"/>
  <c r="G158" i="1"/>
  <c r="G157" i="1"/>
  <c r="G163" i="1"/>
  <c r="G23" i="1"/>
  <c r="G67" i="1"/>
  <c r="G68" i="1"/>
  <c r="G96" i="1"/>
  <c r="G114" i="1"/>
  <c r="G116" i="1"/>
  <c r="G117" i="1"/>
  <c r="G118" i="1"/>
  <c r="G142" i="1"/>
  <c r="G145" i="1"/>
  <c r="G35" i="1"/>
  <c r="G34" i="1"/>
  <c r="G43" i="1"/>
  <c r="G44" i="1"/>
  <c r="G33" i="1"/>
  <c r="G36" i="1"/>
  <c r="G42" i="1"/>
  <c r="G24" i="1"/>
  <c r="G37" i="1"/>
  <c r="G38" i="1"/>
  <c r="G39" i="1"/>
  <c r="G40" i="1"/>
  <c r="G41" i="1"/>
  <c r="G59" i="1"/>
  <c r="G63" i="1"/>
  <c r="G64" i="1"/>
  <c r="G69" i="1"/>
  <c r="G88" i="1"/>
  <c r="G87" i="1"/>
  <c r="G98" i="1"/>
  <c r="G99" i="1"/>
  <c r="G100" i="1"/>
  <c r="G101" i="1"/>
  <c r="G102" i="1"/>
  <c r="G103" i="1"/>
  <c r="G104" i="1"/>
  <c r="G105" i="1"/>
  <c r="G130" i="1"/>
  <c r="G125" i="1"/>
  <c r="G128" i="1"/>
  <c r="G122" i="1"/>
  <c r="G129" i="1"/>
  <c r="G120" i="1"/>
  <c r="G123" i="1"/>
  <c r="G126" i="1"/>
  <c r="G124" i="1"/>
  <c r="G109" i="1"/>
  <c r="G127" i="1"/>
  <c r="G146" i="1"/>
  <c r="G159" i="1"/>
  <c r="G164" i="1"/>
  <c r="G9" i="1"/>
  <c r="G45" i="1"/>
  <c r="G46" i="1"/>
  <c r="G60" i="1"/>
  <c r="G61" i="1"/>
  <c r="G70" i="1"/>
  <c r="G71" i="1"/>
  <c r="G72" i="1"/>
  <c r="G89" i="1"/>
  <c r="G90" i="1"/>
  <c r="G91" i="1"/>
  <c r="G92" i="1"/>
  <c r="G94" i="1"/>
  <c r="G106" i="1"/>
  <c r="G131" i="1"/>
  <c r="G132" i="1"/>
  <c r="G133" i="1"/>
  <c r="G134" i="1"/>
  <c r="G135" i="1"/>
  <c r="G136" i="1"/>
  <c r="G137" i="1"/>
  <c r="G138" i="1"/>
  <c r="G139" i="1"/>
  <c r="G140" i="1"/>
  <c r="G147" i="1"/>
  <c r="G155" i="1"/>
  <c r="G156" i="1"/>
  <c r="G165" i="1"/>
  <c r="C10" i="2" l="1" a="1"/>
  <c r="C10" i="2" s="1"/>
  <c r="C7" i="2" a="1"/>
  <c r="C7" i="2" s="1"/>
  <c r="C6" i="2" a="1"/>
  <c r="C6" i="2" s="1"/>
  <c r="C5" i="2" a="1"/>
  <c r="C5" i="2" s="1"/>
  <c r="C9" i="2" a="1"/>
  <c r="C9" i="2" s="1"/>
  <c r="C8" i="2" a="1"/>
  <c r="C8" i="2" s="1"/>
  <c r="C3" i="2" a="1"/>
  <c r="C3" i="2" s="1"/>
  <c r="C4" i="2" a="1"/>
  <c r="C4" i="2" s="1"/>
  <c r="AH4" i="1"/>
  <c r="AG102" i="1" s="1"/>
  <c r="AG162" i="1" l="1"/>
  <c r="AG120" i="1"/>
  <c r="AG9" i="1"/>
  <c r="AH45" i="1"/>
  <c r="AG45" i="1"/>
  <c r="AG7" i="1"/>
  <c r="AH135" i="1"/>
  <c r="AG135" i="1"/>
  <c r="AG159" i="1"/>
  <c r="AG150" i="1"/>
  <c r="AG153" i="1"/>
  <c r="AG157" i="1"/>
  <c r="AG141" i="1"/>
  <c r="AG144" i="1"/>
  <c r="AG118" i="1"/>
  <c r="AG140" i="1"/>
  <c r="AG161" i="1"/>
  <c r="AG133" i="1"/>
  <c r="AG164" i="1"/>
  <c r="AG132" i="1"/>
  <c r="AG158" i="1"/>
  <c r="AG127" i="1"/>
  <c r="AG119" i="1"/>
  <c r="AG96" i="1"/>
  <c r="AG88" i="1"/>
  <c r="AG149" i="1"/>
  <c r="AG163" i="1"/>
  <c r="AG152" i="1"/>
  <c r="AG139" i="1"/>
  <c r="AG76" i="1"/>
  <c r="AG124" i="1"/>
  <c r="AG63" i="1"/>
  <c r="AG155" i="1"/>
  <c r="AG116" i="1"/>
  <c r="AG54" i="1"/>
  <c r="AG165" i="1"/>
  <c r="AG146" i="1"/>
  <c r="AG137" i="1"/>
  <c r="AG12" i="1"/>
  <c r="AG13" i="1"/>
  <c r="AG147" i="1"/>
  <c r="AG136" i="1"/>
  <c r="AG33" i="1"/>
  <c r="AG142" i="1"/>
  <c r="AG128" i="1"/>
  <c r="AG148" i="1"/>
  <c r="AG107" i="1"/>
  <c r="AG123" i="1"/>
  <c r="AG114" i="1"/>
  <c r="AG103" i="1"/>
  <c r="AG92" i="1"/>
  <c r="AG77" i="1"/>
  <c r="AG64" i="1"/>
  <c r="AG49" i="1"/>
  <c r="AG21" i="1"/>
  <c r="AG19" i="1"/>
  <c r="AG36" i="1"/>
  <c r="AG112" i="1"/>
  <c r="AG101" i="1"/>
  <c r="AG91" i="1"/>
  <c r="AG75" i="1"/>
  <c r="AG68" i="1"/>
  <c r="AG48" i="1"/>
  <c r="AG39" i="1"/>
  <c r="AG16" i="1"/>
  <c r="AG44" i="1"/>
  <c r="AG129" i="1"/>
  <c r="AG131" i="1"/>
  <c r="AG100" i="1"/>
  <c r="AG84" i="1"/>
  <c r="AG74" i="1"/>
  <c r="AG67" i="1"/>
  <c r="AG51" i="1"/>
  <c r="AG38" i="1"/>
  <c r="AG24" i="1"/>
  <c r="AG43" i="1"/>
  <c r="AG154" i="1"/>
  <c r="AG143" i="1"/>
  <c r="AG108" i="1"/>
  <c r="AG130" i="1"/>
  <c r="AG99" i="1"/>
  <c r="AG81" i="1"/>
  <c r="AG73" i="1"/>
  <c r="AG61" i="1"/>
  <c r="AG50" i="1"/>
  <c r="AG37" i="1"/>
  <c r="AG25" i="1"/>
  <c r="AG34" i="1"/>
  <c r="AG160" i="1"/>
  <c r="AG151" i="1"/>
  <c r="AG145" i="1"/>
  <c r="AG138" i="1"/>
  <c r="AG121" i="1"/>
  <c r="AG111" i="1"/>
  <c r="AG98" i="1"/>
  <c r="AG90" i="1"/>
  <c r="AG65" i="1"/>
  <c r="AG58" i="1"/>
  <c r="AG52" i="1"/>
  <c r="AG11" i="1"/>
  <c r="AG14" i="1"/>
  <c r="AG27" i="1"/>
  <c r="AG117" i="1"/>
  <c r="AG122" i="1"/>
  <c r="AG110" i="1"/>
  <c r="AG97" i="1"/>
  <c r="AG83" i="1"/>
  <c r="AG62" i="1"/>
  <c r="AG57" i="1"/>
  <c r="AG53" i="1"/>
  <c r="AG17" i="1"/>
  <c r="AG35" i="1"/>
  <c r="AG94" i="1"/>
  <c r="AG85" i="1"/>
  <c r="AG72" i="1"/>
  <c r="AG55" i="1"/>
  <c r="AG41" i="1"/>
  <c r="AG31" i="1"/>
  <c r="AG32" i="1"/>
  <c r="AG26" i="1"/>
  <c r="AG125" i="1"/>
  <c r="AG95" i="1"/>
  <c r="AG93" i="1"/>
  <c r="AG89" i="1"/>
  <c r="AG71" i="1"/>
  <c r="AG56" i="1"/>
  <c r="AG18" i="1"/>
  <c r="AG30" i="1"/>
  <c r="AG23" i="1"/>
  <c r="AG6" i="1"/>
  <c r="AG115" i="1"/>
  <c r="AG134" i="1"/>
  <c r="AG106" i="1"/>
  <c r="AG86" i="1"/>
  <c r="AG80" i="1"/>
  <c r="AG70" i="1"/>
  <c r="AG60" i="1"/>
  <c r="AG22" i="1"/>
  <c r="AG20" i="1"/>
  <c r="AG42" i="1"/>
  <c r="AG8" i="1"/>
  <c r="AG105" i="1"/>
  <c r="AG82" i="1"/>
  <c r="AG79" i="1"/>
  <c r="AG69" i="1"/>
  <c r="AG59" i="1"/>
  <c r="AG40" i="1"/>
  <c r="AG10" i="1"/>
  <c r="AG29" i="1"/>
  <c r="AG156" i="1"/>
  <c r="AG109" i="1"/>
  <c r="AG126" i="1"/>
  <c r="AG113" i="1"/>
  <c r="AG104" i="1"/>
  <c r="AG87" i="1"/>
  <c r="AG78" i="1"/>
  <c r="AG66" i="1"/>
  <c r="AG47" i="1"/>
  <c r="AG46" i="1"/>
  <c r="AG15" i="1"/>
  <c r="AG28" i="1"/>
  <c r="AH36" i="1"/>
  <c r="AH122" i="1"/>
  <c r="AH55" i="1"/>
  <c r="AH127" i="1"/>
  <c r="AH89" i="1"/>
  <c r="AH6" i="1"/>
  <c r="AH47" i="1"/>
  <c r="AH21" i="1"/>
  <c r="AH48" i="1"/>
  <c r="AH143" i="1"/>
  <c r="AH141" i="1"/>
  <c r="AH159" i="1"/>
  <c r="AH146" i="1"/>
  <c r="AH140" i="1"/>
  <c r="AH132" i="1"/>
  <c r="AH102" i="1"/>
  <c r="AH76" i="1"/>
  <c r="AH63" i="1"/>
  <c r="AH54" i="1"/>
  <c r="AH12" i="1"/>
  <c r="AH13" i="1"/>
  <c r="AH33" i="1"/>
  <c r="AH101" i="1"/>
  <c r="AH154" i="1"/>
  <c r="AH108" i="1"/>
  <c r="AH131" i="1"/>
  <c r="AH100" i="1"/>
  <c r="AH84" i="1"/>
  <c r="AH74" i="1"/>
  <c r="AH67" i="1"/>
  <c r="AH51" i="1"/>
  <c r="AH38" i="1"/>
  <c r="AH24" i="1"/>
  <c r="AH43" i="1"/>
  <c r="AH75" i="1"/>
  <c r="AH160" i="1"/>
  <c r="AH151" i="1"/>
  <c r="AH145" i="1"/>
  <c r="AH138" i="1"/>
  <c r="AH130" i="1"/>
  <c r="AH99" i="1"/>
  <c r="AH81" i="1"/>
  <c r="AH73" i="1"/>
  <c r="AH61" i="1"/>
  <c r="AH50" i="1"/>
  <c r="AH37" i="1"/>
  <c r="AH25" i="1"/>
  <c r="AH34" i="1"/>
  <c r="AH158" i="1"/>
  <c r="AH39" i="1"/>
  <c r="AH136" i="1"/>
  <c r="AH88" i="1"/>
  <c r="AH163" i="1"/>
  <c r="AH147" i="1"/>
  <c r="AH117" i="1"/>
  <c r="AH121" i="1"/>
  <c r="AH111" i="1"/>
  <c r="AH98" i="1"/>
  <c r="AH90" i="1"/>
  <c r="AH65" i="1"/>
  <c r="AH58" i="1"/>
  <c r="AH52" i="1"/>
  <c r="AH11" i="1"/>
  <c r="AH14" i="1"/>
  <c r="AH27" i="1"/>
  <c r="AH91" i="1"/>
  <c r="AH162" i="1"/>
  <c r="AH150" i="1"/>
  <c r="AH142" i="1"/>
  <c r="AH124" i="1"/>
  <c r="AH110" i="1"/>
  <c r="AH97" i="1"/>
  <c r="AH83" i="1"/>
  <c r="AH62" i="1"/>
  <c r="AH57" i="1"/>
  <c r="AH53" i="1"/>
  <c r="AH17" i="1"/>
  <c r="AH35" i="1"/>
  <c r="AH16" i="1"/>
  <c r="AH161" i="1"/>
  <c r="AH149" i="1"/>
  <c r="AH144" i="1"/>
  <c r="AH116" i="1"/>
  <c r="AH128" i="1"/>
  <c r="AH96" i="1"/>
  <c r="AH94" i="1"/>
  <c r="AH85" i="1"/>
  <c r="AH72" i="1"/>
  <c r="AH41" i="1"/>
  <c r="AH31" i="1"/>
  <c r="AH32" i="1"/>
  <c r="AH26" i="1"/>
  <c r="AH139" i="1"/>
  <c r="AH165" i="1"/>
  <c r="AH152" i="1"/>
  <c r="AH115" i="1"/>
  <c r="AH125" i="1"/>
  <c r="AH95" i="1"/>
  <c r="AH93" i="1"/>
  <c r="AH71" i="1"/>
  <c r="AH56" i="1"/>
  <c r="AH18" i="1"/>
  <c r="AH30" i="1"/>
  <c r="AH23" i="1"/>
  <c r="AH112" i="1"/>
  <c r="AH164" i="1"/>
  <c r="AH153" i="1"/>
  <c r="AH119" i="1"/>
  <c r="AH137" i="1"/>
  <c r="AH134" i="1"/>
  <c r="AH106" i="1"/>
  <c r="AH86" i="1"/>
  <c r="AH80" i="1"/>
  <c r="AH70" i="1"/>
  <c r="AH60" i="1"/>
  <c r="AH22" i="1"/>
  <c r="AH20" i="1"/>
  <c r="AH42" i="1"/>
  <c r="AH8" i="1"/>
  <c r="AH68" i="1"/>
  <c r="AH156" i="1"/>
  <c r="AH109" i="1"/>
  <c r="AH126" i="1"/>
  <c r="AH133" i="1"/>
  <c r="AH105" i="1"/>
  <c r="AH82" i="1"/>
  <c r="AH79" i="1"/>
  <c r="AH69" i="1"/>
  <c r="AH59" i="1"/>
  <c r="AH40" i="1"/>
  <c r="AH10" i="1"/>
  <c r="AH29" i="1"/>
  <c r="AH9" i="1"/>
  <c r="AH44" i="1"/>
  <c r="AH148" i="1"/>
  <c r="AH107" i="1"/>
  <c r="AH123" i="1"/>
  <c r="AH113" i="1"/>
  <c r="AH104" i="1"/>
  <c r="AH87" i="1"/>
  <c r="AH78" i="1"/>
  <c r="AH66" i="1"/>
  <c r="AH46" i="1"/>
  <c r="AH15" i="1"/>
  <c r="AH28" i="1"/>
  <c r="AH7" i="1"/>
  <c r="AH129" i="1"/>
  <c r="AH157" i="1"/>
  <c r="AH155" i="1"/>
  <c r="AH118" i="1"/>
  <c r="AH120" i="1"/>
  <c r="AH114" i="1"/>
  <c r="AH103" i="1"/>
  <c r="AH92" i="1"/>
  <c r="AH77" i="1"/>
  <c r="AH64" i="1"/>
  <c r="AH49" i="1"/>
  <c r="AH19" i="1"/>
  <c r="AQ135" i="1" l="1"/>
  <c r="AR135" i="1"/>
  <c r="AN135" i="1"/>
  <c r="AO135" i="1"/>
  <c r="AP135" i="1"/>
  <c r="AR41" i="1"/>
  <c r="AN41" i="1"/>
  <c r="AO41" i="1"/>
  <c r="AP41" i="1"/>
  <c r="AQ41" i="1"/>
  <c r="AN69" i="1"/>
  <c r="AO69" i="1"/>
  <c r="AP69" i="1"/>
  <c r="AQ69" i="1"/>
  <c r="AR69" i="1"/>
  <c r="AO50" i="1"/>
  <c r="AP50" i="1"/>
  <c r="AQ50" i="1"/>
  <c r="AR50" i="1"/>
  <c r="AN50" i="1"/>
  <c r="AN18" i="1"/>
  <c r="AO18" i="1"/>
  <c r="AP18" i="1"/>
  <c r="AQ18" i="1"/>
  <c r="AR18" i="1"/>
  <c r="AR32" i="1"/>
  <c r="AN32" i="1"/>
  <c r="AO32" i="1"/>
  <c r="AP32" i="1"/>
  <c r="AQ32" i="1"/>
  <c r="AN35" i="1"/>
  <c r="AO35" i="1"/>
  <c r="AP35" i="1"/>
  <c r="AQ35" i="1"/>
  <c r="AR35" i="1"/>
  <c r="AN117" i="1"/>
  <c r="AO117" i="1"/>
  <c r="AP117" i="1"/>
  <c r="AQ117" i="1"/>
  <c r="AR117" i="1"/>
  <c r="AO61" i="1"/>
  <c r="AP61" i="1"/>
  <c r="AQ61" i="1"/>
  <c r="AR61" i="1"/>
  <c r="AN61" i="1"/>
  <c r="AN108" i="1"/>
  <c r="AO108" i="1"/>
  <c r="AP108" i="1"/>
  <c r="AQ108" i="1"/>
  <c r="AR108" i="1"/>
  <c r="AN91" i="1"/>
  <c r="AO91" i="1"/>
  <c r="AP91" i="1"/>
  <c r="AQ91" i="1"/>
  <c r="AR91" i="1"/>
  <c r="AN54" i="1"/>
  <c r="AO54" i="1"/>
  <c r="AP54" i="1"/>
  <c r="AQ54" i="1"/>
  <c r="AR54" i="1"/>
  <c r="AN27" i="1"/>
  <c r="AO27" i="1"/>
  <c r="AP27" i="1"/>
  <c r="AQ27" i="1"/>
  <c r="AR27" i="1"/>
  <c r="AN114" i="1"/>
  <c r="AO114" i="1"/>
  <c r="AP114" i="1"/>
  <c r="AQ114" i="1"/>
  <c r="AR114" i="1"/>
  <c r="AN10" i="1"/>
  <c r="AO10" i="1"/>
  <c r="AP10" i="1"/>
  <c r="AQ10" i="1"/>
  <c r="AR10" i="1"/>
  <c r="AN87" i="1"/>
  <c r="AO87" i="1"/>
  <c r="AP87" i="1"/>
  <c r="AQ87" i="1"/>
  <c r="AR87" i="1"/>
  <c r="AN134" i="1"/>
  <c r="AO134" i="1"/>
  <c r="AP134" i="1"/>
  <c r="AQ134" i="1"/>
  <c r="AR134" i="1"/>
  <c r="AN45" i="1"/>
  <c r="AO45" i="1"/>
  <c r="AP45" i="1"/>
  <c r="AQ45" i="1"/>
  <c r="AR45" i="1"/>
  <c r="AN81" i="1"/>
  <c r="AO81" i="1"/>
  <c r="AP81" i="1"/>
  <c r="AQ81" i="1"/>
  <c r="AR81" i="1"/>
  <c r="AN154" i="1"/>
  <c r="AO154" i="1"/>
  <c r="AP154" i="1"/>
  <c r="AQ154" i="1"/>
  <c r="AR154" i="1"/>
  <c r="AN15" i="1"/>
  <c r="AO15" i="1"/>
  <c r="AP15" i="1"/>
  <c r="AQ15" i="1"/>
  <c r="AR15" i="1"/>
  <c r="AN94" i="1"/>
  <c r="AO94" i="1"/>
  <c r="AP94" i="1"/>
  <c r="AQ94" i="1"/>
  <c r="AR94" i="1"/>
  <c r="AN89" i="1"/>
  <c r="AO89" i="1"/>
  <c r="AP89" i="1"/>
  <c r="AQ89" i="1"/>
  <c r="AR89" i="1"/>
  <c r="AN24" i="1"/>
  <c r="AO24" i="1"/>
  <c r="AP24" i="1"/>
  <c r="AQ24" i="1"/>
  <c r="AR24" i="1"/>
  <c r="AN129" i="1"/>
  <c r="AO129" i="1"/>
  <c r="AP129" i="1"/>
  <c r="AQ129" i="1"/>
  <c r="AR129" i="1"/>
  <c r="AN88" i="1"/>
  <c r="AO88" i="1"/>
  <c r="AP88" i="1"/>
  <c r="AQ88" i="1"/>
  <c r="AR88" i="1"/>
  <c r="AN46" i="1"/>
  <c r="AO46" i="1"/>
  <c r="AP46" i="1"/>
  <c r="AQ46" i="1"/>
  <c r="AR46" i="1"/>
  <c r="AN93" i="1"/>
  <c r="AO93" i="1"/>
  <c r="AP93" i="1"/>
  <c r="AQ93" i="1"/>
  <c r="AR93" i="1"/>
  <c r="AO85" i="1"/>
  <c r="AP85" i="1"/>
  <c r="AQ85" i="1"/>
  <c r="AR85" i="1"/>
  <c r="AN85" i="1"/>
  <c r="AN57" i="1"/>
  <c r="AO57" i="1"/>
  <c r="AP57" i="1"/>
  <c r="AQ57" i="1"/>
  <c r="AR57" i="1"/>
  <c r="AO142" i="1"/>
  <c r="AP142" i="1"/>
  <c r="AQ142" i="1"/>
  <c r="AR142" i="1"/>
  <c r="AN142" i="1"/>
  <c r="AN38" i="1"/>
  <c r="AO38" i="1"/>
  <c r="AP38" i="1"/>
  <c r="AQ38" i="1"/>
  <c r="AR38" i="1"/>
  <c r="AN139" i="1"/>
  <c r="AO139" i="1"/>
  <c r="AP139" i="1"/>
  <c r="AQ139" i="1"/>
  <c r="AR139" i="1"/>
  <c r="AN102" i="1"/>
  <c r="AO102" i="1"/>
  <c r="AP102" i="1"/>
  <c r="AQ102" i="1"/>
  <c r="AR102" i="1"/>
  <c r="AN109" i="1"/>
  <c r="AO109" i="1"/>
  <c r="AP109" i="1"/>
  <c r="AQ109" i="1"/>
  <c r="AR109" i="1"/>
  <c r="AN47" i="1"/>
  <c r="AO47" i="1"/>
  <c r="AP47" i="1"/>
  <c r="AQ47" i="1"/>
  <c r="AR47" i="1"/>
  <c r="AP42" i="1"/>
  <c r="AQ42" i="1"/>
  <c r="AR42" i="1"/>
  <c r="AN42" i="1"/>
  <c r="AO42" i="1"/>
  <c r="AP164" i="1"/>
  <c r="AQ164" i="1"/>
  <c r="AR164" i="1"/>
  <c r="AN164" i="1"/>
  <c r="AO164" i="1"/>
  <c r="AN147" i="1"/>
  <c r="AO147" i="1"/>
  <c r="AP147" i="1"/>
  <c r="AQ147" i="1"/>
  <c r="AR147" i="1"/>
  <c r="AN163" i="1"/>
  <c r="AO163" i="1"/>
  <c r="AP163" i="1"/>
  <c r="AQ163" i="1"/>
  <c r="AR163" i="1"/>
  <c r="AR31" i="1"/>
  <c r="AN31" i="1"/>
  <c r="AO31" i="1"/>
  <c r="AP31" i="1"/>
  <c r="AQ31" i="1"/>
  <c r="AN71" i="1"/>
  <c r="AO71" i="1"/>
  <c r="AP71" i="1"/>
  <c r="AQ71" i="1"/>
  <c r="AR71" i="1"/>
  <c r="AR55" i="1"/>
  <c r="AN55" i="1"/>
  <c r="AO55" i="1"/>
  <c r="AP55" i="1"/>
  <c r="AQ55" i="1"/>
  <c r="AN76" i="1"/>
  <c r="AO76" i="1"/>
  <c r="AP76" i="1"/>
  <c r="AQ76" i="1"/>
  <c r="AR76" i="1"/>
  <c r="AR119" i="1"/>
  <c r="AN119" i="1"/>
  <c r="AO119" i="1"/>
  <c r="AP119" i="1"/>
  <c r="AQ119" i="1"/>
  <c r="AP8" i="1"/>
  <c r="AQ8" i="1"/>
  <c r="AR8" i="1"/>
  <c r="AN8" i="1"/>
  <c r="AO8" i="1"/>
  <c r="AN116" i="1"/>
  <c r="AO116" i="1"/>
  <c r="AP116" i="1"/>
  <c r="AQ116" i="1"/>
  <c r="AR116" i="1"/>
  <c r="AQ95" i="1"/>
  <c r="AR95" i="1"/>
  <c r="AN95" i="1"/>
  <c r="AO95" i="1"/>
  <c r="AP95" i="1"/>
  <c r="AN96" i="1"/>
  <c r="AO96" i="1"/>
  <c r="AP96" i="1"/>
  <c r="AQ96" i="1"/>
  <c r="AR96" i="1"/>
  <c r="AN62" i="1"/>
  <c r="AO62" i="1"/>
  <c r="AP62" i="1"/>
  <c r="AQ62" i="1"/>
  <c r="AR62" i="1"/>
  <c r="AN14" i="1"/>
  <c r="AO14" i="1"/>
  <c r="AP14" i="1"/>
  <c r="AQ14" i="1"/>
  <c r="AR14" i="1"/>
  <c r="AQ145" i="1"/>
  <c r="AR145" i="1"/>
  <c r="AN145" i="1"/>
  <c r="AO145" i="1"/>
  <c r="AP145" i="1"/>
  <c r="AN51" i="1"/>
  <c r="AO51" i="1"/>
  <c r="AP51" i="1"/>
  <c r="AQ51" i="1"/>
  <c r="AR51" i="1"/>
  <c r="AN9" i="1"/>
  <c r="AO9" i="1"/>
  <c r="AP9" i="1"/>
  <c r="AQ9" i="1"/>
  <c r="AR9" i="1"/>
  <c r="AN141" i="1"/>
  <c r="AO141" i="1"/>
  <c r="AP141" i="1"/>
  <c r="AQ141" i="1"/>
  <c r="AR141" i="1"/>
  <c r="AR132" i="1"/>
  <c r="AN132" i="1"/>
  <c r="AO132" i="1"/>
  <c r="AP132" i="1"/>
  <c r="AQ132" i="1"/>
  <c r="AN66" i="1"/>
  <c r="AO66" i="1"/>
  <c r="AP66" i="1"/>
  <c r="AQ66" i="1"/>
  <c r="AR66" i="1"/>
  <c r="AP20" i="1"/>
  <c r="AQ20" i="1"/>
  <c r="AR20" i="1"/>
  <c r="AN20" i="1"/>
  <c r="AO20" i="1"/>
  <c r="AO148" i="1"/>
  <c r="AP148" i="1"/>
  <c r="AQ148" i="1"/>
  <c r="AR148" i="1"/>
  <c r="AN148" i="1"/>
  <c r="AN162" i="1"/>
  <c r="AO162" i="1"/>
  <c r="AP162" i="1"/>
  <c r="AQ162" i="1"/>
  <c r="AR162" i="1"/>
  <c r="AN73" i="1"/>
  <c r="AO73" i="1"/>
  <c r="AP73" i="1"/>
  <c r="AQ73" i="1"/>
  <c r="AR73" i="1"/>
  <c r="AN137" i="1"/>
  <c r="AO137" i="1"/>
  <c r="AP137" i="1"/>
  <c r="AQ137" i="1"/>
  <c r="AR137" i="1"/>
  <c r="AN83" i="1"/>
  <c r="AO83" i="1"/>
  <c r="AP83" i="1"/>
  <c r="AQ83" i="1"/>
  <c r="AR83" i="1"/>
  <c r="AN43" i="1"/>
  <c r="AO43" i="1"/>
  <c r="AP43" i="1"/>
  <c r="AQ43" i="1"/>
  <c r="AR43" i="1"/>
  <c r="AN112" i="1"/>
  <c r="AO112" i="1"/>
  <c r="AP112" i="1"/>
  <c r="AQ112" i="1"/>
  <c r="AR112" i="1"/>
  <c r="AN155" i="1"/>
  <c r="AO155" i="1"/>
  <c r="AP155" i="1"/>
  <c r="AQ155" i="1"/>
  <c r="AR155" i="1"/>
  <c r="AQ72" i="1"/>
  <c r="AR72" i="1"/>
  <c r="AN72" i="1"/>
  <c r="AO72" i="1"/>
  <c r="AP72" i="1"/>
  <c r="AN17" i="1"/>
  <c r="AO17" i="1"/>
  <c r="AP17" i="1"/>
  <c r="AQ17" i="1"/>
  <c r="AR17" i="1"/>
  <c r="AN97" i="1"/>
  <c r="AO97" i="1"/>
  <c r="AP97" i="1"/>
  <c r="AQ97" i="1"/>
  <c r="AR97" i="1"/>
  <c r="AN99" i="1"/>
  <c r="AO99" i="1"/>
  <c r="AP99" i="1"/>
  <c r="AQ99" i="1"/>
  <c r="AR99" i="1"/>
  <c r="AN157" i="1"/>
  <c r="AO157" i="1"/>
  <c r="AP157" i="1"/>
  <c r="AQ157" i="1"/>
  <c r="AR157" i="1"/>
  <c r="AQ153" i="1"/>
  <c r="AR153" i="1"/>
  <c r="AN153" i="1"/>
  <c r="AO153" i="1"/>
  <c r="AP153" i="1"/>
  <c r="AP125" i="1"/>
  <c r="AQ125" i="1"/>
  <c r="AR125" i="1"/>
  <c r="AN125" i="1"/>
  <c r="AO125" i="1"/>
  <c r="AN144" i="1"/>
  <c r="AO144" i="1"/>
  <c r="AP144" i="1"/>
  <c r="AQ144" i="1"/>
  <c r="AR144" i="1"/>
  <c r="AN110" i="1"/>
  <c r="AO110" i="1"/>
  <c r="AP110" i="1"/>
  <c r="AQ110" i="1"/>
  <c r="AR110" i="1"/>
  <c r="AN11" i="1"/>
  <c r="AO11" i="1"/>
  <c r="AP11" i="1"/>
  <c r="AQ11" i="1"/>
  <c r="AR11" i="1"/>
  <c r="AN65" i="1"/>
  <c r="AO65" i="1"/>
  <c r="AP65" i="1"/>
  <c r="AQ65" i="1"/>
  <c r="AR65" i="1"/>
  <c r="AP151" i="1"/>
  <c r="AQ151" i="1"/>
  <c r="AR151" i="1"/>
  <c r="AN151" i="1"/>
  <c r="AO151" i="1"/>
  <c r="AO34" i="1"/>
  <c r="AP34" i="1"/>
  <c r="AQ34" i="1"/>
  <c r="AR34" i="1"/>
  <c r="AN34" i="1"/>
  <c r="AN67" i="1"/>
  <c r="AO67" i="1"/>
  <c r="AP67" i="1"/>
  <c r="AQ67" i="1"/>
  <c r="AR67" i="1"/>
  <c r="AR158" i="1"/>
  <c r="AN158" i="1"/>
  <c r="AO158" i="1"/>
  <c r="AP158" i="1"/>
  <c r="AQ158" i="1"/>
  <c r="AQ136" i="1"/>
  <c r="AR136" i="1"/>
  <c r="AN136" i="1"/>
  <c r="AO136" i="1"/>
  <c r="AP136" i="1"/>
  <c r="AN49" i="1"/>
  <c r="AO49" i="1"/>
  <c r="AP49" i="1"/>
  <c r="AQ49" i="1"/>
  <c r="AR49" i="1"/>
  <c r="AN104" i="1"/>
  <c r="AO104" i="1"/>
  <c r="AP104" i="1"/>
  <c r="AQ104" i="1"/>
  <c r="AR104" i="1"/>
  <c r="AP22" i="1"/>
  <c r="AQ22" i="1"/>
  <c r="AR22" i="1"/>
  <c r="AN22" i="1"/>
  <c r="AO22" i="1"/>
  <c r="AN53" i="1"/>
  <c r="AO53" i="1"/>
  <c r="AP53" i="1"/>
  <c r="AQ53" i="1"/>
  <c r="AR53" i="1"/>
  <c r="AN143" i="1"/>
  <c r="AO143" i="1"/>
  <c r="AP143" i="1"/>
  <c r="AQ143" i="1"/>
  <c r="AR143" i="1"/>
  <c r="AN63" i="1"/>
  <c r="AO63" i="1"/>
  <c r="AP63" i="1"/>
  <c r="AQ63" i="1"/>
  <c r="AR63" i="1"/>
  <c r="AN149" i="1"/>
  <c r="AO149" i="1"/>
  <c r="AP149" i="1"/>
  <c r="AQ149" i="1"/>
  <c r="AR149" i="1"/>
  <c r="AR122" i="1"/>
  <c r="AN122" i="1"/>
  <c r="AO122" i="1"/>
  <c r="AP122" i="1"/>
  <c r="AQ122" i="1"/>
  <c r="AN121" i="1"/>
  <c r="AO121" i="1"/>
  <c r="AP121" i="1"/>
  <c r="AQ121" i="1"/>
  <c r="AR121" i="1"/>
  <c r="AQ44" i="1"/>
  <c r="AR44" i="1"/>
  <c r="AN44" i="1"/>
  <c r="AO44" i="1"/>
  <c r="AP44" i="1"/>
  <c r="AP92" i="1"/>
  <c r="AQ92" i="1"/>
  <c r="AR92" i="1"/>
  <c r="AN92" i="1"/>
  <c r="AO92" i="1"/>
  <c r="AP60" i="1"/>
  <c r="AQ60" i="1"/>
  <c r="AR60" i="1"/>
  <c r="AN60" i="1"/>
  <c r="AO60" i="1"/>
  <c r="AN103" i="1"/>
  <c r="AO103" i="1"/>
  <c r="AP103" i="1"/>
  <c r="AQ103" i="1"/>
  <c r="AR103" i="1"/>
  <c r="AO70" i="1"/>
  <c r="AP70" i="1"/>
  <c r="AQ70" i="1"/>
  <c r="AR70" i="1"/>
  <c r="AN70" i="1"/>
  <c r="AN59" i="1"/>
  <c r="AO59" i="1"/>
  <c r="AP59" i="1"/>
  <c r="AQ59" i="1"/>
  <c r="AR59" i="1"/>
  <c r="AN6" i="1"/>
  <c r="AO6" i="1"/>
  <c r="AP6" i="1"/>
  <c r="AQ6" i="1"/>
  <c r="AR6" i="1"/>
  <c r="AN152" i="1"/>
  <c r="AO152" i="1"/>
  <c r="AP152" i="1"/>
  <c r="AQ152" i="1"/>
  <c r="AR152" i="1"/>
  <c r="AR26" i="1"/>
  <c r="AN26" i="1"/>
  <c r="AO26" i="1"/>
  <c r="AP26" i="1"/>
  <c r="AQ26" i="1"/>
  <c r="AN150" i="1"/>
  <c r="AO150" i="1"/>
  <c r="AP150" i="1"/>
  <c r="AQ150" i="1"/>
  <c r="AR150" i="1"/>
  <c r="AQ90" i="1"/>
  <c r="AR90" i="1"/>
  <c r="AN90" i="1"/>
  <c r="AO90" i="1"/>
  <c r="AP90" i="1"/>
  <c r="AR138" i="1"/>
  <c r="AN138" i="1"/>
  <c r="AO138" i="1"/>
  <c r="AP138" i="1"/>
  <c r="AQ138" i="1"/>
  <c r="AR100" i="1"/>
  <c r="AN100" i="1"/>
  <c r="AO100" i="1"/>
  <c r="AP100" i="1"/>
  <c r="AQ100" i="1"/>
  <c r="AQ39" i="1"/>
  <c r="AR39" i="1"/>
  <c r="AN39" i="1"/>
  <c r="AO39" i="1"/>
  <c r="AP39" i="1"/>
  <c r="AN33" i="1"/>
  <c r="AO33" i="1"/>
  <c r="AP33" i="1"/>
  <c r="AQ33" i="1"/>
  <c r="AR33" i="1"/>
  <c r="AN159" i="1"/>
  <c r="AO159" i="1"/>
  <c r="AP159" i="1"/>
  <c r="AQ159" i="1"/>
  <c r="AR159" i="1"/>
  <c r="AN21" i="1"/>
  <c r="AO21" i="1"/>
  <c r="AP21" i="1"/>
  <c r="AQ21" i="1"/>
  <c r="AR21" i="1"/>
  <c r="AN118" i="1"/>
  <c r="AO118" i="1"/>
  <c r="AP118" i="1"/>
  <c r="AQ118" i="1"/>
  <c r="AR118" i="1"/>
  <c r="AQ107" i="1"/>
  <c r="AR107" i="1"/>
  <c r="AN107" i="1"/>
  <c r="AO107" i="1"/>
  <c r="AP107" i="1"/>
  <c r="AN80" i="1"/>
  <c r="AO80" i="1"/>
  <c r="AP80" i="1"/>
  <c r="AQ80" i="1"/>
  <c r="AR80" i="1"/>
  <c r="AQ82" i="1"/>
  <c r="AR82" i="1"/>
  <c r="AN82" i="1"/>
  <c r="AO82" i="1"/>
  <c r="AP82" i="1"/>
  <c r="AN133" i="1"/>
  <c r="AO133" i="1"/>
  <c r="AP133" i="1"/>
  <c r="AQ133" i="1"/>
  <c r="AR133" i="1"/>
  <c r="AN115" i="1"/>
  <c r="AO115" i="1"/>
  <c r="AP115" i="1"/>
  <c r="AQ115" i="1"/>
  <c r="AR115" i="1"/>
  <c r="AN52" i="1"/>
  <c r="AO52" i="1"/>
  <c r="AP52" i="1"/>
  <c r="AQ52" i="1"/>
  <c r="AR52" i="1"/>
  <c r="AO140" i="1"/>
  <c r="AP140" i="1"/>
  <c r="AQ140" i="1"/>
  <c r="AR140" i="1"/>
  <c r="AN140" i="1"/>
  <c r="AN36" i="1"/>
  <c r="AO36" i="1"/>
  <c r="AP36" i="1"/>
  <c r="AQ36" i="1"/>
  <c r="AR36" i="1"/>
  <c r="AN40" i="1"/>
  <c r="AO40" i="1"/>
  <c r="AP40" i="1"/>
  <c r="AQ40" i="1"/>
  <c r="AR40" i="1"/>
  <c r="AN127" i="1"/>
  <c r="AO127" i="1"/>
  <c r="AP127" i="1"/>
  <c r="AQ127" i="1"/>
  <c r="AR127" i="1"/>
  <c r="AN156" i="1"/>
  <c r="AO156" i="1"/>
  <c r="AP156" i="1"/>
  <c r="AQ156" i="1"/>
  <c r="AR156" i="1"/>
  <c r="AN84" i="1"/>
  <c r="AO84" i="1"/>
  <c r="AP84" i="1"/>
  <c r="AQ84" i="1"/>
  <c r="AR84" i="1"/>
  <c r="AN23" i="1"/>
  <c r="AO23" i="1"/>
  <c r="AP23" i="1"/>
  <c r="AQ23" i="1"/>
  <c r="AR23" i="1"/>
  <c r="AN165" i="1"/>
  <c r="AO165" i="1"/>
  <c r="AP165" i="1"/>
  <c r="AQ165" i="1"/>
  <c r="AR165" i="1"/>
  <c r="AN126" i="1"/>
  <c r="AO126" i="1"/>
  <c r="AP126" i="1"/>
  <c r="AQ126" i="1"/>
  <c r="AR126" i="1"/>
  <c r="AN128" i="1"/>
  <c r="AO128" i="1"/>
  <c r="AP128" i="1"/>
  <c r="AQ128" i="1"/>
  <c r="AR128" i="1"/>
  <c r="AP98" i="1"/>
  <c r="AQ98" i="1"/>
  <c r="AR98" i="1"/>
  <c r="AN98" i="1"/>
  <c r="AO98" i="1"/>
  <c r="AO25" i="1"/>
  <c r="AP25" i="1"/>
  <c r="AQ25" i="1"/>
  <c r="AR25" i="1"/>
  <c r="AN25" i="1"/>
  <c r="AO160" i="1"/>
  <c r="AP160" i="1"/>
  <c r="AQ160" i="1"/>
  <c r="AR160" i="1"/>
  <c r="AN160" i="1"/>
  <c r="AP131" i="1"/>
  <c r="AQ131" i="1"/>
  <c r="AR131" i="1"/>
  <c r="AN131" i="1"/>
  <c r="AO131" i="1"/>
  <c r="AQ48" i="1"/>
  <c r="AR48" i="1"/>
  <c r="AN48" i="1"/>
  <c r="AO48" i="1"/>
  <c r="AP48" i="1"/>
  <c r="AN13" i="1"/>
  <c r="AO13" i="1"/>
  <c r="AP13" i="1"/>
  <c r="AQ13" i="1"/>
  <c r="AR13" i="1"/>
  <c r="AN64" i="1"/>
  <c r="AO64" i="1"/>
  <c r="AP64" i="1"/>
  <c r="AQ64" i="1"/>
  <c r="AR64" i="1"/>
  <c r="AR79" i="1"/>
  <c r="AN79" i="1"/>
  <c r="AO79" i="1"/>
  <c r="AP79" i="1"/>
  <c r="AQ79" i="1"/>
  <c r="AN7" i="1"/>
  <c r="AO7" i="1"/>
  <c r="AP7" i="1"/>
  <c r="AQ7" i="1"/>
  <c r="AR7" i="1"/>
  <c r="AN86" i="1"/>
  <c r="AO86" i="1"/>
  <c r="AP86" i="1"/>
  <c r="AQ86" i="1"/>
  <c r="AR86" i="1"/>
  <c r="AO105" i="1"/>
  <c r="AP105" i="1"/>
  <c r="AQ105" i="1"/>
  <c r="AR105" i="1"/>
  <c r="AN105" i="1"/>
  <c r="AQ68" i="1"/>
  <c r="AR68" i="1"/>
  <c r="AN68" i="1"/>
  <c r="AO68" i="1"/>
  <c r="AP68" i="1"/>
  <c r="AN56" i="1"/>
  <c r="AO56" i="1"/>
  <c r="AP56" i="1"/>
  <c r="AQ56" i="1"/>
  <c r="AR56" i="1"/>
  <c r="AN101" i="1"/>
  <c r="AO101" i="1"/>
  <c r="AP101" i="1"/>
  <c r="AQ101" i="1"/>
  <c r="AR101" i="1"/>
  <c r="AN120" i="1"/>
  <c r="AO120" i="1"/>
  <c r="AP120" i="1"/>
  <c r="AQ120" i="1"/>
  <c r="AR120" i="1"/>
  <c r="AN28" i="1"/>
  <c r="AO28" i="1"/>
  <c r="AP28" i="1"/>
  <c r="AQ28" i="1"/>
  <c r="AR28" i="1"/>
  <c r="AN74" i="1"/>
  <c r="AO74" i="1"/>
  <c r="AP74" i="1"/>
  <c r="AQ74" i="1"/>
  <c r="AR74" i="1"/>
  <c r="AN113" i="1"/>
  <c r="AO113" i="1"/>
  <c r="AP113" i="1"/>
  <c r="AQ113" i="1"/>
  <c r="AR113" i="1"/>
  <c r="AP124" i="1"/>
  <c r="AQ124" i="1"/>
  <c r="AR124" i="1"/>
  <c r="AN124" i="1"/>
  <c r="AO124" i="1"/>
  <c r="AN58" i="1"/>
  <c r="AO58" i="1"/>
  <c r="AP58" i="1"/>
  <c r="AQ58" i="1"/>
  <c r="AR58" i="1"/>
  <c r="AN130" i="1"/>
  <c r="AO130" i="1"/>
  <c r="AP130" i="1"/>
  <c r="AQ130" i="1"/>
  <c r="AR130" i="1"/>
  <c r="AQ16" i="1"/>
  <c r="AR16" i="1"/>
  <c r="AN16" i="1"/>
  <c r="AO16" i="1"/>
  <c r="AP16" i="1"/>
  <c r="AN146" i="1"/>
  <c r="AO146" i="1"/>
  <c r="AP146" i="1"/>
  <c r="AQ146" i="1"/>
  <c r="AR146" i="1"/>
  <c r="AN19" i="1"/>
  <c r="AO19" i="1"/>
  <c r="AP19" i="1"/>
  <c r="AQ19" i="1"/>
  <c r="AR19" i="1"/>
  <c r="AR123" i="1"/>
  <c r="AN123" i="1"/>
  <c r="AO123" i="1"/>
  <c r="AP123" i="1"/>
  <c r="AQ123" i="1"/>
  <c r="AN30" i="1"/>
  <c r="AO30" i="1"/>
  <c r="AP30" i="1"/>
  <c r="AQ30" i="1"/>
  <c r="AR30" i="1"/>
  <c r="AR161" i="1"/>
  <c r="AN161" i="1"/>
  <c r="AO161" i="1"/>
  <c r="AP161" i="1"/>
  <c r="AQ161" i="1"/>
  <c r="AN111" i="1"/>
  <c r="AO111" i="1"/>
  <c r="AP111" i="1"/>
  <c r="AQ111" i="1"/>
  <c r="AR111" i="1"/>
  <c r="AO37" i="1"/>
  <c r="AP37" i="1"/>
  <c r="AQ37" i="1"/>
  <c r="AR37" i="1"/>
  <c r="AN37" i="1"/>
  <c r="AN29" i="1"/>
  <c r="AO29" i="1"/>
  <c r="AP29" i="1"/>
  <c r="AQ29" i="1"/>
  <c r="AR29" i="1"/>
  <c r="AP75" i="1"/>
  <c r="AQ75" i="1"/>
  <c r="AR75" i="1"/>
  <c r="AN75" i="1"/>
  <c r="AO75" i="1"/>
  <c r="AN12" i="1"/>
  <c r="AO12" i="1"/>
  <c r="AP12" i="1"/>
  <c r="AQ12" i="1"/>
  <c r="AR12" i="1"/>
  <c r="AQ77" i="1"/>
  <c r="AR77" i="1"/>
  <c r="AN77" i="1"/>
  <c r="AO77" i="1"/>
  <c r="AP77" i="1"/>
  <c r="AN78" i="1"/>
  <c r="AO78" i="1"/>
  <c r="AP78" i="1"/>
  <c r="AQ78" i="1"/>
  <c r="AR78" i="1"/>
  <c r="AN106" i="1"/>
  <c r="AO106" i="1"/>
  <c r="AP106" i="1"/>
  <c r="AQ106" i="1"/>
  <c r="AR106" i="1"/>
  <c r="AS135" i="1" l="1"/>
  <c r="AS105" i="1"/>
  <c r="AS155" i="1"/>
  <c r="AS142" i="1"/>
  <c r="AS158" i="1"/>
  <c r="AS106" i="1"/>
  <c r="AS128" i="1"/>
  <c r="AS150" i="1"/>
  <c r="AS149" i="1"/>
  <c r="AS148" i="1"/>
  <c r="AS141" i="1"/>
  <c r="AS109" i="1"/>
  <c r="AS154" i="1"/>
  <c r="AS103" i="1"/>
  <c r="AS69" i="1"/>
  <c r="AS86" i="1"/>
  <c r="AS63" i="1"/>
  <c r="AS53" i="1"/>
  <c r="AS80" i="1"/>
  <c r="AS98" i="1"/>
  <c r="AS165" i="1"/>
  <c r="AS161" i="1"/>
  <c r="AS100" i="1"/>
  <c r="AS152" i="1"/>
  <c r="AS51" i="1"/>
  <c r="AS57" i="1"/>
  <c r="AS41" i="1"/>
  <c r="AS107" i="1"/>
  <c r="AS70" i="1"/>
  <c r="AS145" i="1"/>
  <c r="AS12" i="1"/>
  <c r="AS82" i="1"/>
  <c r="AS116" i="1"/>
  <c r="AS78" i="1"/>
  <c r="AS75" i="1"/>
  <c r="AS146" i="1"/>
  <c r="AS120" i="1"/>
  <c r="AS13" i="1"/>
  <c r="AS160" i="1"/>
  <c r="AS126" i="1"/>
  <c r="AS140" i="1"/>
  <c r="AS90" i="1"/>
  <c r="AS71" i="1"/>
  <c r="AS81" i="1"/>
  <c r="AS117" i="1"/>
  <c r="AS30" i="1"/>
  <c r="AS97" i="1"/>
  <c r="AS23" i="1"/>
  <c r="AS9" i="1"/>
  <c r="AS27" i="1"/>
  <c r="AS157" i="1"/>
  <c r="AS29" i="1"/>
  <c r="AS123" i="1"/>
  <c r="AS113" i="1"/>
  <c r="AS127" i="1"/>
  <c r="AS159" i="1"/>
  <c r="AS122" i="1"/>
  <c r="AS104" i="1"/>
  <c r="AS112" i="1"/>
  <c r="AS73" i="1"/>
  <c r="AS20" i="1"/>
  <c r="AS132" i="1"/>
  <c r="AS96" i="1"/>
  <c r="AS8" i="1"/>
  <c r="AS88" i="1"/>
  <c r="AS10" i="1"/>
  <c r="AS37" i="1"/>
  <c r="AS56" i="1"/>
  <c r="AS79" i="1"/>
  <c r="AS115" i="1"/>
  <c r="AS44" i="1"/>
  <c r="AS67" i="1"/>
  <c r="AS17" i="1"/>
  <c r="AS14" i="1"/>
  <c r="AS76" i="1"/>
  <c r="AS147" i="1"/>
  <c r="AS38" i="1"/>
  <c r="AS15" i="1"/>
  <c r="AS108" i="1"/>
  <c r="AS131" i="1"/>
  <c r="AS21" i="1"/>
  <c r="AS62" i="1"/>
  <c r="AS39" i="1"/>
  <c r="AS151" i="1"/>
  <c r="AS66" i="1"/>
  <c r="AS32" i="1"/>
  <c r="AS6" i="1"/>
  <c r="AS43" i="1"/>
  <c r="AS16" i="1"/>
  <c r="AS58" i="1"/>
  <c r="AS84" i="1"/>
  <c r="AS133" i="1"/>
  <c r="AS118" i="1"/>
  <c r="AS59" i="1"/>
  <c r="AS60" i="1"/>
  <c r="AS110" i="1"/>
  <c r="AS83" i="1"/>
  <c r="AS93" i="1"/>
  <c r="AS134" i="1"/>
  <c r="AS61" i="1"/>
  <c r="AS35" i="1"/>
  <c r="AS18" i="1"/>
  <c r="AS94" i="1"/>
  <c r="AS7" i="1"/>
  <c r="AS143" i="1"/>
  <c r="AS42" i="1"/>
  <c r="AS36" i="1"/>
  <c r="AS77" i="1"/>
  <c r="AS19" i="1"/>
  <c r="AS48" i="1"/>
  <c r="AS65" i="1"/>
  <c r="AS153" i="1"/>
  <c r="AS99" i="1"/>
  <c r="AS95" i="1"/>
  <c r="AS31" i="1"/>
  <c r="AS102" i="1"/>
  <c r="AS89" i="1"/>
  <c r="AS54" i="1"/>
  <c r="AS64" i="1"/>
  <c r="AS138" i="1"/>
  <c r="AS92" i="1"/>
  <c r="AS137" i="1"/>
  <c r="AS119" i="1"/>
  <c r="AS46" i="1"/>
  <c r="AS136" i="1"/>
  <c r="AS130" i="1"/>
  <c r="AS45" i="1"/>
  <c r="AS28" i="1"/>
  <c r="AS124" i="1"/>
  <c r="AS25" i="1"/>
  <c r="AS52" i="1"/>
  <c r="AS22" i="1"/>
  <c r="AS72" i="1"/>
  <c r="AS164" i="1"/>
  <c r="AS139" i="1"/>
  <c r="AS91" i="1"/>
  <c r="AS50" i="1"/>
  <c r="AS156" i="1"/>
  <c r="AS121" i="1"/>
  <c r="AS144" i="1"/>
  <c r="AS87" i="1"/>
  <c r="AS101" i="1"/>
  <c r="AS11" i="1"/>
  <c r="AS163" i="1"/>
  <c r="AS125" i="1"/>
  <c r="AS111" i="1"/>
  <c r="AS26" i="1"/>
  <c r="AS24" i="1"/>
  <c r="AS74" i="1"/>
  <c r="AS68" i="1"/>
  <c r="AS40" i="1"/>
  <c r="AS33" i="1"/>
  <c r="AS49" i="1"/>
  <c r="AS34" i="1"/>
  <c r="AS162" i="1"/>
  <c r="AS55" i="1"/>
  <c r="AS47" i="1"/>
  <c r="AS85" i="1"/>
  <c r="AS129" i="1"/>
  <c r="AS1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<sst xmlns="http://schemas.openxmlformats.org/spreadsheetml/2006/main" count="3213" uniqueCount="490">
  <si>
    <t>Engine #1</t>
  </si>
  <si>
    <t>The #1 on the Engine CA is to identify that this is the first PA being used for the particular function, Engine. It may only be used for the NAME Function of 0, Function Instance 0, and an ecu instance of 0, which is commonly know as the “first engine”.</t>
  </si>
  <si>
    <t>Engine #2</t>
  </si>
  <si>
    <t>The #2 on the Engine CA is to identify that this is the second PA available for use for the  function, Engine. It may be used by the “second” engine (Function 0, Function Instance 1, ECU Instance 0), but it may also be used by the second ecu on the first engine (Function 0, Function Instance 0, ECU Instance 1), if there is no second engine.</t>
  </si>
  <si>
    <t>Turbocharger</t>
  </si>
  <si>
    <t>Turbocharger used on the engine.  May only be used for the NAME Function of 133, Industry Group 0, Vehicle System 0.</t>
  </si>
  <si>
    <t>Transmission #1</t>
  </si>
  <si>
    <t>The first transmission - may only be used for the NAME Function of 3, Function Instance 0, and an ecu instance of 0.</t>
  </si>
  <si>
    <t>Transmission #2</t>
  </si>
  <si>
    <t>The second PA available for use for the function, Transmission. It may be used by the “second” transmission (Function 3, Function Instance 1, ECU Instance 0), but it may also be used by the second ecu on the first transmission (Function 3, Function Instance 0, ECU Instance 1), if there is no second transmission.</t>
  </si>
  <si>
    <t>Shift Console - Primary</t>
  </si>
  <si>
    <t>The shift console mounted in the normal drivers position</t>
  </si>
  <si>
    <t>Shift Console - Secondary</t>
  </si>
  <si>
    <t>A shift console mounted remotely from the normal drivers position (May not be used for any ecu instances of the primary shift console)</t>
  </si>
  <si>
    <t>Power TakeOff - (Main or Rear)</t>
  </si>
  <si>
    <t>Axle - Steering</t>
  </si>
  <si>
    <t>Axle - Drive #1</t>
  </si>
  <si>
    <t>The first drive axle - may only be used for the NAME Function of 8, Function Instance 0, and an ecu instance of 0.</t>
  </si>
  <si>
    <t>Axle - Drive #2</t>
  </si>
  <si>
    <t>The second PA available for use for the  function, Axle, Drive. It may be used by the “second” drive axle (Function 8, Function Instance 1, ECU Instance 0), but it may also be used by the second ecu on the first drive axle (Function 8, Function Instance 0, ECU Instance 1), if there is no second drive axle.</t>
  </si>
  <si>
    <t>Brakes - System Controller</t>
  </si>
  <si>
    <t>Brakes - Steer Axle</t>
  </si>
  <si>
    <t>Brakes - Drive axle #1</t>
  </si>
  <si>
    <t>The brakes on the first drive axle - may only be used for the NAME Function of 11, Function Instance 0, and an ecu instance of 0.</t>
  </si>
  <si>
    <t>Brakes - Drive Axle #2</t>
  </si>
  <si>
    <t>The second PA available for use for the function, Brakes on a Drive Axle. It may be used by the “second” drive axle brakes (Function 11, Function Instance 1, ECU Instance 0), but it may also be used by the second ecu on the first drive axle brakes (Function 11, Function Instance 0, ECU Instance 1), if there is no second drive axle brakes.</t>
  </si>
  <si>
    <t>Retarder - Engine</t>
  </si>
  <si>
    <t>Engine Compression Braking</t>
  </si>
  <si>
    <t>Retarder - Driveline</t>
  </si>
  <si>
    <t>Cruise Control</t>
  </si>
  <si>
    <t>Speed-based control</t>
  </si>
  <si>
    <t>Fuel System</t>
  </si>
  <si>
    <t>Steering Controller</t>
  </si>
  <si>
    <t>Suspension - Steer Axle</t>
  </si>
  <si>
    <t>Suspension - Drive Axle #1</t>
  </si>
  <si>
    <t>The suspension on the first drive axle - may only be used for the NAME Function of 18, Function Instance 0, and an ecu instance of 0.</t>
  </si>
  <si>
    <t>Suspension - Drive Axle #2</t>
  </si>
  <si>
    <t>The second PA available for use for the  function, suspension on drive axle. It may be used by the “second” drive axle’s suspension system (Function 18, Function Instance 1, ECU Instance 0), but when there is no second drive axle it may be used by the second ecu on the first drive axle’s suspension (Function 18, Function Instance 0, ECU Instance 1).</t>
  </si>
  <si>
    <t>Instrument Cluster #1</t>
  </si>
  <si>
    <t>The first instrument cluster - may only be used for the NAME Function of 19, Function Instance 0, and an ecu instance of 0.</t>
  </si>
  <si>
    <t>Trip Recorder</t>
  </si>
  <si>
    <t>Passenger-Operator Climate Control #1</t>
  </si>
  <si>
    <t>The first climate control - may only be used for the NAME Function of 21, Function Instance 0, and an ecu instance of 0, and must be associated with the driver (operator) climate control, when there are multiple climate control systems.</t>
  </si>
  <si>
    <t>Alternator/Electrical Charging System</t>
  </si>
  <si>
    <t>Vehicle's primary charging controller</t>
  </si>
  <si>
    <t>Aerodynamic Control</t>
  </si>
  <si>
    <t>Vehicle Navigation</t>
  </si>
  <si>
    <t>Vehicle Security</t>
  </si>
  <si>
    <t>Electrical System</t>
  </si>
  <si>
    <t>This may include Load Centers, Fuseboxes, &amp; Power Distribution boards</t>
  </si>
  <si>
    <t>Starter System</t>
  </si>
  <si>
    <t>Tractor-Trailer Bridge #1</t>
  </si>
  <si>
    <t>The first Tractor mounted bridge leading to trailer(s) - may only be used for the NAME Function of , Function Instance 0, and an ecu instance of 0.</t>
  </si>
  <si>
    <t>Body Controller</t>
  </si>
  <si>
    <t>Auxiliary Valve Control or Engine Air System Valve Control</t>
  </si>
  <si>
    <t>This should be used for auxiliary valve control or engine air system valve control.  May be used with NAME Function 142, 143, 144, 146, 147, or 148 in Industry group 0, Vehicle system group 0.</t>
  </si>
  <si>
    <t>Hitch Control</t>
  </si>
  <si>
    <t>Straight truck hitch (NOT Ag hitch – it is in IG 2)</t>
  </si>
  <si>
    <t>Power TakeOff (Front or Secondary)</t>
  </si>
  <si>
    <t>Off Vehicle Gateway</t>
  </si>
  <si>
    <t>Virtual Terminal (in cab)</t>
  </si>
  <si>
    <t>Cab Display #1</t>
  </si>
  <si>
    <t>The first Cab Display - may only be used for the NAME Function of 60, Function Instance 0, and an ecu instance of 0.</t>
  </si>
  <si>
    <t>Retarder, Exhaust, Engine #1</t>
  </si>
  <si>
    <t>The first engine exhaust retarder - may only be used for the NAME Function of 12, Function Instance 0, and an ecu instance of 0.</t>
  </si>
  <si>
    <t>Headway Controller</t>
  </si>
  <si>
    <t>Forward-looking collision warning, collision avoidance, speed controller, or speed matching</t>
  </si>
  <si>
    <t>On-Board Diagnostic Unit</t>
  </si>
  <si>
    <t>Retarder, Exhaust, Engine #2</t>
  </si>
  <si>
    <t>The second PA available for use for the function, engine exhaust retarder.  It may be used by the “second” engine’s exhaust retarder (Function 12, Function Instance 1, ECU Instance 0), but in cases without a second engine it may also be used by the second exhaust retarder on the first engine or by the second ecu on the first exhaust retarder on the first engine (Function 12, Function Instance 0, ECU Instance 1).</t>
  </si>
  <si>
    <t>Endurance Braking System</t>
  </si>
  <si>
    <t>Suspension - System Controller #1</t>
  </si>
  <si>
    <t>The first Suspension - System Controller - may only be used for the NAME Function of 35, Function Instance 0, and an ecu instance of 0.</t>
  </si>
  <si>
    <t>Pneumatic - System Controller</t>
  </si>
  <si>
    <t>Cab Controller - Primary</t>
  </si>
  <si>
    <t>Cab Controller - Secondary</t>
  </si>
  <si>
    <t>Tire Pressure Controller</t>
  </si>
  <si>
    <t>Ignition Control Module #1</t>
  </si>
  <si>
    <t>The first Ignition Control Module - may only be used for the NAME Function of 39, Function Instance 0, and an ecu instance of 0.</t>
  </si>
  <si>
    <t>Ignition Control Module #2</t>
  </si>
  <si>
    <t>The second SA available for use with the Global Function, Ignition Control Module (39). It may be used as an Ignition Control Module by a second engine on the same network (Function 39, Function Instance 1, ECU Instance 0). In cases without a second engine where there are two Ignition Control Modules on_x000D_
one engine this SA should be used with Function 39, Function Instance 0, ECU Instance 1 to set it apart from the first instance.</t>
  </si>
  <si>
    <t>Seat Control #1</t>
  </si>
  <si>
    <t>The first seat control module - may only be used for the NAME Function of 40, Function Instance 0, and an ecu instance of 0, and must be associated with the driver seat, when there are multiple seats with separate controls.</t>
  </si>
  <si>
    <t>Lighting - Operator Controls</t>
  </si>
  <si>
    <t>Water Pump Controller</t>
  </si>
  <si>
    <t>Passenger-Operator Climate Control #2</t>
  </si>
  <si>
    <t>The second SA available for climate control - must be associated with the passenger climate control (NAME Function of 21, function instance 1, and an ecu instance of 0), when there are multiple climate control systems.  If only one climate control system then may be used for the second ecu of the climate control (Function 21, Function Instance 0, ECU Instance of 1).</t>
  </si>
  <si>
    <t>Transmission Display - Primary</t>
  </si>
  <si>
    <t>Display to operate specifically in conjunction with the transmission control mounted in the normal drivers position</t>
  </si>
  <si>
    <t>Transmission Display - Secondary</t>
  </si>
  <si>
    <t>Secondary display to operate specifically in conjunction with the transmission control mounted remotely from the normal drivers position (May not be used for any ecu instances of the primary transmission display)</t>
  </si>
  <si>
    <t>Exhaust Emission Controller</t>
  </si>
  <si>
    <t>Vehicle Dynamic Stability Controller</t>
  </si>
  <si>
    <t>Oil Sensor</t>
  </si>
  <si>
    <t>Suspension - System Controller #2</t>
  </si>
  <si>
    <t>Information System Controller #1</t>
  </si>
  <si>
    <t>The first Information System Controller - may only be used for the NAME Function of 47, Function Instance 0, and an ecu instance of 0.</t>
  </si>
  <si>
    <t>Clutch/Converter Unit</t>
  </si>
  <si>
    <t>Control of either the clutch and/or converter</t>
  </si>
  <si>
    <t>Engine Valve Controller</t>
  </si>
  <si>
    <t>Electronic control used to control actuation of engine intake and/or exhaust valves</t>
  </si>
  <si>
    <t>Chassis Controller #1</t>
  </si>
  <si>
    <t>The first Chassis Controller - may only be used for the NAME Function of 52, Function Instance 0, and an ECU instance of 0.</t>
  </si>
  <si>
    <t>Chassis Controller #2</t>
  </si>
  <si>
    <t>The second PA available for chassis control - must be associated with the second chassis (NAME Function of 52, Function Instance 1, and an ECU instance of 0), when there are multiple chassis.  If only one chassis on the vehicle then may be used for the second ecu of the first chassis (Function 52, Function Instance 0, ECU Instance of 1).</t>
  </si>
  <si>
    <t>Propulsion Battery Charger</t>
  </si>
  <si>
    <t>A device used to charge propulsion batteries in an electric vehicle from an off-board source of electrical energy.</t>
  </si>
  <si>
    <t>Steering Column Unit</t>
  </si>
  <si>
    <t>Device that gathers the operator inputs from switches/levers/etc located in and/or around the steering wheel/column</t>
  </si>
  <si>
    <t>Fan Drive Controller</t>
  </si>
  <si>
    <t>Controls the main cooling fan operation</t>
  </si>
  <si>
    <t>Seat Control #2</t>
  </si>
  <si>
    <t>The second PA available for seat controls - must be associated with the passenger seat (NAME Function of 40, Function Instance 1, and an ecu instance of 0), when there are multiple seats with separate controls.  If only one seat then may be used for the second ecu of the seat control (Function 40, Function Instance 0, ECU Instance of 1).</t>
  </si>
  <si>
    <t>Parking Brake Controller</t>
  </si>
  <si>
    <t>Module controlling the parking brake</t>
  </si>
  <si>
    <t>Aftertreatment #1 system gas intake</t>
  </si>
  <si>
    <t>Used for exhaust gas measurement such NOx or oxygen, etc.</t>
  </si>
  <si>
    <t>Aftertreatment #1 system gas outlet</t>
  </si>
  <si>
    <t>Safety Restraint System</t>
  </si>
  <si>
    <t>The safety restraint system can be for controlling activation of airbags, belt tensioners, roll over protection systems, etc.</t>
  </si>
  <si>
    <t>Cab Display #2</t>
  </si>
  <si>
    <t>The second Cab Display, this can used for supplemental displays such as retarder display, driver information display, etc.</t>
  </si>
  <si>
    <t>Diesel Particulate Filter Controller</t>
  </si>
  <si>
    <t>Used for Diesel Particulate Filter operation and monitoring such as pressure drop, intake temperature, outlet temperature, soot loading, HC injection, etc.</t>
  </si>
  <si>
    <t>Aftertreatment #2 system gas intake</t>
  </si>
  <si>
    <t>Used for exhaust gas measurement such as NOx or oxygen, etc. for exhaust bank #2.</t>
  </si>
  <si>
    <t>Aftertreatment #2 system gas outlet</t>
  </si>
  <si>
    <t>Used for exhaust gas measurement such NOx or oxygen, etc. for exhaust bank #2.</t>
  </si>
  <si>
    <t>Safety Restraint System #2</t>
  </si>
  <si>
    <t>The second safety restraint system that can be for controlling activation of airbags, belt tensioners, roll over protection systems, etc.</t>
  </si>
  <si>
    <t>Powertrain Control Module</t>
  </si>
  <si>
    <t>Electronic control module in charge of controlling and coordinating the operation of a hybrid propulsion system.</t>
  </si>
  <si>
    <t>Power Systems Manager</t>
  </si>
  <si>
    <t>This controller application will be used to manage one or more power systems. It might exist in an ECU with no other controller applications, or it might exist in an ECU with multiple controller applications</t>
  </si>
  <si>
    <t>Engine Injection Control Module</t>
  </si>
  <si>
    <t>For use with an Injection Control Module (function 85) to inject liquid or gaseous fuel via port or direct injection for combustion use.</t>
  </si>
  <si>
    <t>Driver Impairment Device</t>
  </si>
  <si>
    <t>Device which prevents the starting of a vehicle motor due to driver impairment (e.g. Alcohol Interlock)</t>
  </si>
  <si>
    <t>On-Board Data Logger</t>
  </si>
  <si>
    <t>Global SA</t>
  </si>
  <si>
    <t>Slope Sensor</t>
  </si>
  <si>
    <t>A device that measures the slope along an axis.</t>
  </si>
  <si>
    <t>Catalyst Fluid Sensor</t>
  </si>
  <si>
    <t>The Catalyst Fluid Sensor can measure the catalyst fluid temperature, the catalyst fluid level and the catalyst fluid quality.</t>
  </si>
  <si>
    <t>On Board Diagnostic Unit #2</t>
  </si>
  <si>
    <t>Controller used to report On Board Diagnostics</t>
  </si>
  <si>
    <t>Instrument Cluster #2</t>
  </si>
  <si>
    <t>A second optional, or auxiliary, gauge display for a vehicle</t>
  </si>
  <si>
    <t>Steering Input Unit</t>
  </si>
  <si>
    <t>May be used for measuring steering angle, steering torsion, steering force feedback, etc.</t>
  </si>
  <si>
    <t>Body Controller #2</t>
  </si>
  <si>
    <t>This is for the second instance of a body controller on a chassis.</t>
  </si>
  <si>
    <t>Body-to-Vehicle Interface Control</t>
  </si>
  <si>
    <t>Interface controller managing interaction of vehicle functions and body functions. May be a combination of body signals and gateway functionalities.</t>
  </si>
  <si>
    <t>Forward Road Image Processor</t>
  </si>
  <si>
    <t>Views the road ahead for electronic recognition of several items</t>
  </si>
  <si>
    <t>Door Controller #3</t>
  </si>
  <si>
    <t>Door Controller #4</t>
  </si>
  <si>
    <t>Tractor/Trailer Bridge #2</t>
  </si>
  <si>
    <t>Second tractor mounted bridge leading to trailer(s)</t>
  </si>
  <si>
    <t>Door Controller #1</t>
  </si>
  <si>
    <t>cab drivers side or first door</t>
  </si>
  <si>
    <t>Door Controller #2</t>
  </si>
  <si>
    <t>cab codrivers side or second door</t>
  </si>
  <si>
    <t>Tachograph</t>
  </si>
  <si>
    <t>Electric Propulsion Control Unit #1</t>
  </si>
  <si>
    <t>First or only on-board device converting torque commands to current commands in an electric vehicle system</t>
  </si>
  <si>
    <t>Electric Propulsion Control Unit #2</t>
  </si>
  <si>
    <t>Second on-board device converting torque commands to current commands in an electric vehicle system</t>
  </si>
  <si>
    <t>Electric Propulsion Control Unit #4</t>
  </si>
  <si>
    <t>Fourth on-board device converting torque commands to current commands in an electric vehicle system</t>
  </si>
  <si>
    <t>Battery Pack Monitor #1</t>
  </si>
  <si>
    <t>Device to monitor battery pack #1</t>
  </si>
  <si>
    <t>IG1 SA</t>
  </si>
  <si>
    <t>Thermal Management System Controller</t>
  </si>
  <si>
    <t>This device controls all devices that may be used in a thermal management system including Jacket Water Cooling, Charged Air Cooling, Transmission Cooling, Electronics Cooling, Aux Oil Cooling, etc.</t>
  </si>
  <si>
    <t>Brake Stroke Alert</t>
  </si>
  <si>
    <t>The device that evaluates air brake stroke for normal stroke, over stroke, dragging brake, or a non-functioning brake actuator and is permanently mounted on the vehicle.</t>
  </si>
  <si>
    <t>On-board axle group scale</t>
  </si>
  <si>
    <t>The device that determines axle group weights and is permanently mounted on the vehicle.</t>
  </si>
  <si>
    <t>On-board axle group display</t>
  </si>
  <si>
    <t>The device that displays axle group weights and may be permanently mounted on the vehicle.  Additionally it provides for entry of calibration and other data related to the operation of an on-board scale.</t>
  </si>
  <si>
    <t>Battery Charger</t>
  </si>
  <si>
    <t>A device used to charge batteries in a vehicle from an off-board source of electrical energy.</t>
  </si>
  <si>
    <t>Turbocharger Compressor Bypass</t>
  </si>
  <si>
    <t>Device used to control the flow across the Compressor Bypass</t>
  </si>
  <si>
    <t>Turbocharger Wastegate</t>
  </si>
  <si>
    <t>Device used to control the position of the Wastegate to adjust the exhaust flow.</t>
  </si>
  <si>
    <t>Throttle</t>
  </si>
  <si>
    <t>Device used to control the air/fuel mixture into the cylinders for combustion.</t>
  </si>
  <si>
    <t>Fuel Actuator</t>
  </si>
  <si>
    <t>Device used to Control the flow of fuel (or fuel rack) on a engine.</t>
  </si>
  <si>
    <t>Engine Exhaust Gas Recirculation</t>
  </si>
  <si>
    <t>Device that controls the engine exhaust gas recirculation system.</t>
  </si>
  <si>
    <t>Engine Exhaust Backpressure</t>
  </si>
  <si>
    <t>Device that controls the engine exhaust backpressure.</t>
  </si>
  <si>
    <t>Engine Cylinder Pressure Monitoring System</t>
  </si>
  <si>
    <t>System designed to monitor engine cylinder pressures and provide combustion information.</t>
  </si>
  <si>
    <t>Object Detection Display</t>
  </si>
  <si>
    <t>Display designed specifically for displaying and managing object detection information.</t>
  </si>
  <si>
    <t>Personnel Detection Device</t>
  </si>
  <si>
    <t>Device for the detection of personnel in proximity to a vehicle.</t>
  </si>
  <si>
    <t>Door Controller</t>
  </si>
  <si>
    <t>Retarder Display</t>
  </si>
  <si>
    <t>Display module that shows information pertaining to the retarder (driveline or exhaust or engine).</t>
  </si>
  <si>
    <t>Differential Lock Controller</t>
  </si>
  <si>
    <t>Low-Voltage Disconnect</t>
  </si>
  <si>
    <t>The device that monitors the voltage of the starting battery bank and disconnects predetermined auxiliary loads to assure enough power is left in the batteries for starting the vehicle, and is permanently mounted on the vehicle.</t>
  </si>
  <si>
    <t>Roadway Information</t>
  </si>
  <si>
    <t>Devices that use this function will provide information relevant to the roadway in which the vehicle is traveling. This includes attributes such as intersections, grade, speed limit, number of lanes, location of fueling stations, etc. The roadway refers to the current road that the vehicle is traveling, nearby roads that may intersect the current road, and possibly information for a specific route._x000D_
_x000D_
This is different from "Vehicle Navigation" (Function ID 23) because a vehicle navigation device may use the information provided by the device with the "Roadway Information" Function ID for its purposes. These functions could be accomplished by two completely different devices.</t>
  </si>
  <si>
    <t>Automated Driving</t>
  </si>
  <si>
    <t>Automated Driving System.  Note:  The hardware and software that are collectively capable of performing some or all of the dynamic driving task on a sustained basis, regardless of whether it is limited to a specific operational design domain.  Please reference SAE J3016.</t>
  </si>
  <si>
    <t>Fifth Wheel Smart System</t>
  </si>
  <si>
    <t>Any systems relative to the operation &amp; status/safety monitoring of the fifth  wheel coupler system (including mounting bracket).</t>
  </si>
  <si>
    <t>Adaptive Front Lighting System</t>
  </si>
  <si>
    <t>System used to adjust the vehicle front lighting for the current operating conditions (city, highway, country,etc.)</t>
  </si>
  <si>
    <t>Idle Control System</t>
  </si>
  <si>
    <t>The device automatically starts and stops the engine when the vehicle is stationary for the purpose of reducing excess idle time.</t>
  </si>
  <si>
    <t>User Interface System</t>
  </si>
  <si>
    <t>The User Interface System is a two way interface system.  Uses of this may include, but are not limited to, setting climate conditions, setting system parameters, and/or logging operating conditions of the system.</t>
  </si>
  <si>
    <t>IG Names IG0, IG1</t>
  </si>
  <si>
    <t>ENGINE</t>
  </si>
  <si>
    <t>TRANSMISSION</t>
  </si>
  <si>
    <t>Engine Telematics</t>
  </si>
  <si>
    <t>ENGINE EQUIPMENT</t>
  </si>
  <si>
    <t>FRONT AXLE &amp; EQUIPMENT</t>
  </si>
  <si>
    <t>REAR AXLE &amp; EQUIPMENT</t>
  </si>
  <si>
    <t>REAR SUSPENSION</t>
  </si>
  <si>
    <t>TRAILER CONNECTIONS</t>
  </si>
  <si>
    <t>TIRES &amp; WHEELS</t>
  </si>
  <si>
    <t>FRAME &amp; EQUIPMENT</t>
  </si>
  <si>
    <t>FUEL TANK &amp; EQUIPMENT</t>
  </si>
  <si>
    <t>CAB EXTERIOR</t>
  </si>
  <si>
    <t>CAB INTERIOR</t>
  </si>
  <si>
    <t>INSTRUMENTS &amp; CONTROLS</t>
  </si>
  <si>
    <t>INFORMATION &amp; COMMUNICATION SYSTEMS</t>
  </si>
  <si>
    <t>LIGHTS &amp; SIGNALS</t>
  </si>
  <si>
    <t>AIR EQUIPMENT</t>
  </si>
  <si>
    <t>Electronic Clutch Actuator ECU</t>
  </si>
  <si>
    <t>Transmission Telematics</t>
  </si>
  <si>
    <t>Brake Telematics</t>
  </si>
  <si>
    <t>Wheel End Monitoring ECU</t>
  </si>
  <si>
    <t>ADAS / Lane keep ECU</t>
  </si>
  <si>
    <t>Exterior Camera ECU</t>
  </si>
  <si>
    <t>Exterior Camera Telematics</t>
  </si>
  <si>
    <t>Interior Cameras ECU</t>
  </si>
  <si>
    <t>Interior Camera Telematics</t>
  </si>
  <si>
    <t>Switch Field ECU</t>
  </si>
  <si>
    <t>Engine Display</t>
  </si>
  <si>
    <t>ADAS Adaptive Cruise Control ECU</t>
  </si>
  <si>
    <t>OEM Telematics</t>
  </si>
  <si>
    <t>Telematics Interface Gateway</t>
  </si>
  <si>
    <t>3rd Party Equipment Gateway</t>
  </si>
  <si>
    <t>Onboard Diagnostics Connector Gateway</t>
  </si>
  <si>
    <t>Origin</t>
  </si>
  <si>
    <t>Wheel End Monitoring</t>
  </si>
  <si>
    <t>Virtual Terminal</t>
  </si>
  <si>
    <t>Name in Origin</t>
  </si>
  <si>
    <t>Notes in Origin</t>
  </si>
  <si>
    <t>Matrix Order Sheet Line</t>
  </si>
  <si>
    <t>ADAS Adaptive Cruise Control</t>
  </si>
  <si>
    <t>Electronic Clutch Actuator</t>
  </si>
  <si>
    <t>Interior Cameras</t>
  </si>
  <si>
    <t>e.g. remote diagnostics</t>
  </si>
  <si>
    <t>On Board Diagnostic Unit</t>
  </si>
  <si>
    <t>Example Truck Topology</t>
  </si>
  <si>
    <t>Industry Trajectory</t>
  </si>
  <si>
    <t>Radiator</t>
  </si>
  <si>
    <t>Air Compressor</t>
  </si>
  <si>
    <t>Air Intake System</t>
  </si>
  <si>
    <t>Oil Pan Heater</t>
  </si>
  <si>
    <t>Fuel Heater, In-Tank</t>
  </si>
  <si>
    <t>Filtration Control</t>
  </si>
  <si>
    <t>ADDITIONAL AXLES</t>
  </si>
  <si>
    <t>Lift Axle</t>
  </si>
  <si>
    <t>Traction Control</t>
  </si>
  <si>
    <t>Collision Avoidance</t>
  </si>
  <si>
    <t>Mirrors</t>
  </si>
  <si>
    <t>Power TakeOff (PTO) Switches</t>
  </si>
  <si>
    <t>Steering Wheel Switches</t>
  </si>
  <si>
    <t>Ammeter</t>
  </si>
  <si>
    <t>Pyrometer</t>
  </si>
  <si>
    <t>Predictive Cruise Control</t>
  </si>
  <si>
    <t>Yes</t>
  </si>
  <si>
    <t>VECU - Vehicle ECU</t>
  </si>
  <si>
    <t>Gearshift ECU</t>
  </si>
  <si>
    <t>C166</t>
  </si>
  <si>
    <t>V850, ARM A53</t>
  </si>
  <si>
    <t>ARM A9</t>
  </si>
  <si>
    <t>ARM M4</t>
  </si>
  <si>
    <t>V850, ARM A9</t>
  </si>
  <si>
    <t>Minimum Degree from OBD Connector</t>
  </si>
  <si>
    <t>Minimum Degree from RP1226 Connector</t>
  </si>
  <si>
    <t>Minimum Degree from J560 (or other Trailer) Connector</t>
  </si>
  <si>
    <t>Minimum Degree from other Connectivity (e.g. bluetooth, wi-fi, zigbee)</t>
  </si>
  <si>
    <t>Maximum Degree from OBD Connector</t>
  </si>
  <si>
    <t>Maximum Degree from RP1226 Connector</t>
  </si>
  <si>
    <t>Maximum Degree from J560 (or other Trailer) Connector</t>
  </si>
  <si>
    <t>Maximum Degree from other Connectivity (e.g. bluetooth, wi-fi, zigbee)</t>
  </si>
  <si>
    <t>Any Scope Change?</t>
  </si>
  <si>
    <t>Any HW Limitations Noted</t>
  </si>
  <si>
    <t>Any Survey Responses on Component Details?</t>
  </si>
  <si>
    <t>00, 01</t>
  </si>
  <si>
    <t>00</t>
  </si>
  <si>
    <t>00,  03</t>
  </si>
  <si>
    <t>49</t>
  </si>
  <si>
    <t>02</t>
  </si>
  <si>
    <t>78, 00, 255</t>
  </si>
  <si>
    <t>72</t>
  </si>
  <si>
    <t>07</t>
  </si>
  <si>
    <t>03</t>
  </si>
  <si>
    <t>08</t>
  </si>
  <si>
    <t>64</t>
  </si>
  <si>
    <t>09</t>
  </si>
  <si>
    <t xml:space="preserve">138, 72, 39 </t>
  </si>
  <si>
    <t>138, 39</t>
  </si>
  <si>
    <t>138, 71</t>
  </si>
  <si>
    <t>138, 72, 39</t>
  </si>
  <si>
    <t>91</t>
  </si>
  <si>
    <t>232, 19</t>
  </si>
  <si>
    <t>05</t>
  </si>
  <si>
    <t>06</t>
  </si>
  <si>
    <t>76, 84</t>
  </si>
  <si>
    <t>23, 39</t>
  </si>
  <si>
    <t>249, 251</t>
  </si>
  <si>
    <t>39, 17, 44, 49, 50, 77</t>
  </si>
  <si>
    <t>Default Souce Addresses (Decimal)</t>
  </si>
  <si>
    <t>Gauges</t>
  </si>
  <si>
    <t>Radiator Fan Control</t>
  </si>
  <si>
    <t xml:space="preserve">NoX Sensors </t>
  </si>
  <si>
    <t>DEF Quality Sensor</t>
  </si>
  <si>
    <t xml:space="preserve"> Seat SRS</t>
  </si>
  <si>
    <t>OEM Factory &amp; Service tool</t>
  </si>
  <si>
    <t>Auxiliary Gauges</t>
  </si>
  <si>
    <t>Fan Hub</t>
  </si>
  <si>
    <t>Auxiliary Transmission</t>
  </si>
  <si>
    <t>ADAS Lane Keep</t>
  </si>
  <si>
    <t>Key-Lock Options</t>
  </si>
  <si>
    <t>Turn Signal Control</t>
  </si>
  <si>
    <t>Switch Field</t>
  </si>
  <si>
    <t>Radio</t>
  </si>
  <si>
    <t>Head Unit / Infotainment</t>
  </si>
  <si>
    <t>Transmission Control Module (TCM)</t>
  </si>
  <si>
    <t>E-Horizon / Intelligent Predictive Powertrain Control (IPPC)</t>
  </si>
  <si>
    <t>Steering Angle Sensor (SAS)</t>
  </si>
  <si>
    <t>Antilock Brake System (ABS)</t>
  </si>
  <si>
    <t>Gateway (CGW)</t>
  </si>
  <si>
    <t>Electronically Controlled Suspension (ECS) / Electronically Controlled Air Suspension (ECAS)</t>
  </si>
  <si>
    <t>Safety Restraint System (SRS)</t>
  </si>
  <si>
    <t>Tire Pressure Monitoring System (TPMS)</t>
  </si>
  <si>
    <t>LECM (Living Environment Control Module) / HVAC / HVAC FCU</t>
  </si>
  <si>
    <t>HVAC #2 / HVAC ACU</t>
  </si>
  <si>
    <t>SAM CAB</t>
  </si>
  <si>
    <t>SAM Chassis</t>
  </si>
  <si>
    <t>Additional Switches / Modular Switch Field (MSF)</t>
  </si>
  <si>
    <t>Minimum Degree from Body Builder Connector #1</t>
  </si>
  <si>
    <t>Minimum Degree from Body Builder Connector #2</t>
  </si>
  <si>
    <t>Maximum Degree from Body Builder Connector #1</t>
  </si>
  <si>
    <t>Maximum Degree from Body Builder Connector #2</t>
  </si>
  <si>
    <t>No</t>
  </si>
  <si>
    <t>Weights For "Attack Probability"</t>
  </si>
  <si>
    <t>Fleet Privacy</t>
  </si>
  <si>
    <t>Fleet Operational</t>
  </si>
  <si>
    <t>Fleet Financial</t>
  </si>
  <si>
    <t>Fleet Safety</t>
  </si>
  <si>
    <t>Assuming all events are controllable (C=1)</t>
  </si>
  <si>
    <t>Weights for "Total Risk"</t>
  </si>
  <si>
    <t>Fleet Total Risk</t>
  </si>
  <si>
    <t>Min "Attack Probability" (range 1-5 a la EVITA)</t>
  </si>
  <si>
    <t>Max "Attack Probability" (range 1-5 a la. EVITA)</t>
  </si>
  <si>
    <t>For Scaling:</t>
  </si>
  <si>
    <t>Scope Change Risk (assumed S3)</t>
  </si>
  <si>
    <t>(EVITA) Fleet Safety Risk</t>
  </si>
  <si>
    <t>(EVITA) Fleet Privacy Risk</t>
  </si>
  <si>
    <t>(EVITA) Fleet Financial Risk</t>
  </si>
  <si>
    <t>(EVITA) Fleet Operations Risk</t>
  </si>
  <si>
    <t>orig sort</t>
  </si>
  <si>
    <t>ignore</t>
  </si>
  <si>
    <t>covered by TSRM</t>
  </si>
  <si>
    <t>no responses / not common component</t>
  </si>
  <si>
    <t>large scope change risk</t>
  </si>
  <si>
    <t>medium safety risk</t>
  </si>
  <si>
    <t>medium total risk</t>
  </si>
  <si>
    <t>low total risk</t>
  </si>
  <si>
    <t>min total risk</t>
  </si>
  <si>
    <t>large operational risk</t>
  </si>
  <si>
    <t>Pedestrian Detection</t>
  </si>
  <si>
    <t>Max Degree</t>
  </si>
  <si>
    <t>Fleet Severity Review Notes</t>
  </si>
  <si>
    <t>fleet vetted</t>
  </si>
  <si>
    <t>extrapolated from fleet feedback</t>
  </si>
  <si>
    <t>medium scope change risk</t>
  </si>
  <si>
    <t>Motor Control Module (MCM) / Engine Management System (EMS) / Engine Control Module (ECM)</t>
  </si>
  <si>
    <t>Hill Start Assist</t>
  </si>
  <si>
    <t>Component Aliases</t>
  </si>
  <si>
    <t>All OBD Degree Responses</t>
  </si>
  <si>
    <t>All RP1226 Degree Responses</t>
  </si>
  <si>
    <t>All J560 Degree Responses</t>
  </si>
  <si>
    <t xml:space="preserve">All Other Connectivity Responses </t>
  </si>
  <si>
    <t>All Body Builder #1 Degree Responses</t>
  </si>
  <si>
    <t>All Body Builder #2 Degree Responses</t>
  </si>
  <si>
    <t>Responded</t>
  </si>
  <si>
    <t xml:space="preserve"> 0 0 0 1 1</t>
  </si>
  <si>
    <t xml:space="preserve">   1 1 2</t>
  </si>
  <si>
    <t xml:space="preserve">   1 2 2</t>
  </si>
  <si>
    <t xml:space="preserve">  0 1 1 1</t>
  </si>
  <si>
    <t xml:space="preserve">    1 2</t>
  </si>
  <si>
    <t/>
  </si>
  <si>
    <t xml:space="preserve">     1</t>
  </si>
  <si>
    <t xml:space="preserve">     </t>
  </si>
  <si>
    <t xml:space="preserve">    0 2</t>
  </si>
  <si>
    <t xml:space="preserve">     0</t>
  </si>
  <si>
    <t xml:space="preserve">   0 1 1</t>
  </si>
  <si>
    <t xml:space="preserve">    0 1</t>
  </si>
  <si>
    <t xml:space="preserve">  0 0 0 0</t>
  </si>
  <si>
    <t xml:space="preserve">  0 1 1 2</t>
  </si>
  <si>
    <t xml:space="preserve">    1 3</t>
  </si>
  <si>
    <t xml:space="preserve">   1 1 1</t>
  </si>
  <si>
    <t xml:space="preserve">    2 2</t>
  </si>
  <si>
    <t xml:space="preserve">    2 3</t>
  </si>
  <si>
    <t xml:space="preserve">    1 1</t>
  </si>
  <si>
    <t xml:space="preserve">     2</t>
  </si>
  <si>
    <t xml:space="preserve">     3</t>
  </si>
  <si>
    <t xml:space="preserve">  0 0 1 1</t>
  </si>
  <si>
    <t xml:space="preserve">   1 2 3</t>
  </si>
  <si>
    <t>None</t>
  </si>
  <si>
    <t xml:space="preserve">   0 0 0</t>
  </si>
  <si>
    <t xml:space="preserve">    0 0</t>
  </si>
  <si>
    <t xml:space="preserve">   0 0 2</t>
  </si>
  <si>
    <t xml:space="preserve">  0 0 0 1</t>
  </si>
  <si>
    <t xml:space="preserve">   0 0 1</t>
  </si>
  <si>
    <t xml:space="preserve">   0 1 2</t>
  </si>
  <si>
    <t xml:space="preserve">  1 1 1 1</t>
  </si>
  <si>
    <t xml:space="preserve">   2 2 2</t>
  </si>
  <si>
    <t xml:space="preserve">  0 1 2 2</t>
  </si>
  <si>
    <t>high enough severy independent of low overal risk</t>
  </si>
  <si>
    <t>scope change high independent of low overal risk</t>
  </si>
  <si>
    <t>Derived Risks</t>
  </si>
  <si>
    <t>Derived Prob.</t>
  </si>
  <si>
    <t>Component Topology OEM Responses</t>
  </si>
  <si>
    <t>Fleet Estimated Severities</t>
  </si>
  <si>
    <t xml:space="preserve">  1 1 1 2</t>
  </si>
  <si>
    <t xml:space="preserve">  1 1 2 2</t>
  </si>
  <si>
    <t>Cobra55</t>
  </si>
  <si>
    <t xml:space="preserve">   0 2 2</t>
  </si>
  <si>
    <t xml:space="preserve">   2 2 3</t>
  </si>
  <si>
    <t xml:space="preserve">    2 4</t>
  </si>
  <si>
    <t>0 0</t>
  </si>
  <si>
    <t>1 1</t>
  </si>
  <si>
    <t>1 2</t>
  </si>
  <si>
    <t>Column2</t>
  </si>
  <si>
    <t>Column3</t>
  </si>
  <si>
    <t>V11 assignments</t>
  </si>
  <si>
    <t>Aftertreatment Control Module (ACM) / Exhaust Emission Controller</t>
  </si>
  <si>
    <t xml:space="preserve">  0 0 0 1 1 1</t>
  </si>
  <si>
    <t xml:space="preserve">  1 1 1 2 2 2</t>
  </si>
  <si>
    <t xml:space="preserve">  1 1 1 2 2 3</t>
  </si>
  <si>
    <t xml:space="preserve">  0 1 1 1 2 2</t>
  </si>
  <si>
    <t xml:space="preserve">   1 1 1 3 3</t>
  </si>
  <si>
    <t>Common Powertrain Controller Module (CPC)</t>
  </si>
  <si>
    <t>Front Axle Steering (FAS) / VDS / MCS</t>
  </si>
  <si>
    <t>Bendix FLR and FLC (Forward looking Camera / Radar)</t>
  </si>
  <si>
    <t>Bendix Fusion</t>
  </si>
  <si>
    <t>Automated Driving (L0-L2)</t>
  </si>
  <si>
    <t>Active Safety Components / Bendix Fusion (Display)</t>
  </si>
  <si>
    <t>LCS Side Sensor (blind spot only) / Lane Warning / Lane Departure Warning System / Bendix Fusion / Exterior Camera for Lane Departune Warning / Driver Assistance Camera (MPC)</t>
  </si>
  <si>
    <t>Forensic Exterior Cameras</t>
  </si>
  <si>
    <t>Telematics GateWay (TGW) / Off Vehicle Gateway / Communications Unit / Communications Telematics (CTP-FB)</t>
  </si>
  <si>
    <t>Component Class Assignments</t>
  </si>
  <si>
    <t>Class Assigned</t>
  </si>
  <si>
    <t>Class Assignment Rationale</t>
  </si>
  <si>
    <t>telematics device</t>
  </si>
  <si>
    <t>gateway device</t>
  </si>
  <si>
    <t>Matrix Default Name</t>
  </si>
  <si>
    <t>Component Reference Name</t>
  </si>
  <si>
    <t>OEM Feedback</t>
  </si>
  <si>
    <t>Simplified Risk Analysis and Classification:</t>
  </si>
  <si>
    <t>Device Class</t>
  </si>
  <si>
    <t>Devices</t>
  </si>
  <si>
    <t>None Specified</t>
  </si>
  <si>
    <t>likely to have wireless interfaces and a J1939 interface</t>
  </si>
  <si>
    <t>has a wireless interface and connects to J1939</t>
  </si>
  <si>
    <t>has a CCS/ISO 15118 interface which is accessible wirelessly and connects to J1939</t>
  </si>
  <si>
    <t>Minimum  Attacker Deg of Separation</t>
  </si>
  <si>
    <t>'high' overall fleet risk</t>
  </si>
  <si>
    <t>'medium' overall fleet risk</t>
  </si>
  <si>
    <t>'low' overall fleet risk</t>
  </si>
  <si>
    <t>high' scope change risk (assumes NGTTI with no J2497) and untrusted wired connection</t>
  </si>
  <si>
    <t>medium' scope  change risk (connected to two or more vehicle networks)</t>
  </si>
  <si>
    <t>has J2497 interface (in NA) which is accessible wirelessly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</si>
</sst>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scheme val="minor"/>
    </font>
    <font>
      <sz val="11"/>
      <color rgb="FF3F3F76"/>
      <name val="Calibri"/>
      <family val="2"/>
      <scheme val="minor"/>
    </font>
    <font>
      <sz val="11"/>
      <color theme="1"/>
      <name val="Calibri"/>
      <family val="2"/>
    </font>
    <font>
      <sz val="8"/>
      <name val="Calibri"/>
      <family val="2"/>
      <scheme val="minor"/>
    </font>
    <font>
      <sz val="11"/>
      <color theme="0"/>
      <name val="Calibri"/>
      <family val="2"/>
      <scheme val="minor"/>
    </font>
    <font>
      <sz val="9"/>
      <color theme="1"/>
      <name val="Calibri"/>
      <family val="2"/>
    </font>
    <font>
      <b/>
      <sz val="12"/>
      <color theme="1"/>
      <name val="Calibri"/>
      <family val="2"/>
      <scheme val="minor"/>
    </font>
    <font>
      <b/>
      <sz val="11"/>
      <color theme="1"/>
      <name val="Calibri"/>
      <family val="2"/>
      <scheme val="minor"/>
    </font>
    <font>
      <i/>
      <sz val="12"/>
      <color theme="0"/>
      <name val="Calibri"/>
      <family val="2"/>
      <scheme val="minor"/>
    </font>
    <font>
      <b/>
      <sz val="11"/>
      <color rgb="FFFA7D00"/>
      <name val="Calibri"/>
      <family val="2"/>
      <scheme val="minor"/>
    </font>
    <font>
      <sz val="12"/>
      <color theme="1"/>
      <name val="Calibri"/>
      <family val="2"/>
      <scheme val="minor"/>
    </font>
    <font>
      <b/>
      <u/>
      <sz val="11"/>
      <color theme="0"/>
      <name val="Calibri"/>
      <family val="2"/>
      <scheme val="minor"/>
    </font>
    <font>
      <sz val="10"/>
      <color theme="1"/>
      <name val="Calibri"/>
      <family val="2"/>
      <scheme val="minor"/>
    </font>
    <font>
      <b/>
      <sz val="15"/>
      <color theme="3"/>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FFFFFF"/>
        <bgColor rgb="FF000000"/>
      </patternFill>
    </fill>
    <fill>
      <patternFill patternType="solid">
        <fgColor rgb="FFFFCC99"/>
      </patternFill>
    </fill>
    <fill>
      <patternFill patternType="solid">
        <fgColor theme="7" tint="0.79998168889431442"/>
        <bgColor indexed="64"/>
      </patternFill>
    </fill>
    <fill>
      <patternFill patternType="solid">
        <fgColor theme="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2F2F2"/>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theme="0"/>
      </left>
      <right style="thin">
        <color indexed="64"/>
      </right>
      <top style="thin">
        <color indexed="64"/>
      </top>
      <bottom style="thin">
        <color indexed="64"/>
      </bottom>
      <diagonal/>
    </border>
    <border>
      <left style="thin">
        <color theme="0"/>
      </left>
      <right style="thin">
        <color indexed="64"/>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ck">
        <color auto="1"/>
      </left>
      <right/>
      <top/>
      <bottom/>
      <diagonal/>
    </border>
    <border>
      <left style="thick">
        <color auto="1"/>
      </left>
      <right style="thin">
        <color indexed="64"/>
      </right>
      <top/>
      <bottom style="thin">
        <color indexed="64"/>
      </bottom>
      <diagonal/>
    </border>
    <border>
      <left style="thick">
        <color auto="1"/>
      </left>
      <right style="thin">
        <color indexed="64"/>
      </right>
      <top style="thin">
        <color indexed="64"/>
      </top>
      <bottom style="thin">
        <color indexed="64"/>
      </bottom>
      <diagonal/>
    </border>
    <border>
      <left style="thick">
        <color auto="1"/>
      </left>
      <right style="thin">
        <color indexed="64"/>
      </right>
      <top style="thin">
        <color indexed="64"/>
      </top>
      <bottom/>
      <diagonal/>
    </border>
    <border>
      <left/>
      <right style="thick">
        <color auto="1"/>
      </right>
      <top/>
      <bottom/>
      <diagonal/>
    </border>
    <border>
      <left style="thick">
        <color auto="1"/>
      </left>
      <right style="thin">
        <color auto="1"/>
      </right>
      <top/>
      <bottom/>
      <diagonal/>
    </border>
    <border>
      <left style="thin">
        <color auto="1"/>
      </left>
      <right style="thick">
        <color auto="1"/>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rgb="FF7F7F7F"/>
      </left>
      <right/>
      <top style="thin">
        <color rgb="FF7F7F7F"/>
      </top>
      <bottom style="thin">
        <color rgb="FF7F7F7F"/>
      </bottom>
      <diagonal/>
    </border>
    <border>
      <left style="double">
        <color rgb="FF00B0F0"/>
      </left>
      <right/>
      <top/>
      <bottom/>
      <diagonal/>
    </border>
    <border>
      <left style="double">
        <color rgb="FF00B0F0"/>
      </left>
      <right style="thin">
        <color auto="1"/>
      </right>
      <top/>
      <bottom/>
      <diagonal/>
    </border>
    <border>
      <left/>
      <right style="thick">
        <color auto="1"/>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style="thick">
        <color rgb="FF7F7F7F"/>
      </right>
      <top/>
      <bottom/>
      <diagonal/>
    </border>
    <border>
      <left/>
      <right style="thick">
        <color rgb="FF7F7F7F"/>
      </right>
      <top/>
      <bottom style="thin">
        <color indexed="64"/>
      </bottom>
      <diagonal/>
    </border>
    <border>
      <left/>
      <right style="thick">
        <color rgb="FF7F7F7F"/>
      </right>
      <top style="thin">
        <color indexed="64"/>
      </top>
      <bottom style="thin">
        <color indexed="64"/>
      </bottom>
      <diagonal/>
    </border>
    <border>
      <left/>
      <right style="thick">
        <color rgb="FF7F7F7F"/>
      </right>
      <top style="thin">
        <color indexed="64"/>
      </top>
      <bottom/>
      <diagonal/>
    </border>
  </borders>
  <cellStyleXfs count="4">
    <xf numFmtId="0" fontId="0" fillId="0" borderId="0"/>
    <xf numFmtId="0" fontId="2" fillId="5" borderId="2" applyNumberFormat="0" applyAlignment="0" applyProtection="0"/>
    <xf numFmtId="0" fontId="10" fillId="11" borderId="2" applyNumberFormat="0" applyAlignment="0" applyProtection="0"/>
    <xf numFmtId="0" fontId="14" fillId="0" borderId="38" applyNumberFormat="0" applyFill="0" applyAlignment="0" applyProtection="0"/>
  </cellStyleXfs>
  <cellXfs count="128">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3" xfId="0" applyBorder="1"/>
    <xf numFmtId="0" fontId="0" fillId="0" borderId="8" xfId="0" applyBorder="1"/>
    <xf numFmtId="0" fontId="0" fillId="7" borderId="0" xfId="0" applyFill="1" applyAlignment="1">
      <alignment wrapText="1"/>
    </xf>
    <xf numFmtId="0" fontId="0" fillId="7" borderId="4" xfId="0" applyFill="1" applyBorder="1" applyAlignment="1">
      <alignment wrapText="1"/>
    </xf>
    <xf numFmtId="0" fontId="0" fillId="7" borderId="3" xfId="0" applyFill="1" applyBorder="1" applyAlignment="1">
      <alignment wrapText="1"/>
    </xf>
    <xf numFmtId="0" fontId="0" fillId="2" borderId="9" xfId="0" applyFill="1" applyBorder="1" applyAlignment="1">
      <alignment wrapText="1"/>
    </xf>
    <xf numFmtId="0" fontId="0" fillId="0" borderId="0" xfId="0" applyBorder="1"/>
    <xf numFmtId="0" fontId="0" fillId="2" borderId="11" xfId="0" applyNumberFormat="1" applyFill="1" applyBorder="1" applyAlignment="1">
      <alignment wrapText="1"/>
    </xf>
    <xf numFmtId="0" fontId="0" fillId="2" borderId="7" xfId="0" applyNumberFormat="1" applyFill="1" applyBorder="1" applyAlignment="1">
      <alignment wrapText="1"/>
    </xf>
    <xf numFmtId="0" fontId="0" fillId="2" borderId="12" xfId="0" applyNumberFormat="1" applyFill="1" applyBorder="1" applyAlignment="1">
      <alignment wrapText="1"/>
    </xf>
    <xf numFmtId="0" fontId="0" fillId="2" borderId="1" xfId="0" applyFill="1" applyBorder="1" applyAlignment="1">
      <alignment horizontal="right" wrapText="1"/>
    </xf>
    <xf numFmtId="0" fontId="0" fillId="2" borderId="9" xfId="0" applyFill="1" applyBorder="1" applyAlignment="1">
      <alignment horizontal="right" wrapText="1"/>
    </xf>
    <xf numFmtId="0" fontId="0" fillId="0" borderId="8" xfId="0" applyBorder="1" applyAlignment="1"/>
    <xf numFmtId="0" fontId="0" fillId="0" borderId="3" xfId="0" applyBorder="1" applyAlignment="1"/>
    <xf numFmtId="0" fontId="0" fillId="7" borderId="3" xfId="0" applyFill="1" applyBorder="1" applyAlignment="1"/>
    <xf numFmtId="0" fontId="0" fillId="0" borderId="0" xfId="0" applyBorder="1" applyAlignment="1"/>
    <xf numFmtId="0" fontId="7" fillId="0" borderId="0" xfId="0" applyFont="1"/>
    <xf numFmtId="0" fontId="7" fillId="0" borderId="0" xfId="0" applyFont="1" applyBorder="1"/>
    <xf numFmtId="0" fontId="3" fillId="7" borderId="5" xfId="0" applyFont="1" applyFill="1" applyBorder="1" applyAlignment="1">
      <alignment wrapText="1"/>
    </xf>
    <xf numFmtId="0" fontId="6" fillId="7" borderId="15" xfId="0" applyFont="1" applyFill="1" applyBorder="1" applyAlignment="1">
      <alignment wrapText="1"/>
    </xf>
    <xf numFmtId="0" fontId="3" fillId="7" borderId="6" xfId="0" applyFont="1" applyFill="1" applyBorder="1" applyAlignment="1">
      <alignment wrapText="1"/>
    </xf>
    <xf numFmtId="0" fontId="0" fillId="0" borderId="18" xfId="0" applyBorder="1"/>
    <xf numFmtId="0" fontId="7" fillId="9" borderId="5" xfId="0" applyFont="1" applyFill="1" applyBorder="1" applyAlignment="1">
      <alignment horizontal="center" wrapText="1"/>
    </xf>
    <xf numFmtId="0" fontId="0" fillId="9" borderId="16" xfId="0" applyNumberFormat="1" applyFill="1" applyBorder="1" applyAlignment="1">
      <alignment horizontal="center" wrapText="1"/>
    </xf>
    <xf numFmtId="0" fontId="7" fillId="2" borderId="6" xfId="0" applyFont="1" applyFill="1" applyBorder="1" applyAlignment="1">
      <alignment horizontal="center" wrapText="1"/>
    </xf>
    <xf numFmtId="0" fontId="0" fillId="2" borderId="16" xfId="0" applyNumberFormat="1" applyFill="1" applyBorder="1" applyAlignment="1">
      <alignment horizontal="center" wrapText="1"/>
    </xf>
    <xf numFmtId="0" fontId="7" fillId="9" borderId="6" xfId="0" applyFont="1" applyFill="1" applyBorder="1" applyAlignment="1">
      <alignment horizontal="center" wrapText="1"/>
    </xf>
    <xf numFmtId="0" fontId="0" fillId="2" borderId="15" xfId="0" applyFill="1" applyBorder="1" applyAlignment="1">
      <alignment horizontal="center" wrapText="1"/>
    </xf>
    <xf numFmtId="0" fontId="0" fillId="9" borderId="15" xfId="0" applyNumberFormat="1" applyFill="1" applyBorder="1" applyAlignment="1">
      <alignment horizontal="center" wrapText="1"/>
    </xf>
    <xf numFmtId="0" fontId="0" fillId="2" borderId="15" xfId="0" applyNumberFormat="1" applyFill="1" applyBorder="1" applyAlignment="1">
      <alignment horizontal="center" wrapText="1"/>
    </xf>
    <xf numFmtId="0" fontId="7" fillId="9" borderId="10" xfId="0" applyFont="1" applyFill="1" applyBorder="1" applyAlignment="1">
      <alignment horizontal="center" wrapText="1"/>
    </xf>
    <xf numFmtId="0" fontId="0" fillId="9" borderId="17" xfId="0" applyNumberFormat="1" applyFill="1" applyBorder="1" applyAlignment="1">
      <alignment horizontal="center" wrapText="1"/>
    </xf>
    <xf numFmtId="0" fontId="7" fillId="2" borderId="14" xfId="0" applyFont="1" applyFill="1" applyBorder="1" applyAlignment="1">
      <alignment horizontal="center" wrapText="1"/>
    </xf>
    <xf numFmtId="0" fontId="0" fillId="2" borderId="17" xfId="0" applyNumberFormat="1" applyFill="1" applyBorder="1" applyAlignment="1">
      <alignment horizontal="center" wrapText="1"/>
    </xf>
    <xf numFmtId="0" fontId="7" fillId="9" borderId="14" xfId="0" applyFont="1" applyFill="1" applyBorder="1" applyAlignment="1">
      <alignment horizontal="center" wrapText="1"/>
    </xf>
    <xf numFmtId="0" fontId="0" fillId="0" borderId="19" xfId="0" applyBorder="1"/>
    <xf numFmtId="0" fontId="0" fillId="7" borderId="19" xfId="0" applyFill="1" applyBorder="1" applyAlignment="1">
      <alignment wrapText="1"/>
    </xf>
    <xf numFmtId="0" fontId="0" fillId="2" borderId="21" xfId="0" applyFill="1" applyBorder="1" applyAlignment="1">
      <alignment wrapText="1"/>
    </xf>
    <xf numFmtId="0" fontId="0" fillId="2" borderId="22" xfId="0" applyFill="1" applyBorder="1" applyAlignment="1">
      <alignment wrapText="1"/>
    </xf>
    <xf numFmtId="0" fontId="0" fillId="0" borderId="23" xfId="0" applyBorder="1"/>
    <xf numFmtId="0" fontId="0" fillId="7" borderId="23" xfId="0" applyFill="1" applyBorder="1" applyAlignment="1">
      <alignment wrapText="1"/>
    </xf>
    <xf numFmtId="0" fontId="5" fillId="7" borderId="19" xfId="0" applyFont="1" applyFill="1" applyBorder="1" applyAlignment="1">
      <alignment horizontal="center"/>
    </xf>
    <xf numFmtId="0" fontId="5" fillId="7" borderId="0" xfId="0" applyFont="1" applyFill="1" applyBorder="1"/>
    <xf numFmtId="0" fontId="5" fillId="7" borderId="0" xfId="0" applyFont="1" applyFill="1" applyBorder="1" applyAlignment="1">
      <alignment horizontal="center"/>
    </xf>
    <xf numFmtId="0" fontId="0" fillId="7" borderId="0" xfId="0" applyFill="1" applyAlignment="1">
      <alignment horizontal="center" wrapText="1"/>
    </xf>
    <xf numFmtId="0" fontId="0" fillId="0" borderId="24" xfId="0" applyBorder="1"/>
    <xf numFmtId="0" fontId="0" fillId="0" borderId="25" xfId="0" applyBorder="1"/>
    <xf numFmtId="0" fontId="0" fillId="7" borderId="24" xfId="0" applyFill="1" applyBorder="1" applyAlignment="1">
      <alignment wrapText="1"/>
    </xf>
    <xf numFmtId="0" fontId="0" fillId="7" borderId="25" xfId="0" applyFill="1" applyBorder="1" applyAlignment="1">
      <alignment wrapText="1"/>
    </xf>
    <xf numFmtId="0" fontId="5" fillId="7" borderId="23" xfId="0" applyFont="1" applyFill="1" applyBorder="1" applyAlignment="1">
      <alignment horizontal="center" wrapText="1"/>
    </xf>
    <xf numFmtId="0" fontId="5" fillId="7" borderId="24" xfId="0" applyFont="1" applyFill="1" applyBorder="1" applyAlignment="1">
      <alignment wrapText="1"/>
    </xf>
    <xf numFmtId="0" fontId="5" fillId="7" borderId="3" xfId="0" applyFont="1" applyFill="1" applyBorder="1" applyAlignment="1">
      <alignment wrapText="1"/>
    </xf>
    <xf numFmtId="0" fontId="5" fillId="7" borderId="25" xfId="0" applyFont="1" applyFill="1" applyBorder="1" applyAlignment="1">
      <alignment wrapText="1"/>
    </xf>
    <xf numFmtId="0" fontId="0" fillId="10" borderId="24" xfId="0" applyFill="1" applyBorder="1"/>
    <xf numFmtId="0" fontId="0" fillId="10" borderId="3" xfId="0" applyFill="1" applyBorder="1"/>
    <xf numFmtId="0" fontId="0" fillId="10" borderId="25" xfId="0" applyFill="1" applyBorder="1"/>
    <xf numFmtId="0" fontId="0" fillId="7" borderId="24" xfId="0" applyFill="1" applyBorder="1"/>
    <xf numFmtId="0" fontId="0" fillId="7" borderId="3" xfId="0" applyFill="1" applyBorder="1"/>
    <xf numFmtId="0" fontId="0" fillId="7" borderId="25" xfId="0" applyFill="1" applyBorder="1"/>
    <xf numFmtId="0" fontId="0" fillId="2" borderId="23" xfId="0" applyFill="1" applyBorder="1" applyAlignment="1">
      <alignment wrapText="1"/>
    </xf>
    <xf numFmtId="0" fontId="5" fillId="7" borderId="0" xfId="0" applyFont="1" applyFill="1" applyBorder="1" applyAlignment="1">
      <alignment wrapText="1"/>
    </xf>
    <xf numFmtId="0" fontId="2" fillId="5" borderId="2" xfId="1"/>
    <xf numFmtId="0" fontId="2" fillId="5" borderId="28" xfId="1" applyBorder="1" applyAlignment="1">
      <alignment wrapText="1"/>
    </xf>
    <xf numFmtId="0" fontId="10" fillId="11" borderId="28" xfId="2" applyBorder="1" applyAlignment="1"/>
    <xf numFmtId="0" fontId="8" fillId="0" borderId="19" xfId="0" applyFont="1" applyBorder="1"/>
    <xf numFmtId="0" fontId="8" fillId="7" borderId="19" xfId="0" applyFont="1" applyFill="1" applyBorder="1" applyAlignment="1">
      <alignment wrapText="1"/>
    </xf>
    <xf numFmtId="0" fontId="0" fillId="0" borderId="29" xfId="0" applyBorder="1"/>
    <xf numFmtId="0" fontId="0" fillId="7" borderId="29" xfId="0" applyFill="1" applyBorder="1" applyAlignment="1">
      <alignment wrapText="1"/>
    </xf>
    <xf numFmtId="0" fontId="8" fillId="7" borderId="19" xfId="0" applyFont="1" applyFill="1" applyBorder="1"/>
    <xf numFmtId="2" fontId="11" fillId="2" borderId="0" xfId="0" applyNumberFormat="1" applyFont="1" applyFill="1" applyAlignment="1">
      <alignment wrapText="1"/>
    </xf>
    <xf numFmtId="1" fontId="11" fillId="2" borderId="24" xfId="0" applyNumberFormat="1" applyFont="1" applyFill="1" applyBorder="1" applyAlignment="1">
      <alignment horizontal="center" wrapText="1"/>
    </xf>
    <xf numFmtId="1" fontId="11" fillId="2" borderId="3" xfId="0" applyNumberFormat="1" applyFont="1" applyFill="1" applyBorder="1" applyAlignment="1">
      <alignment horizontal="center" wrapText="1"/>
    </xf>
    <xf numFmtId="1" fontId="11" fillId="2" borderId="25" xfId="0" applyNumberFormat="1" applyFont="1" applyFill="1" applyBorder="1" applyAlignment="1">
      <alignment horizontal="center" wrapText="1"/>
    </xf>
    <xf numFmtId="1" fontId="7" fillId="2" borderId="19" xfId="0" applyNumberFormat="1" applyFont="1" applyFill="1" applyBorder="1" applyAlignment="1">
      <alignment horizontal="center" wrapText="1"/>
    </xf>
    <xf numFmtId="0" fontId="0" fillId="9" borderId="15" xfId="0" applyFill="1" applyBorder="1" applyAlignment="1">
      <alignment horizontal="center" wrapText="1"/>
    </xf>
    <xf numFmtId="0" fontId="0" fillId="9" borderId="17" xfId="0" applyFill="1" applyBorder="1" applyAlignment="1">
      <alignment horizontal="center" wrapText="1"/>
    </xf>
    <xf numFmtId="0" fontId="7" fillId="2" borderId="6" xfId="0" applyNumberFormat="1" applyFont="1" applyFill="1" applyBorder="1" applyAlignment="1">
      <alignment horizontal="center" wrapText="1"/>
    </xf>
    <xf numFmtId="0" fontId="7" fillId="2" borderId="14" xfId="0" applyNumberFormat="1" applyFont="1" applyFill="1" applyBorder="1" applyAlignment="1">
      <alignment horizontal="center" wrapText="1"/>
    </xf>
    <xf numFmtId="0" fontId="0" fillId="2" borderId="26" xfId="0" applyNumberFormat="1" applyFill="1" applyBorder="1" applyAlignment="1">
      <alignment wrapText="1"/>
    </xf>
    <xf numFmtId="0" fontId="0" fillId="2" borderId="27" xfId="0" applyNumberFormat="1" applyFill="1" applyBorder="1" applyAlignment="1">
      <alignment wrapText="1"/>
    </xf>
    <xf numFmtId="0" fontId="0" fillId="2" borderId="31" xfId="0" applyNumberFormat="1" applyFill="1" applyBorder="1" applyAlignment="1">
      <alignment wrapText="1"/>
    </xf>
    <xf numFmtId="1" fontId="7" fillId="2" borderId="30" xfId="0" applyNumberFormat="1" applyFont="1" applyFill="1" applyBorder="1" applyAlignment="1">
      <alignment horizontal="center" vertical="center" wrapText="1"/>
    </xf>
    <xf numFmtId="0" fontId="13" fillId="7" borderId="3" xfId="0" applyFont="1" applyFill="1" applyBorder="1" applyAlignment="1">
      <alignment wrapText="1"/>
    </xf>
    <xf numFmtId="0" fontId="0" fillId="7" borderId="0" xfId="0" applyFill="1" applyBorder="1"/>
    <xf numFmtId="0" fontId="0" fillId="7" borderId="0" xfId="0" applyFill="1" applyBorder="1" applyAlignment="1">
      <alignment wrapText="1"/>
    </xf>
    <xf numFmtId="0" fontId="0" fillId="10" borderId="0" xfId="0" applyFill="1" applyBorder="1"/>
    <xf numFmtId="1" fontId="0" fillId="8" borderId="3" xfId="0" applyNumberFormat="1" applyFill="1" applyBorder="1" applyAlignment="1">
      <alignment wrapText="1"/>
    </xf>
    <xf numFmtId="1" fontId="0" fillId="6" borderId="3" xfId="0" applyNumberFormat="1" applyFill="1" applyBorder="1" applyAlignment="1">
      <alignment wrapText="1"/>
    </xf>
    <xf numFmtId="1" fontId="0" fillId="2" borderId="3" xfId="0" applyNumberFormat="1" applyFill="1" applyBorder="1" applyAlignment="1">
      <alignment wrapText="1"/>
    </xf>
    <xf numFmtId="0" fontId="2" fillId="5" borderId="2" xfId="1" applyAlignment="1">
      <alignment wrapText="1"/>
    </xf>
    <xf numFmtId="49" fontId="0" fillId="2" borderId="13" xfId="0" applyNumberFormat="1" applyFill="1" applyBorder="1" applyAlignment="1">
      <alignment wrapText="1"/>
    </xf>
    <xf numFmtId="49" fontId="0" fillId="2" borderId="5" xfId="0" applyNumberFormat="1" applyFill="1" applyBorder="1" applyAlignment="1">
      <alignment wrapText="1"/>
    </xf>
    <xf numFmtId="49" fontId="0" fillId="2" borderId="10" xfId="0" applyNumberFormat="1" applyFill="1" applyBorder="1" applyAlignment="1">
      <alignment wrapText="1"/>
    </xf>
    <xf numFmtId="0" fontId="0" fillId="0" borderId="0" xfId="0" applyAlignment="1">
      <alignment wrapText="1"/>
    </xf>
    <xf numFmtId="0" fontId="0" fillId="2" borderId="20" xfId="0" applyFill="1" applyBorder="1" applyAlignment="1">
      <alignment wrapText="1"/>
    </xf>
    <xf numFmtId="0" fontId="0" fillId="2" borderId="21" xfId="0" applyNumberFormat="1" applyFill="1" applyBorder="1" applyAlignment="1">
      <alignment wrapText="1"/>
    </xf>
    <xf numFmtId="0" fontId="8" fillId="10" borderId="32" xfId="0" applyFont="1" applyFill="1" applyBorder="1" applyAlignment="1">
      <alignment horizontal="center" vertical="center" wrapText="1"/>
    </xf>
    <xf numFmtId="0" fontId="8" fillId="10" borderId="33" xfId="0" applyFont="1" applyFill="1" applyBorder="1" applyAlignment="1">
      <alignment horizontal="center" vertical="center" wrapText="1"/>
    </xf>
    <xf numFmtId="0" fontId="8" fillId="10" borderId="34" xfId="0" applyFont="1" applyFill="1" applyBorder="1" applyAlignment="1">
      <alignment horizontal="center" vertical="center" wrapText="1"/>
    </xf>
    <xf numFmtId="0" fontId="8" fillId="10" borderId="35" xfId="0" applyFont="1" applyFill="1" applyBorder="1" applyAlignment="1">
      <alignment horizontal="center" vertical="center" wrapText="1"/>
    </xf>
    <xf numFmtId="0" fontId="8" fillId="10" borderId="36" xfId="0" applyFont="1" applyFill="1" applyBorder="1" applyAlignment="1">
      <alignment horizontal="center" vertical="center" wrapText="1"/>
    </xf>
    <xf numFmtId="0" fontId="8" fillId="10" borderId="37" xfId="0" applyFont="1" applyFill="1" applyBorder="1" applyAlignment="1">
      <alignment horizontal="center" vertical="center" wrapText="1"/>
    </xf>
    <xf numFmtId="0" fontId="2" fillId="5" borderId="2" xfId="1" applyAlignment="1">
      <alignment horizontal="center"/>
    </xf>
    <xf numFmtId="0" fontId="14" fillId="0" borderId="38" xfId="3" applyAlignment="1">
      <alignment horizontal="center"/>
    </xf>
    <xf numFmtId="0" fontId="12" fillId="7" borderId="24" xfId="0" applyFont="1" applyFill="1" applyBorder="1" applyAlignment="1">
      <alignment horizontal="center"/>
    </xf>
    <xf numFmtId="0" fontId="12" fillId="7" borderId="3" xfId="0" applyFont="1" applyFill="1" applyBorder="1" applyAlignment="1">
      <alignment horizontal="center"/>
    </xf>
    <xf numFmtId="0" fontId="12" fillId="7" borderId="25" xfId="0" applyFont="1" applyFill="1" applyBorder="1" applyAlignment="1">
      <alignment horizontal="center"/>
    </xf>
    <xf numFmtId="0" fontId="5" fillId="7" borderId="24" xfId="0" applyFont="1" applyFill="1" applyBorder="1" applyAlignment="1">
      <alignment horizontal="center"/>
    </xf>
    <xf numFmtId="0" fontId="5" fillId="7" borderId="3" xfId="0" applyFont="1" applyFill="1" applyBorder="1" applyAlignment="1">
      <alignment horizontal="center"/>
    </xf>
    <xf numFmtId="0" fontId="5" fillId="7" borderId="25" xfId="0" applyFont="1" applyFill="1" applyBorder="1" applyAlignment="1">
      <alignment horizontal="center"/>
    </xf>
    <xf numFmtId="0" fontId="5" fillId="7" borderId="23" xfId="0" applyFont="1" applyFill="1" applyBorder="1" applyAlignment="1">
      <alignment horizontal="center" wrapText="1"/>
    </xf>
    <xf numFmtId="0" fontId="5" fillId="7" borderId="0" xfId="0" applyFont="1" applyFill="1" applyBorder="1" applyAlignment="1">
      <alignment horizontal="center"/>
    </xf>
    <xf numFmtId="0" fontId="10" fillId="11" borderId="2" xfId="2" applyAlignment="1">
      <alignment horizontal="center"/>
    </xf>
    <xf numFmtId="0" fontId="10" fillId="11" borderId="28" xfId="2" applyBorder="1" applyAlignment="1">
      <alignment horizontal="center"/>
    </xf>
    <xf numFmtId="0" fontId="9" fillId="7" borderId="0" xfId="0" applyFont="1" applyFill="1" applyBorder="1" applyAlignment="1">
      <alignment horizontal="center"/>
    </xf>
    <xf numFmtId="0" fontId="5" fillId="7" borderId="39" xfId="0" applyFont="1" applyFill="1" applyBorder="1" applyAlignment="1">
      <alignment horizontal="center" wrapText="1"/>
    </xf>
    <xf numFmtId="0" fontId="0" fillId="7" borderId="39" xfId="0" applyFill="1" applyBorder="1" applyAlignment="1">
      <alignment wrapText="1"/>
    </xf>
    <xf numFmtId="0" fontId="0" fillId="2" borderId="40" xfId="0" applyNumberFormat="1" applyFill="1" applyBorder="1" applyAlignment="1">
      <alignment wrapText="1"/>
    </xf>
    <xf numFmtId="0" fontId="0" fillId="2" borderId="41" xfId="0" applyNumberFormat="1" applyFill="1" applyBorder="1" applyAlignment="1">
      <alignment wrapText="1"/>
    </xf>
    <xf numFmtId="0" fontId="0" fillId="2" borderId="42" xfId="0" applyNumberFormat="1" applyFill="1" applyBorder="1" applyAlignment="1">
      <alignment wrapText="1"/>
    </xf>
    <xf numFmtId="0" fontId="0" fillId="0" borderId="39" xfId="0" applyBorder="1"/>
    <xf numFmtId="0" fontId="0" fillId="2" borderId="23" xfId="0" quotePrefix="1" applyFill="1" applyBorder="1" applyAlignment="1">
      <alignment wrapText="1"/>
    </xf>
    <xf numFmtId="0" fontId="0" fillId="2" borderId="0" xfId="0" quotePrefix="1" applyFill="1" applyBorder="1" applyAlignment="1">
      <alignment wrapText="1"/>
    </xf>
    <xf numFmtId="0" fontId="0" fillId="2" borderId="0" xfId="0" applyFill="1" applyBorder="1" applyAlignment="1">
      <alignment wrapText="1"/>
    </xf>
  </cellXfs>
  <cellStyles count="4">
    <cellStyle name="Calculation" xfId="2" builtinId="22"/>
    <cellStyle name="Heading 1" xfId="3" builtinId="16"/>
    <cellStyle name="Input" xfId="1" builtinId="20"/>
    <cellStyle name="Normal" xfId="0" builtinId="0"/>
  </cellStyles>
  <dxfs count="55">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indexed="43"/>
        </patternFill>
      </fill>
      <border>
        <left style="thin">
          <color indexed="22"/>
        </left>
        <right style="thin">
          <color indexed="22"/>
        </right>
        <top style="thin">
          <color indexed="22"/>
        </top>
        <bottom style="thin">
          <color indexed="22"/>
        </bottom>
      </border>
    </dxf>
    <dxf>
      <fill>
        <patternFill>
          <fgColor indexed="64"/>
          <bgColor indexed="43"/>
        </patternFill>
      </fill>
      <border>
        <left style="thin">
          <color indexed="22"/>
        </left>
        <right style="thin">
          <color indexed="22"/>
        </right>
        <top style="thin">
          <color indexed="22"/>
        </top>
        <bottom style="thin">
          <color indexed="22"/>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right style="thick">
          <color rgb="FF7F7F7F"/>
        </right>
        <top style="thin">
          <color indexed="64"/>
        </top>
        <bottom style="thin">
          <color indexed="64"/>
        </bottom>
        <vertical/>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ck">
          <color auto="1"/>
        </right>
        <top/>
        <bottom/>
      </border>
    </dxf>
    <dxf>
      <font>
        <b/>
        <strike val="0"/>
        <outline val="0"/>
        <shadow val="0"/>
        <u val="none"/>
        <vertAlign val="baseline"/>
        <sz val="12"/>
        <color theme="1"/>
        <name val="Calibri"/>
        <family val="2"/>
        <scheme val="minor"/>
      </font>
      <numFmt numFmtId="1" formatCode="0"/>
      <fill>
        <patternFill patternType="solid">
          <fgColor indexed="64"/>
          <bgColor theme="0"/>
        </patternFill>
      </fill>
      <alignment horizontal="center" vertical="center" textRotation="0" wrapText="1" indent="0" justifyLastLine="0" shrinkToFit="0" readingOrder="0"/>
      <border diagonalUp="0" diagonalDown="0" outline="0">
        <left style="double">
          <color rgb="FF00B0F0"/>
        </left>
        <right style="thin">
          <color auto="1"/>
        </right>
        <top/>
        <bottom/>
      </border>
    </dxf>
    <dxf>
      <font>
        <b/>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ck">
          <color auto="1"/>
        </left>
        <right style="double">
          <color rgb="FF00B0F0"/>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ck">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rgb="FF7F7F7F"/>
        </left>
        <right style="thin">
          <color auto="1"/>
        </right>
        <top/>
        <bottom/>
      </border>
    </dxf>
    <dxf>
      <font>
        <b val="0"/>
        <i val="0"/>
        <strike val="0"/>
        <condense val="0"/>
        <extend val="0"/>
        <outline val="0"/>
        <shadow val="0"/>
        <u val="none"/>
        <vertAlign val="baseline"/>
        <sz val="12"/>
        <color rgb="FF3F3F76"/>
        <name val="Calibri"/>
        <family val="2"/>
        <scheme val="minor"/>
      </font>
      <numFmt numFmtId="1" formatCode="0"/>
      <fill>
        <patternFill patternType="solid">
          <fgColor indexed="64"/>
          <bgColor theme="7" tint="0.79998168889431442"/>
        </patternFill>
      </fill>
      <alignment horizontal="general" vertical="bottom" textRotation="0" wrapText="1" indent="0" justifyLastLine="0" shrinkToFit="0" readingOrder="0"/>
      <border diagonalUp="0" diagonalDown="0">
        <left style="thin">
          <color auto="1"/>
        </left>
        <right style="thin">
          <color auto="1"/>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dxf>
    <dxf>
      <font>
        <strike val="0"/>
        <outline val="0"/>
        <shadow val="0"/>
        <u val="none"/>
        <vertAlign val="baseline"/>
        <sz val="12"/>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ck">
          <color auto="1"/>
        </right>
        <top style="thin">
          <color indexed="64"/>
        </top>
        <bottom style="thin">
          <color indexed="64"/>
        </bottom>
        <vertical/>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indexed="64"/>
        </left>
        <right style="thin">
          <color theme="0"/>
        </right>
        <top style="thin">
          <color indexed="64"/>
        </top>
        <bottom style="thin">
          <color indexed="64"/>
        </bottom>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outline="0">
        <left style="thick">
          <color auto="1"/>
        </left>
        <right style="thin">
          <color indexed="64"/>
        </right>
        <top style="thin">
          <color indexed="64"/>
        </top>
        <bottom style="thin">
          <color indexed="64"/>
        </bottom>
      </border>
    </dxf>
    <dxf>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auto="1"/>
        </right>
        <top style="thin">
          <color indexed="64"/>
        </top>
        <bottom style="thin">
          <color indexed="64"/>
        </bottom>
        <vertical style="thin">
          <color auto="1"/>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1"/>
        </patternFill>
      </fill>
      <alignment horizontal="general" vertical="bottom" textRotation="0" wrapText="1" indent="0" justifyLastLine="0" shrinkToFit="0" readingOrder="0"/>
    </dxf>
  </dxfs>
  <tableStyles count="0" defaultTableStyle="TableStyleMedium2" defaultPivotStyle="PivotStyleLight16"/>
  <colors>
    <mruColors>
      <color rgb="FFEEE5FF"/>
      <color rgb="FFE0D1FF"/>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evita-project.org/Publications/Rud10.pdf" TargetMode="External"/></Relationships>
</file>

<file path=xl/drawings/drawing1.xml><?xml version="1.0" encoding="utf-8"?>
<xdr:wsDr xmlns:xdr="http://schemas.openxmlformats.org/drawingml/2006/spreadsheetDrawing" xmlns:a="http://schemas.openxmlformats.org/drawingml/2006/main">
  <xdr:twoCellAnchor editAs="oneCell">
    <xdr:from>
      <xdr:col>34</xdr:col>
      <xdr:colOff>27668</xdr:colOff>
      <xdr:row>1</xdr:row>
      <xdr:rowOff>18446</xdr:rowOff>
    </xdr:from>
    <xdr:to>
      <xdr:col>37</xdr:col>
      <xdr:colOff>818531</xdr:colOff>
      <xdr:row>4</xdr:row>
      <xdr:rowOff>1349973</xdr:rowOff>
    </xdr:to>
    <xdr:pic>
      <xdr:nvPicPr>
        <xdr:cNvPr id="2" name="Picture 1" descr="EVITA Severity Table; placed above the columns assigning fleet severity for reference by the reader. Assigns S0-S5 severities to each of safety, privacy, financial, operational based on the criteria captured in each cell. The fleets consulted for their severity assignments were shown this table when asked for their impacts.">
          <a:hlinkClick xmlns:r="http://schemas.openxmlformats.org/officeDocument/2006/relationships" r:id="rId1"/>
          <a:extLst>
            <a:ext uri="{FF2B5EF4-FFF2-40B4-BE49-F238E27FC236}">
              <a16:creationId xmlns:a16="http://schemas.microsoft.com/office/drawing/2014/main" id="{7D4A3615-946F-4F43-9A2D-0247719E8D59}"/>
            </a:ext>
          </a:extLst>
        </xdr:cNvPr>
        <xdr:cNvPicPr>
          <a:picLocks noChangeAspect="1"/>
        </xdr:cNvPicPr>
      </xdr:nvPicPr>
      <xdr:blipFill rotWithShape="1">
        <a:blip xmlns:r="http://schemas.openxmlformats.org/officeDocument/2006/relationships" r:embed="rId2">
          <a:biLevel thresh="75000"/>
        </a:blip>
        <a:srcRect l="1526" t="2153" r="833" b="3194"/>
        <a:stretch/>
      </xdr:blipFill>
      <xdr:spPr>
        <a:xfrm>
          <a:off x="30706827" y="208946"/>
          <a:ext cx="3569071" cy="192900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AF3245-DD78-4477-9901-127BC195C909}" name="Table1" displayName="Table1" ref="B5:AW165" totalsRowShown="0" headerRowDxfId="54" dataDxfId="53" dataCellStyle="Normal">
  <autoFilter ref="B5:AW165" xr:uid="{E58A474F-A21F-4002-BCA5-E6124CB03A11}"/>
  <sortState xmlns:xlrd2="http://schemas.microsoft.com/office/spreadsheetml/2017/richdata2" ref="B6:AW165">
    <sortCondition ref="F6:F165" customList="ENGINE,ENGINE EQUIPMENT,TRANSMISSION,FRONT AXLE &amp; EQUIPMENT,REAR AXLE &amp; EQUIPMENT,ADDITIONAL AXLES,REAR SUSPENSION,TRAILER CONNECTIONS,TIRES &amp; WHEELS,FRAME &amp; EQUIPMENT,FUEL TANK &amp; EQUIPMENT,CAB EXTERIOR,CAB INTERIOR,INSTRUMENTS &amp; CONTROLS,INFORMATION &amp; COMMUNICATION SYSTEMS,LIGHTS &amp; SIGNALS,CYBERSECURITY SYSTEMS,AIR EQUIPMENT,N/A"/>
  </sortState>
  <tableColumns count="48">
    <tableColumn id="2" xr3:uid="{3AFF8829-9564-441B-A158-A7C14EF71220}" name="Name in Origin" dataDxfId="52" dataCellStyle="Normal"/>
    <tableColumn id="1" xr3:uid="{7C405F9D-4190-4C98-A967-BA7D03B011E1}" name="Origin" dataDxfId="51" dataCellStyle="Normal"/>
    <tableColumn id="3" xr3:uid="{86E2995B-C7FE-4BCF-80D3-B69285AF947F}" name="Notes in Origin" dataDxfId="50" dataCellStyle="Normal"/>
    <tableColumn id="91" xr3:uid="{6E6B1570-1D97-4228-8243-8BDC173DC095}" name="orig sort" dataDxfId="49"/>
    <tableColumn id="5" xr3:uid="{E4EC3BCE-F48B-4E1F-8900-B8AA92D5509A}" name="Matrix Order Sheet Line" dataDxfId="48" dataCellStyle="Normal"/>
    <tableColumn id="6" xr3:uid="{B02465AF-28F3-4D6C-8F26-AB2C402B7659}" name="Component Reference Name" dataDxfId="47">
      <calculatedColumnFormula>Table1[[#This Row],[Matrix Default Name]] &amp; IF(ISBLANK(Table1[[#This Row],[Component Aliases]]),"", " (aka " &amp; Table1[[#This Row],[Component Aliases]] &amp; ")") &amp; IF(ISBLANK(Table1[[#This Row],[Default Souce Addresses (Decimal)]]),""," (J1939 SA " &amp; Table1[[#This Row],[Default Souce Addresses (Decimal)]] &amp; ")")</calculatedColumnFormula>
    </tableColumn>
    <tableColumn id="4" xr3:uid="{0923437F-9268-403B-89EC-A96ED77FF27B}" name="Matrix Default Name" dataDxfId="46" dataCellStyle="Normal"/>
    <tableColumn id="24" xr3:uid="{FE307EE6-3A20-426D-92E7-59AD4E26A610}" name="Component Aliases" dataDxfId="45"/>
    <tableColumn id="49" xr3:uid="{06464D64-38B1-4097-A494-8F51CE94ACDE}" name="Default Souce Addresses (Decimal)" dataDxfId="44"/>
    <tableColumn id="36" xr3:uid="{B69018F0-66C0-446E-8611-926394799836}" name="Any Survey Responses on Component Details?" dataDxfId="43" dataCellStyle="Normal"/>
    <tableColumn id="95" xr3:uid="{2DE638D2-DDDB-42A1-885E-91134A656278}" name="All OBD Degree Responses" dataDxfId="42"/>
    <tableColumn id="96" xr3:uid="{0B106581-6634-466F-BBF8-829FE0F79F3F}" name="All RP1226 Degree Responses" dataDxfId="41"/>
    <tableColumn id="97" xr3:uid="{840EF44B-71CB-406D-BA6F-6B7925B85B77}" name="All J560 Degree Responses" dataDxfId="40"/>
    <tableColumn id="98" xr3:uid="{ED5D3021-AF49-4206-B8CA-48EA5CED6890}" name="All Other Connectivity Responses " dataDxfId="39"/>
    <tableColumn id="99" xr3:uid="{76F8AAAC-E351-4D90-B7B1-E99A0AB5CB27}" name="All Body Builder #1 Degree Responses" dataDxfId="38"/>
    <tableColumn id="100" xr3:uid="{C2CA2991-290B-4D2A-BE24-0E338746CC95}" name="All Body Builder #2 Degree Responses" dataDxfId="37"/>
    <tableColumn id="37" xr3:uid="{444FF994-FF2A-491A-A48C-27A0BD6E5DAE}" name="Minimum Degree from OBD Connector" dataDxfId="36" dataCellStyle="Normal"/>
    <tableColumn id="41" xr3:uid="{CE58E6C9-EE7F-4545-A907-AEF48FB72450}" name="Maximum Degree from OBD Connector" dataDxfId="35" dataCellStyle="Normal"/>
    <tableColumn id="38" xr3:uid="{125550AA-5642-4F0B-AC69-318A050C5249}" name="Minimum Degree from RP1226 Connector" dataDxfId="34" dataCellStyle="Normal"/>
    <tableColumn id="42" xr3:uid="{84E019B2-3DA3-4EDC-992F-E80413A2A6E9}" name="Maximum Degree from RP1226 Connector" dataDxfId="33" dataCellStyle="Normal"/>
    <tableColumn id="39" xr3:uid="{5A256124-2E99-4B66-B32C-1D4B096D5907}" name="Minimum Degree from J560 (or other Trailer) Connector" dataDxfId="32" dataCellStyle="Normal"/>
    <tableColumn id="43" xr3:uid="{2EA73364-4924-46CD-95A5-6D387D2F791F}" name="Maximum Degree from J560 (or other Trailer) Connector" dataDxfId="31" dataCellStyle="Normal"/>
    <tableColumn id="40" xr3:uid="{CEF6FDB5-76E0-4DC7-936A-CEA5080C8BD2}" name="Minimum Degree from other Connectivity (e.g. bluetooth, wi-fi, zigbee)" dataDxfId="30" dataCellStyle="Normal"/>
    <tableColumn id="44" xr3:uid="{A68EB29A-699B-482D-B7B1-F8718CEA3FD1}" name="Maximum Degree from other Connectivity (e.g. bluetooth, wi-fi, zigbee)" dataDxfId="29" dataCellStyle="Normal"/>
    <tableColumn id="62" xr3:uid="{F072C647-7536-49A6-8A55-0AB47454DEA9}" name="Minimum Degree from Body Builder Connector #1" dataDxfId="28"/>
    <tableColumn id="25" xr3:uid="{D06D6B18-7BA3-40BB-A378-E63064D29F4A}" name="Maximum Degree from Body Builder Connector #1" dataDxfId="27"/>
    <tableColumn id="63" xr3:uid="{298D10CD-ED8E-4553-9CF9-6424773C4014}" name="Minimum Degree from Body Builder Connector #2" dataDxfId="26"/>
    <tableColumn id="61" xr3:uid="{C192494C-32F3-451C-B70C-CC8F2B3BDDC8}" name="Maximum Degree from Body Builder Connector #2" dataDxfId="25"/>
    <tableColumn id="45" xr3:uid="{6E6866D4-B9C3-4D9F-9858-1BCE86839818}" name="Any Scope Change?" dataDxfId="24" dataCellStyle="Normal"/>
    <tableColumn id="8" xr3:uid="{A573484A-F860-40D9-9658-961C0E49B3AF}" name="Minimum  Attacker Deg of Separation" dataDxfId="5">
      <calculatedColumnFormula>IFERROR(Table1[[#This Row],[Minimum Degree from RP1226 Connector]]*Table1[[#This Row],[Minimum Degree from J560 (or other Trailer) Connector]]*Table1[[#This Row],[Minimum Degree from other Connectivity (e.g. bluetooth, wi-fi, zigbee)]], "")</calculatedColumnFormula>
    </tableColumn>
    <tableColumn id="46" xr3:uid="{4EFE7ED6-5A9E-4579-A3CD-900A7690014B}" name="Any HW Limitations Noted" dataDxfId="23" dataCellStyle="Normal"/>
    <tableColumn id="64" xr3:uid="{F7C3CD33-A057-47DC-9B98-1E85910CBF65}" name="Max &quot;Attack Probability&quot; (range 1-5 a la. EVITA)" dataDxfId="22" dataCellStyle="Normal">
      <calculatedColumnFormula>_xlfn.LET(_xlpm.MAX_DEGREES,$AH$2,($R$4*IFERROR(MAX(0,_xlpm.MAX_DEGREES-R6),0)+$T$4*IFERROR(MAX(0,_xlpm.MAX_DEGREES-T6),0)+$V$4*IFERROR(MAX(0,_xlpm.MAX_DEGREES-V6),0)+$X$4*IFERROR(MAX(0,_xlpm.MAX_DEGREES-X6),0)+$Z$4*IFERROR(MAX(0,_xlpm.MAX_DEGREES-Z6),0)+$AB$4*IFERROR(MAX(0,_xlpm.MAX_DEGREES-AB6),0))/$AH$4)</calculatedColumnFormula>
    </tableColumn>
    <tableColumn id="47" xr3:uid="{66B42F34-1FAE-4938-8E54-3231839E60EE}" name="Min &quot;Attack Probability&quot; (range 1-5 a la EVITA)" dataDxfId="21">
      <calculatedColumnFormula>_xlfn.LET(_xlpm.MAX_DEGREES,$AH$2,($R$4*IFERROR(MAX(0,_xlpm.MAX_DEGREES-S6),0)+$T$4*IFERROR(MAX(0,_xlpm.MAX_DEGREES-U6),0)+$V$4*IFERROR(MAX(0,_xlpm.MAX_DEGREES-W6),0)+$X$4*IFERROR(MAX(0,_xlpm.MAX_DEGREES-Y6),0)+$Z$4*IFERROR(MAX(0,_xlpm.MAX_DEGREES-AA6),0)+$AB$4*IFERROR(MAX(0,_xlpm.MAX_DEGREES-AC6),0))/$AH$4)</calculatedColumnFormula>
    </tableColumn>
    <tableColumn id="81" xr3:uid="{5BEBD0EC-C9E7-4774-A8FD-17B300211730}" name="Fleet Safety" dataDxfId="20" dataCellStyle="Input"/>
    <tableColumn id="82" xr3:uid="{06D71B6A-54FE-4BD5-B3A1-ECDA5FE87569}" name="Fleet Privacy" dataDxfId="19" dataCellStyle="Input"/>
    <tableColumn id="83" xr3:uid="{4D843187-71FE-4195-B4D5-50E30C1C3EA9}" name="Fleet Financial" dataDxfId="18" dataCellStyle="Input"/>
    <tableColumn id="84" xr3:uid="{16A9A784-E8AB-448D-9BB4-EF3E61C19D99}" name="Fleet Operational" dataDxfId="17" dataCellStyle="Input"/>
    <tableColumn id="94" xr3:uid="{9215589E-A288-4632-9E6D-B6164630F02D}" name="Fleet Severity Review Notes" dataDxfId="16" dataCellStyle="Input"/>
    <tableColumn id="85" xr3:uid="{B1DA9ED8-7FB8-47D9-BE8F-FF27713A1164}" name="(EVITA) Fleet Safety Risk" dataDxfId="15" dataCellStyle="Normal">
      <calculatedColumnFormula>MAX(AI6+$AG6-3,0)</calculatedColumnFormula>
    </tableColumn>
    <tableColumn id="86" xr3:uid="{6AFB0023-431B-4809-A911-DC4748552890}" name="(EVITA) Fleet Privacy Risk" dataDxfId="14" dataCellStyle="Normal">
      <calculatedColumnFormula>MAX(AJ6+$AG6-3,0)</calculatedColumnFormula>
    </tableColumn>
    <tableColumn id="87" xr3:uid="{2C9C708D-1A96-4835-902B-D62859FEFF1F}" name="(EVITA) Fleet Financial Risk" dataDxfId="13" dataCellStyle="Normal">
      <calculatedColumnFormula>MAX(AK6+$AG6-3,0)</calculatedColumnFormula>
    </tableColumn>
    <tableColumn id="88" xr3:uid="{742351BA-1A32-4F65-A50C-6C3AED26B186}" name="(EVITA) Fleet Operations Risk" dataDxfId="12" dataCellStyle="Normal">
      <calculatedColumnFormula>MAX(AL6+$AG6-3,0)</calculatedColumnFormula>
    </tableColumn>
    <tableColumn id="90" xr3:uid="{6F46E9B3-50AD-48BD-9478-13996DCDA2B1}" name="Scope Change Risk (assumed S3)" dataDxfId="11">
      <calculatedColumnFormula>MAX(IF(Table1[[#This Row],[Any Scope Change?]]="Yes",3,0)+$AG6-3,0)</calculatedColumnFormula>
    </tableColumn>
    <tableColumn id="89" xr3:uid="{9C6DA7F7-2D77-4C9E-8C08-1078CF70157B}" name="Fleet Total Risk" dataDxfId="10" dataCellStyle="Normal">
      <calculatedColumnFormula>SUMPRODUCT(AN$4:AR$4,AN6:AR6)</calculatedColumnFormula>
    </tableColumn>
    <tableColumn id="92" xr3:uid="{079F8549-BA1D-46AA-8137-F5A8633D6657}" name="Class Assigned" dataDxfId="9" dataCellStyle="Normal"/>
    <tableColumn id="93" xr3:uid="{1DC0DF3B-79F9-4632-94FF-417B17F3329E}" name="Class Assignment Rationale" dataDxfId="8" dataCellStyle="Normal"/>
    <tableColumn id="14" xr3:uid="{74997E96-FD4F-4FCE-A78A-9862D54AC110}" name="Column3" dataDxfId="7"/>
    <tableColumn id="13" xr3:uid="{8231A469-90E8-4B6A-8094-31CF68456AEF}" name="Column2" dataDxfId="6"/>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1349-6448-47F3-BCA8-D0636D8CE8C6}">
  <sheetPr codeName="Sheet1"/>
  <dimension ref="A1:AW165"/>
  <sheetViews>
    <sheetView tabSelected="1" zoomScale="110" zoomScaleNormal="110" workbookViewId="0">
      <pane xSplit="8" ySplit="5" topLeftCell="I6" activePane="bottomRight" state="frozen"/>
      <selection pane="topRight" activeCell="G1" sqref="G1"/>
      <selection pane="bottomLeft" activeCell="A4" sqref="A4"/>
      <selection pane="bottomRight" activeCell="AE2" sqref="AE1:AE1048576"/>
    </sheetView>
  </sheetViews>
  <sheetFormatPr defaultColWidth="9.3046875" defaultRowHeight="15.9" x14ac:dyDescent="0.45"/>
  <cols>
    <col min="1" max="1" width="4.15234375" style="10" customWidth="1"/>
    <col min="2" max="2" width="22.84375" style="10" hidden="1" customWidth="1"/>
    <col min="3" max="3" width="14.84375" style="10" hidden="1" customWidth="1"/>
    <col min="4" max="4" width="44.3828125" style="10" hidden="1" customWidth="1"/>
    <col min="5" max="5" width="6.53515625" style="10" hidden="1" customWidth="1"/>
    <col min="6" max="6" width="18.3828125" style="10" customWidth="1"/>
    <col min="7" max="7" width="51.53515625" style="10" customWidth="1"/>
    <col min="8" max="8" width="24.15234375" style="10" hidden="1" customWidth="1"/>
    <col min="9" max="9" width="23.3046875" style="19" hidden="1" customWidth="1"/>
    <col min="10" max="10" width="9.3828125" style="10" customWidth="1"/>
    <col min="11" max="11" width="11.69140625" style="39" customWidth="1"/>
    <col min="12" max="14" width="11.84375" style="10" customWidth="1"/>
    <col min="15" max="17" width="12.15234375" style="10" customWidth="1"/>
    <col min="18" max="18" width="9.3046875" style="21" customWidth="1"/>
    <col min="19" max="19" width="3.69140625" style="25" customWidth="1"/>
    <col min="20" max="20" width="9.3046875" style="21" customWidth="1"/>
    <col min="21" max="21" width="3.69140625" style="25" customWidth="1"/>
    <col min="22" max="22" width="9.3046875" style="21" customWidth="1"/>
    <col min="23" max="23" width="3.69140625" style="25" customWidth="1"/>
    <col min="24" max="24" width="9.3046875" style="21" customWidth="1"/>
    <col min="25" max="25" width="3.69140625" style="25" customWidth="1"/>
    <col min="26" max="26" width="9.3046875" style="20" customWidth="1"/>
    <col min="27" max="27" width="3.69140625" style="25" customWidth="1"/>
    <col min="28" max="28" width="9.3046875" style="20" customWidth="1"/>
    <col min="29" max="29" width="3.69140625" style="25" customWidth="1"/>
    <col min="30" max="30" width="8.69140625" style="43" customWidth="1"/>
    <col min="31" max="31" width="8.69140625" style="124" hidden="1" customWidth="1"/>
    <col min="32" max="32" width="11.3046875" style="10" customWidth="1"/>
    <col min="33" max="34" width="11.69140625" style="10" customWidth="1"/>
    <col min="35" max="35" width="16.69140625" style="57" customWidth="1"/>
    <col min="36" max="36" width="13.3828125" style="58" customWidth="1"/>
    <col min="37" max="37" width="9.3046875" style="58" customWidth="1"/>
    <col min="38" max="38" width="11.53515625" style="59" customWidth="1"/>
    <col min="39" max="39" width="11.53515625" style="89" customWidth="1"/>
    <col min="40" max="40" width="9.3046875" style="49" customWidth="1"/>
    <col min="41" max="43" width="9.3046875" style="4" customWidth="1"/>
    <col min="44" max="44" width="9.3046875" style="50" customWidth="1"/>
    <col min="45" max="45" width="13.3046875" style="68" customWidth="1"/>
    <col min="46" max="46" width="11.07421875" style="70" customWidth="1"/>
    <col min="47" max="47" width="18.3828125" style="43" customWidth="1"/>
    <col min="48" max="49" width="18.3828125" style="10" hidden="1" customWidth="1"/>
    <col min="50" max="16384" width="9.3046875" style="10"/>
  </cols>
  <sheetData>
    <row r="1" spans="1:49" ht="15" thickBot="1" x14ac:dyDescent="0.45">
      <c r="F1" s="107" t="s">
        <v>476</v>
      </c>
      <c r="G1" s="107"/>
      <c r="K1" s="106" t="s">
        <v>439</v>
      </c>
      <c r="L1" s="106"/>
      <c r="M1" s="106"/>
      <c r="N1" s="106"/>
      <c r="O1" s="106"/>
      <c r="P1" s="106"/>
      <c r="Q1" s="106"/>
      <c r="R1" s="106"/>
      <c r="S1" s="106"/>
      <c r="T1" s="106"/>
      <c r="U1" s="106"/>
      <c r="V1" s="106"/>
      <c r="W1" s="106"/>
      <c r="X1" s="106"/>
      <c r="Y1" s="106"/>
      <c r="Z1" s="106"/>
      <c r="AA1" s="106"/>
      <c r="AB1" s="106"/>
      <c r="AC1" s="106"/>
      <c r="AD1" s="106"/>
      <c r="AE1" s="106"/>
      <c r="AF1" s="106"/>
      <c r="AG1" s="116" t="s">
        <v>438</v>
      </c>
      <c r="AH1" s="116"/>
      <c r="AI1" s="106" t="s">
        <v>440</v>
      </c>
      <c r="AJ1" s="106"/>
      <c r="AK1" s="106"/>
      <c r="AL1" s="106"/>
      <c r="AN1" s="116" t="s">
        <v>437</v>
      </c>
      <c r="AO1" s="116"/>
      <c r="AP1" s="116"/>
      <c r="AQ1" s="116"/>
      <c r="AR1" s="116"/>
      <c r="AS1" s="117"/>
      <c r="AT1" s="100" t="s">
        <v>468</v>
      </c>
      <c r="AU1" s="101"/>
      <c r="AV1" s="100" t="s">
        <v>452</v>
      </c>
      <c r="AW1" s="101"/>
    </row>
    <row r="2" spans="1:49" customFormat="1" ht="15.45" thickTop="1" thickBot="1" x14ac:dyDescent="0.45">
      <c r="F2" s="107"/>
      <c r="G2" s="107"/>
      <c r="H2" s="4"/>
      <c r="I2" s="16"/>
      <c r="J2" s="5"/>
      <c r="K2" s="115"/>
      <c r="L2" s="46"/>
      <c r="M2" s="46"/>
      <c r="N2" s="46"/>
      <c r="O2" s="46"/>
      <c r="P2" s="46"/>
      <c r="Q2" s="46"/>
      <c r="R2" s="118" t="s">
        <v>360</v>
      </c>
      <c r="S2" s="118"/>
      <c r="T2" s="118"/>
      <c r="U2" s="118"/>
      <c r="V2" s="118"/>
      <c r="W2" s="118"/>
      <c r="X2" s="118"/>
      <c r="Y2" s="118"/>
      <c r="Z2" s="118"/>
      <c r="AA2" s="118"/>
      <c r="AB2" s="118"/>
      <c r="AC2" s="118"/>
      <c r="AD2" s="114"/>
      <c r="AE2" s="119"/>
      <c r="AF2" s="115"/>
      <c r="AG2" s="64" t="s">
        <v>387</v>
      </c>
      <c r="AH2" s="66">
        <v>2</v>
      </c>
      <c r="AI2" s="60"/>
      <c r="AJ2" s="61"/>
      <c r="AK2" s="61"/>
      <c r="AL2" s="62"/>
      <c r="AM2" s="87"/>
      <c r="AN2" s="108" t="s">
        <v>365</v>
      </c>
      <c r="AO2" s="109"/>
      <c r="AP2" s="109"/>
      <c r="AQ2" s="109"/>
      <c r="AR2" s="110"/>
      <c r="AS2" s="72"/>
      <c r="AT2" s="102"/>
      <c r="AU2" s="103"/>
      <c r="AV2" s="102"/>
      <c r="AW2" s="103"/>
    </row>
    <row r="3" spans="1:49" customFormat="1" ht="15.45" thickTop="1" thickBot="1" x14ac:dyDescent="0.45">
      <c r="F3" s="107"/>
      <c r="G3" s="107"/>
      <c r="H3" s="4"/>
      <c r="I3" s="17"/>
      <c r="J3" s="4"/>
      <c r="K3" s="115"/>
      <c r="L3" s="46"/>
      <c r="M3" s="46"/>
      <c r="N3" s="46"/>
      <c r="O3" s="46"/>
      <c r="P3" s="46"/>
      <c r="Q3" s="46"/>
      <c r="R3" s="118"/>
      <c r="S3" s="118"/>
      <c r="T3" s="118"/>
      <c r="U3" s="118"/>
      <c r="V3" s="118"/>
      <c r="W3" s="118"/>
      <c r="X3" s="118"/>
      <c r="Y3" s="118"/>
      <c r="Z3" s="118"/>
      <c r="AA3" s="118"/>
      <c r="AB3" s="118"/>
      <c r="AC3" s="118"/>
      <c r="AD3" s="114"/>
      <c r="AE3" s="119"/>
      <c r="AF3" s="115"/>
      <c r="AG3" s="64"/>
      <c r="AH3" s="64"/>
      <c r="AI3" s="60"/>
      <c r="AJ3" s="61"/>
      <c r="AK3" s="61"/>
      <c r="AL3" s="62"/>
      <c r="AM3" s="87"/>
      <c r="AN3" s="111" t="s">
        <v>366</v>
      </c>
      <c r="AO3" s="112"/>
      <c r="AP3" s="112"/>
      <c r="AQ3" s="112"/>
      <c r="AR3" s="113"/>
      <c r="AS3" s="72"/>
      <c r="AT3" s="102"/>
      <c r="AU3" s="103"/>
      <c r="AV3" s="102"/>
      <c r="AW3" s="103"/>
    </row>
    <row r="4" spans="1:49" customFormat="1" ht="15.45" thickTop="1" thickBot="1" x14ac:dyDescent="0.45">
      <c r="F4" s="107"/>
      <c r="G4" s="107"/>
      <c r="H4" s="4"/>
      <c r="I4" s="17"/>
      <c r="J4" s="4"/>
      <c r="K4" s="45"/>
      <c r="L4" s="46"/>
      <c r="M4" s="46"/>
      <c r="N4" s="46"/>
      <c r="O4" s="46"/>
      <c r="P4" s="46"/>
      <c r="Q4" s="46"/>
      <c r="R4" s="106">
        <v>1</v>
      </c>
      <c r="S4" s="106"/>
      <c r="T4" s="106">
        <v>1</v>
      </c>
      <c r="U4" s="106"/>
      <c r="V4" s="106">
        <v>1</v>
      </c>
      <c r="W4" s="106"/>
      <c r="X4" s="106">
        <v>1</v>
      </c>
      <c r="Y4" s="106"/>
      <c r="Z4" s="106">
        <v>1</v>
      </c>
      <c r="AA4" s="106"/>
      <c r="AB4" s="106">
        <v>1</v>
      </c>
      <c r="AC4" s="106"/>
      <c r="AD4" s="53"/>
      <c r="AE4" s="119"/>
      <c r="AF4" s="47"/>
      <c r="AG4" s="64" t="s">
        <v>370</v>
      </c>
      <c r="AH4" s="67">
        <f>SUM(R4:AC4)*AH2/5</f>
        <v>2.4</v>
      </c>
      <c r="AI4" s="60"/>
      <c r="AJ4" s="61"/>
      <c r="AK4" s="61"/>
      <c r="AL4" s="62"/>
      <c r="AM4" s="87"/>
      <c r="AN4" s="65">
        <v>1</v>
      </c>
      <c r="AO4" s="65">
        <v>1</v>
      </c>
      <c r="AP4" s="65">
        <v>1</v>
      </c>
      <c r="AQ4" s="65">
        <v>1</v>
      </c>
      <c r="AR4" s="65">
        <v>1</v>
      </c>
      <c r="AS4" s="72"/>
      <c r="AT4" s="104"/>
      <c r="AU4" s="105"/>
      <c r="AV4" s="104"/>
      <c r="AW4" s="105"/>
    </row>
    <row r="5" spans="1:49" s="6" customFormat="1" ht="146.25" customHeight="1" thickTop="1" x14ac:dyDescent="0.4">
      <c r="A5" s="6" t="s">
        <v>376</v>
      </c>
      <c r="B5" s="6" t="s">
        <v>257</v>
      </c>
      <c r="C5" s="6" t="s">
        <v>254</v>
      </c>
      <c r="D5" s="6" t="s">
        <v>258</v>
      </c>
      <c r="E5" s="6" t="s">
        <v>376</v>
      </c>
      <c r="F5" s="7" t="s">
        <v>259</v>
      </c>
      <c r="G5" s="7" t="s">
        <v>474</v>
      </c>
      <c r="H5" s="8" t="s">
        <v>473</v>
      </c>
      <c r="I5" s="18" t="s">
        <v>394</v>
      </c>
      <c r="J5" s="86" t="s">
        <v>326</v>
      </c>
      <c r="K5" s="40" t="s">
        <v>301</v>
      </c>
      <c r="L5" s="6" t="s">
        <v>395</v>
      </c>
      <c r="M5" s="6" t="s">
        <v>396</v>
      </c>
      <c r="N5" s="6" t="s">
        <v>397</v>
      </c>
      <c r="O5" s="6" t="s">
        <v>398</v>
      </c>
      <c r="P5" s="6" t="s">
        <v>399</v>
      </c>
      <c r="Q5" s="6" t="s">
        <v>400</v>
      </c>
      <c r="R5" s="22" t="s">
        <v>291</v>
      </c>
      <c r="S5" s="23" t="s">
        <v>295</v>
      </c>
      <c r="T5" s="24" t="s">
        <v>292</v>
      </c>
      <c r="U5" s="23" t="s">
        <v>296</v>
      </c>
      <c r="V5" s="24" t="s">
        <v>293</v>
      </c>
      <c r="W5" s="23" t="s">
        <v>297</v>
      </c>
      <c r="X5" s="24" t="s">
        <v>294</v>
      </c>
      <c r="Y5" s="23" t="s">
        <v>298</v>
      </c>
      <c r="Z5" s="24" t="s">
        <v>355</v>
      </c>
      <c r="AA5" s="23" t="s">
        <v>357</v>
      </c>
      <c r="AB5" s="24" t="s">
        <v>356</v>
      </c>
      <c r="AC5" s="23" t="s">
        <v>358</v>
      </c>
      <c r="AD5" s="44" t="s">
        <v>299</v>
      </c>
      <c r="AE5" s="120" t="s">
        <v>483</v>
      </c>
      <c r="AF5" s="6" t="s">
        <v>300</v>
      </c>
      <c r="AG5" s="48" t="s">
        <v>369</v>
      </c>
      <c r="AH5" s="48" t="s">
        <v>368</v>
      </c>
      <c r="AI5" s="51" t="s">
        <v>364</v>
      </c>
      <c r="AJ5" s="8" t="s">
        <v>361</v>
      </c>
      <c r="AK5" s="8" t="s">
        <v>363</v>
      </c>
      <c r="AL5" s="52" t="s">
        <v>362</v>
      </c>
      <c r="AM5" s="88" t="s">
        <v>388</v>
      </c>
      <c r="AN5" s="54" t="s">
        <v>372</v>
      </c>
      <c r="AO5" s="55" t="s">
        <v>373</v>
      </c>
      <c r="AP5" s="55" t="s">
        <v>374</v>
      </c>
      <c r="AQ5" s="55" t="s">
        <v>375</v>
      </c>
      <c r="AR5" s="56" t="s">
        <v>371</v>
      </c>
      <c r="AS5" s="69" t="s">
        <v>367</v>
      </c>
      <c r="AT5" s="71" t="s">
        <v>469</v>
      </c>
      <c r="AU5" s="44" t="s">
        <v>470</v>
      </c>
      <c r="AV5" s="88" t="s">
        <v>451</v>
      </c>
      <c r="AW5" s="88" t="s">
        <v>450</v>
      </c>
    </row>
    <row r="6" spans="1:49" customFormat="1" ht="82.5" customHeight="1" x14ac:dyDescent="0.45">
      <c r="B6" s="2" t="s">
        <v>223</v>
      </c>
      <c r="C6" s="2" t="s">
        <v>266</v>
      </c>
      <c r="D6" s="2"/>
      <c r="E6" s="2">
        <v>4</v>
      </c>
      <c r="F6" s="1" t="s">
        <v>221</v>
      </c>
      <c r="G6" s="1" t="str">
        <f>Table1[[#This Row],[Matrix Default Name]] &amp; IF(ISBLANK(Table1[[#This Row],[Component Aliases]]),"", " (aka " &amp; Table1[[#This Row],[Component Aliases]] &amp; ")") &amp; IF(ISBLANK(Table1[[#This Row],[Default Souce Addresses (Decimal)]]),""," (J1939 SA " &amp; Table1[[#This Row],[Default Souce Addresses (Decimal)]] &amp; ")")</f>
        <v>Engine Telematics (J1939 SA 249)</v>
      </c>
      <c r="H6" s="1" t="s">
        <v>223</v>
      </c>
      <c r="I6" s="1"/>
      <c r="J6" s="14">
        <v>249</v>
      </c>
      <c r="K6" s="98" t="s">
        <v>401</v>
      </c>
      <c r="L6" s="94" t="s">
        <v>412</v>
      </c>
      <c r="M6" s="94" t="s">
        <v>412</v>
      </c>
      <c r="N6" s="94" t="s">
        <v>420</v>
      </c>
      <c r="O6" s="94" t="s">
        <v>414</v>
      </c>
      <c r="P6" s="94" t="s">
        <v>412</v>
      </c>
      <c r="Q6" s="94" t="s">
        <v>403</v>
      </c>
      <c r="R6" s="26">
        <v>0</v>
      </c>
      <c r="S6" s="27">
        <v>1</v>
      </c>
      <c r="T6" s="28">
        <v>0</v>
      </c>
      <c r="U6" s="29">
        <v>1</v>
      </c>
      <c r="V6" s="30">
        <v>1</v>
      </c>
      <c r="W6" s="27">
        <v>1</v>
      </c>
      <c r="X6" s="28">
        <v>0</v>
      </c>
      <c r="Y6" s="29">
        <v>0</v>
      </c>
      <c r="Z6" s="30">
        <v>0</v>
      </c>
      <c r="AA6" s="78">
        <v>1</v>
      </c>
      <c r="AB6" s="80">
        <v>1</v>
      </c>
      <c r="AC6" s="33">
        <v>2</v>
      </c>
      <c r="AD6" s="82" t="s">
        <v>283</v>
      </c>
      <c r="AE6" s="121">
        <f>IFERROR(Table1[[#This Row],[Minimum Degree from RP1226 Connector]]*Table1[[#This Row],[Minimum Degree from J560 (or other Trailer) Connector]]*Table1[[#This Row],[Minimum Degree from other Connectivity (e.g. bluetooth, wi-fi, zigbee)]], "")</f>
        <v>0</v>
      </c>
      <c r="AF6" s="11" t="s">
        <v>288</v>
      </c>
      <c r="AG6" s="73">
        <f>_xlfn.LET(_xlpm.MAX_DEGREES,$AH$2,($R$4*IFERROR(MAX(0,_xlpm.MAX_DEGREES-R6),0)+$T$4*IFERROR(MAX(0,_xlpm.MAX_DEGREES-T6),0)+$V$4*IFERROR(MAX(0,_xlpm.MAX_DEGREES-V6),0)+$X$4*IFERROR(MAX(0,_xlpm.MAX_DEGREES-X6),0)+$Z$4*IFERROR(MAX(0,_xlpm.MAX_DEGREES-Z6),0)+$AB$4*IFERROR(MAX(0,_xlpm.MAX_DEGREES-AB6),0))/$AH$4)</f>
        <v>4.166666666666667</v>
      </c>
      <c r="AH6" s="73">
        <f>_xlfn.LET(_xlpm.MAX_DEGREES,$AH$2,($R$4*IFERROR(MAX(0,_xlpm.MAX_DEGREES-S6),0)+$T$4*IFERROR(MAX(0,_xlpm.MAX_DEGREES-U6),0)+$V$4*IFERROR(MAX(0,_xlpm.MAX_DEGREES-W6),0)+$X$4*IFERROR(MAX(0,_xlpm.MAX_DEGREES-Y6),0)+$Z$4*IFERROR(MAX(0,_xlpm.MAX_DEGREES-AA6),0)+$AB$4*IFERROR(MAX(0,_xlpm.MAX_DEGREES-AC6),0))/$AH$4)</f>
        <v>2.5</v>
      </c>
      <c r="AI6" s="93">
        <v>3</v>
      </c>
      <c r="AJ6" s="93">
        <v>3</v>
      </c>
      <c r="AK6" s="93">
        <v>3</v>
      </c>
      <c r="AL6" s="93">
        <v>2</v>
      </c>
      <c r="AM6" s="90" t="s">
        <v>389</v>
      </c>
      <c r="AN6" s="74">
        <f>MAX(AI6+$AG6-3,0)</f>
        <v>4.166666666666667</v>
      </c>
      <c r="AO6" s="75">
        <f>MAX(AJ6+$AG6-3,0)</f>
        <v>4.166666666666667</v>
      </c>
      <c r="AP6" s="75">
        <f>MAX(AK6+$AG6-3,0)</f>
        <v>4.166666666666667</v>
      </c>
      <c r="AQ6" s="75">
        <f>MAX(AL6+$AG6-3,0)</f>
        <v>3.166666666666667</v>
      </c>
      <c r="AR6" s="76">
        <f>MAX(IF(Table1[[#This Row],[Any Scope Change?]]="Yes",3,0)+$AG6-3,0)</f>
        <v>4.166666666666667</v>
      </c>
      <c r="AS6" s="77">
        <f>SUMPRODUCT(AN$4:AR$4,AN6:AR6)</f>
        <v>19.833333333333336</v>
      </c>
      <c r="AT6" s="85">
        <v>0</v>
      </c>
      <c r="AU6" s="63" t="s">
        <v>471</v>
      </c>
      <c r="AV6" s="85" t="s">
        <v>377</v>
      </c>
      <c r="AW6" s="63" t="s">
        <v>378</v>
      </c>
    </row>
    <row r="7" spans="1:49" customFormat="1" ht="50.15" customHeight="1" x14ac:dyDescent="0.45">
      <c r="B7" s="2" t="s">
        <v>0</v>
      </c>
      <c r="C7" s="2" t="s">
        <v>139</v>
      </c>
      <c r="D7" s="2" t="s">
        <v>1</v>
      </c>
      <c r="E7" s="2">
        <v>1</v>
      </c>
      <c r="F7" s="1" t="s">
        <v>221</v>
      </c>
      <c r="G7" s="1" t="str">
        <f>Table1[[#This Row],[Matrix Default Name]] &amp; IF(ISBLANK(Table1[[#This Row],[Component Aliases]]),"", " (aka " &amp; Table1[[#This Row],[Component Aliases]] &amp; ")") &amp; IF(ISBLANK(Table1[[#This Row],[Default Souce Addresses (Decimal)]]),""," (J1939 SA " &amp; Table1[[#This Row],[Default Souce Addresses (Decimal)]] &amp; ")")</f>
        <v>Engine #1 (aka Motor Control Module (MCM) / Engine Management System (EMS) / Engine Control Module (ECM)) (J1939 SA 00, 01)</v>
      </c>
      <c r="H7" s="1" t="s">
        <v>0</v>
      </c>
      <c r="I7" s="1" t="s">
        <v>392</v>
      </c>
      <c r="J7" s="14" t="s">
        <v>302</v>
      </c>
      <c r="K7" s="99" t="s">
        <v>401</v>
      </c>
      <c r="L7" s="95" t="s">
        <v>402</v>
      </c>
      <c r="M7" s="95" t="s">
        <v>441</v>
      </c>
      <c r="N7" s="95" t="s">
        <v>442</v>
      </c>
      <c r="O7" s="95" t="s">
        <v>405</v>
      </c>
      <c r="P7" s="95" t="s">
        <v>441</v>
      </c>
      <c r="Q7" s="95" t="s">
        <v>403</v>
      </c>
      <c r="R7" s="26">
        <v>0</v>
      </c>
      <c r="S7" s="32">
        <v>1</v>
      </c>
      <c r="T7" s="28">
        <v>1</v>
      </c>
      <c r="U7" s="33">
        <v>2</v>
      </c>
      <c r="V7" s="30">
        <v>1</v>
      </c>
      <c r="W7" s="32">
        <v>2</v>
      </c>
      <c r="X7" s="28">
        <v>0</v>
      </c>
      <c r="Y7" s="33">
        <v>1</v>
      </c>
      <c r="Z7" s="30">
        <v>1</v>
      </c>
      <c r="AA7" s="78">
        <v>2</v>
      </c>
      <c r="AB7" s="28">
        <v>1</v>
      </c>
      <c r="AC7" s="31">
        <v>2</v>
      </c>
      <c r="AD7" s="83" t="s">
        <v>283</v>
      </c>
      <c r="AE7" s="122">
        <f>IFERROR(Table1[[#This Row],[Minimum Degree from RP1226 Connector]]*Table1[[#This Row],[Minimum Degree from J560 (or other Trailer) Connector]]*Table1[[#This Row],[Minimum Degree from other Connectivity (e.g. bluetooth, wi-fi, zigbee)]], "")</f>
        <v>0</v>
      </c>
      <c r="AF7" s="12" t="s">
        <v>443</v>
      </c>
      <c r="AG7" s="73">
        <f>_xlfn.LET(_xlpm.MAX_DEGREES,$AH$2,($R$4*IFERROR(MAX(0,_xlpm.MAX_DEGREES-R7),0)+$T$4*IFERROR(MAX(0,_xlpm.MAX_DEGREES-T7),0)+$V$4*IFERROR(MAX(0,_xlpm.MAX_DEGREES-V7),0)+$X$4*IFERROR(MAX(0,_xlpm.MAX_DEGREES-X7),0)+$Z$4*IFERROR(MAX(0,_xlpm.MAX_DEGREES-Z7),0)+$AB$4*IFERROR(MAX(0,_xlpm.MAX_DEGREES-AB7),0))/$AH$4)</f>
        <v>3.3333333333333335</v>
      </c>
      <c r="AH7" s="73">
        <f>_xlfn.LET(_xlpm.MAX_DEGREES,$AH$2,($R$4*IFERROR(MAX(0,_xlpm.MAX_DEGREES-S7),0)+$T$4*IFERROR(MAX(0,_xlpm.MAX_DEGREES-U7),0)+$V$4*IFERROR(MAX(0,_xlpm.MAX_DEGREES-W7),0)+$X$4*IFERROR(MAX(0,_xlpm.MAX_DEGREES-Y7),0)+$Z$4*IFERROR(MAX(0,_xlpm.MAX_DEGREES-AA7),0)+$AB$4*IFERROR(MAX(0,_xlpm.MAX_DEGREES-AC7),0))/$AH$4)</f>
        <v>0.83333333333333337</v>
      </c>
      <c r="AI7" s="93">
        <v>3</v>
      </c>
      <c r="AJ7" s="93">
        <v>2</v>
      </c>
      <c r="AK7" s="93">
        <v>2</v>
      </c>
      <c r="AL7" s="93">
        <v>3</v>
      </c>
      <c r="AM7" s="90" t="s">
        <v>389</v>
      </c>
      <c r="AN7" s="74">
        <f>MAX(AI7+$AG7-3,0)</f>
        <v>3.3333333333333339</v>
      </c>
      <c r="AO7" s="75">
        <f>MAX(AJ7+$AG7-3,0)</f>
        <v>2.3333333333333339</v>
      </c>
      <c r="AP7" s="75">
        <f>MAX(AK7+$AG7-3,0)</f>
        <v>2.3333333333333339</v>
      </c>
      <c r="AQ7" s="75">
        <f>MAX(AL7+$AG7-3,0)</f>
        <v>3.3333333333333339</v>
      </c>
      <c r="AR7" s="76">
        <f>MAX(IF(Table1[[#This Row],[Any Scope Change?]]="Yes",3,0)+$AG7-3,0)</f>
        <v>3.3333333333333339</v>
      </c>
      <c r="AS7" s="77">
        <f>SUMPRODUCT(AN$4:AR$4,AN7:AR7)</f>
        <v>14.66666666666667</v>
      </c>
      <c r="AT7" s="85">
        <v>3</v>
      </c>
      <c r="AU7" s="125" t="s">
        <v>487</v>
      </c>
      <c r="AV7" s="85">
        <v>2</v>
      </c>
      <c r="AW7" s="63" t="s">
        <v>382</v>
      </c>
    </row>
    <row r="8" spans="1:49" customFormat="1" ht="50.15" customHeight="1" x14ac:dyDescent="0.45">
      <c r="B8" s="2" t="s">
        <v>196</v>
      </c>
      <c r="C8" s="2" t="s">
        <v>220</v>
      </c>
      <c r="D8" s="2" t="s">
        <v>197</v>
      </c>
      <c r="E8" s="2">
        <v>3</v>
      </c>
      <c r="F8" s="1" t="s">
        <v>221</v>
      </c>
      <c r="G8" s="1" t="str">
        <f>Table1[[#This Row],[Matrix Default Name]] &amp; IF(ISBLANK(Table1[[#This Row],[Component Aliases]]),"", " (aka " &amp; Table1[[#This Row],[Component Aliases]] &amp; ")") &amp; IF(ISBLANK(Table1[[#This Row],[Default Souce Addresses (Decimal)]]),""," (J1939 SA " &amp; Table1[[#This Row],[Default Souce Addresses (Decimal)]] &amp; ")")</f>
        <v>Engine Cylinder Pressure Monitoring System</v>
      </c>
      <c r="H8" s="1" t="s">
        <v>196</v>
      </c>
      <c r="I8" s="1"/>
      <c r="J8" s="14"/>
      <c r="K8" s="41" t="s">
        <v>401</v>
      </c>
      <c r="L8" s="95" t="s">
        <v>410</v>
      </c>
      <c r="M8" s="95" t="s">
        <v>406</v>
      </c>
      <c r="N8" s="95" t="s">
        <v>406</v>
      </c>
      <c r="O8" s="95" t="s">
        <v>410</v>
      </c>
      <c r="P8" s="95" t="s">
        <v>406</v>
      </c>
      <c r="Q8" s="95" t="s">
        <v>406</v>
      </c>
      <c r="R8" s="26">
        <v>0</v>
      </c>
      <c r="S8" s="32">
        <v>2</v>
      </c>
      <c r="T8" s="28">
        <v>1</v>
      </c>
      <c r="U8" s="33">
        <v>2</v>
      </c>
      <c r="V8" s="30">
        <v>1</v>
      </c>
      <c r="W8" s="32">
        <v>2</v>
      </c>
      <c r="X8" s="28">
        <v>0</v>
      </c>
      <c r="Y8" s="33">
        <v>2</v>
      </c>
      <c r="Z8" s="30">
        <v>1</v>
      </c>
      <c r="AA8" s="78">
        <v>2</v>
      </c>
      <c r="AB8" s="80">
        <v>1</v>
      </c>
      <c r="AC8" s="33">
        <v>2</v>
      </c>
      <c r="AD8" s="83" t="s">
        <v>359</v>
      </c>
      <c r="AE8" s="122">
        <f>IFERROR(Table1[[#This Row],[Minimum Degree from RP1226 Connector]]*Table1[[#This Row],[Minimum Degree from J560 (or other Trailer) Connector]]*Table1[[#This Row],[Minimum Degree from other Connectivity (e.g. bluetooth, wi-fi, zigbee)]], "")</f>
        <v>0</v>
      </c>
      <c r="AF8" s="12" t="s">
        <v>407</v>
      </c>
      <c r="AG8" s="73">
        <f>_xlfn.LET(_xlpm.MAX_DEGREES,$AH$2,($R$4*IFERROR(MAX(0,_xlpm.MAX_DEGREES-R8),0)+$T$4*IFERROR(MAX(0,_xlpm.MAX_DEGREES-T8),0)+$V$4*IFERROR(MAX(0,_xlpm.MAX_DEGREES-V8),0)+$X$4*IFERROR(MAX(0,_xlpm.MAX_DEGREES-X8),0)+$Z$4*IFERROR(MAX(0,_xlpm.MAX_DEGREES-Z8),0)+$AB$4*IFERROR(MAX(0,_xlpm.MAX_DEGREES-AB8),0))/$AH$4)</f>
        <v>3.3333333333333335</v>
      </c>
      <c r="AH8" s="73">
        <f>_xlfn.LET(_xlpm.MAX_DEGREES,$AH$2,($R$4*IFERROR(MAX(0,_xlpm.MAX_DEGREES-S8),0)+$T$4*IFERROR(MAX(0,_xlpm.MAX_DEGREES-U8),0)+$V$4*IFERROR(MAX(0,_xlpm.MAX_DEGREES-W8),0)+$X$4*IFERROR(MAX(0,_xlpm.MAX_DEGREES-Y8),0)+$Z$4*IFERROR(MAX(0,_xlpm.MAX_DEGREES-AA8),0)+$AB$4*IFERROR(MAX(0,_xlpm.MAX_DEGREES-AC8),0))/$AH$4)</f>
        <v>0</v>
      </c>
      <c r="AI8" s="93">
        <v>3</v>
      </c>
      <c r="AJ8" s="93">
        <v>2</v>
      </c>
      <c r="AK8" s="93">
        <v>2</v>
      </c>
      <c r="AL8" s="93">
        <v>3</v>
      </c>
      <c r="AM8" s="91" t="s">
        <v>390</v>
      </c>
      <c r="AN8" s="74">
        <f>MAX(AI8+$AG8-3,0)</f>
        <v>3.3333333333333339</v>
      </c>
      <c r="AO8" s="75">
        <f>MAX(AJ8+$AG8-3,0)</f>
        <v>2.3333333333333339</v>
      </c>
      <c r="AP8" s="75">
        <f>MAX(AK8+$AG8-3,0)</f>
        <v>2.3333333333333339</v>
      </c>
      <c r="AQ8" s="75">
        <f>MAX(AL8+$AG8-3,0)</f>
        <v>3.3333333333333339</v>
      </c>
      <c r="AR8" s="76">
        <f>MAX(IF(Table1[[#This Row],[Any Scope Change?]]="Yes",3,0)+$AG8-3,0)</f>
        <v>0.33333333333333348</v>
      </c>
      <c r="AS8" s="77">
        <f>SUMPRODUCT(AN$4:AR$4,AN8:AR8)</f>
        <v>11.66666666666667</v>
      </c>
      <c r="AT8" s="85">
        <v>5</v>
      </c>
      <c r="AU8" s="43" t="s">
        <v>484</v>
      </c>
      <c r="AV8" s="85">
        <v>2</v>
      </c>
      <c r="AW8" s="63" t="s">
        <v>382</v>
      </c>
    </row>
    <row r="9" spans="1:49" customFormat="1" ht="50.15" customHeight="1" x14ac:dyDescent="0.45">
      <c r="B9" s="2" t="s">
        <v>2</v>
      </c>
      <c r="C9" s="2" t="s">
        <v>139</v>
      </c>
      <c r="D9" s="2" t="s">
        <v>3</v>
      </c>
      <c r="E9" s="2">
        <v>2</v>
      </c>
      <c r="F9" s="1" t="s">
        <v>221</v>
      </c>
      <c r="G9" s="1" t="str">
        <f>Table1[[#This Row],[Matrix Default Name]] &amp; IF(ISBLANK(Table1[[#This Row],[Component Aliases]]),"", " (aka " &amp; Table1[[#This Row],[Component Aliases]] &amp; ")") &amp; IF(ISBLANK(Table1[[#This Row],[Default Souce Addresses (Decimal)]]),""," (J1939 SA " &amp; Table1[[#This Row],[Default Souce Addresses (Decimal)]] &amp; ")")</f>
        <v>Engine #2</v>
      </c>
      <c r="H9" s="1" t="s">
        <v>2</v>
      </c>
      <c r="I9" s="1"/>
      <c r="J9" s="14"/>
      <c r="K9" s="41" t="s">
        <v>425</v>
      </c>
      <c r="L9" s="95" t="s">
        <v>409</v>
      </c>
      <c r="M9" s="95" t="s">
        <v>409</v>
      </c>
      <c r="N9" s="95" t="s">
        <v>409</v>
      </c>
      <c r="O9" s="95" t="s">
        <v>409</v>
      </c>
      <c r="P9" s="95" t="s">
        <v>409</v>
      </c>
      <c r="Q9" s="95" t="s">
        <v>409</v>
      </c>
      <c r="R9" s="26" t="s">
        <v>407</v>
      </c>
      <c r="S9" s="32" t="s">
        <v>407</v>
      </c>
      <c r="T9" s="28" t="s">
        <v>407</v>
      </c>
      <c r="U9" s="33" t="s">
        <v>407</v>
      </c>
      <c r="V9" s="30" t="s">
        <v>407</v>
      </c>
      <c r="W9" s="32" t="s">
        <v>407</v>
      </c>
      <c r="X9" s="28" t="s">
        <v>407</v>
      </c>
      <c r="Y9" s="33" t="s">
        <v>407</v>
      </c>
      <c r="Z9" s="30" t="s">
        <v>407</v>
      </c>
      <c r="AA9" s="78" t="s">
        <v>407</v>
      </c>
      <c r="AB9" s="80" t="s">
        <v>407</v>
      </c>
      <c r="AC9" s="33" t="s">
        <v>407</v>
      </c>
      <c r="AD9" s="83" t="s">
        <v>359</v>
      </c>
      <c r="AE9" s="122" t="str">
        <f>IFERROR(Table1[[#This Row],[Minimum Degree from RP1226 Connector]]*Table1[[#This Row],[Minimum Degree from J560 (or other Trailer) Connector]]*Table1[[#This Row],[Minimum Degree from other Connectivity (e.g. bluetooth, wi-fi, zigbee)]], "")</f>
        <v/>
      </c>
      <c r="AF9" s="12" t="s">
        <v>407</v>
      </c>
      <c r="AG9" s="73">
        <f>_xlfn.LET(_xlpm.MAX_DEGREES,$AH$2,($R$4*IFERROR(MAX(0,_xlpm.MAX_DEGREES-R9),0)+$T$4*IFERROR(MAX(0,_xlpm.MAX_DEGREES-T9),0)+$V$4*IFERROR(MAX(0,_xlpm.MAX_DEGREES-V9),0)+$X$4*IFERROR(MAX(0,_xlpm.MAX_DEGREES-X9),0)+$Z$4*IFERROR(MAX(0,_xlpm.MAX_DEGREES-Z9),0)+$AB$4*IFERROR(MAX(0,_xlpm.MAX_DEGREES-AB9),0))/$AH$4)</f>
        <v>0</v>
      </c>
      <c r="AH9" s="73">
        <f>_xlfn.LET(_xlpm.MAX_DEGREES,$AH$2,($R$4*IFERROR(MAX(0,_xlpm.MAX_DEGREES-S9),0)+$T$4*IFERROR(MAX(0,_xlpm.MAX_DEGREES-U9),0)+$V$4*IFERROR(MAX(0,_xlpm.MAX_DEGREES-W9),0)+$X$4*IFERROR(MAX(0,_xlpm.MAX_DEGREES-Y9),0)+$Z$4*IFERROR(MAX(0,_xlpm.MAX_DEGREES-AA9),0)+$AB$4*IFERROR(MAX(0,_xlpm.MAX_DEGREES-AC9),0))/$AH$4)</f>
        <v>0</v>
      </c>
      <c r="AI9" s="93">
        <v>3</v>
      </c>
      <c r="AJ9" s="93">
        <v>2</v>
      </c>
      <c r="AK9" s="93">
        <v>0</v>
      </c>
      <c r="AL9" s="93">
        <v>2</v>
      </c>
      <c r="AM9" s="91" t="s">
        <v>390</v>
      </c>
      <c r="AN9" s="74">
        <f>MAX(AI9+$AG9-3,0)</f>
        <v>0</v>
      </c>
      <c r="AO9" s="75">
        <f>MAX(AJ9+$AG9-3,0)</f>
        <v>0</v>
      </c>
      <c r="AP9" s="75">
        <f>MAX(AK9+$AG9-3,0)</f>
        <v>0</v>
      </c>
      <c r="AQ9" s="75">
        <f>MAX(AL9+$AG9-3,0)</f>
        <v>0</v>
      </c>
      <c r="AR9" s="76">
        <f>MAX(IF(Table1[[#This Row],[Any Scope Change?]]="Yes",3,0)+$AG9-3,0)</f>
        <v>0</v>
      </c>
      <c r="AS9" s="77">
        <f>SUMPRODUCT(AN$4:AR$4,AN9:AR9)</f>
        <v>0</v>
      </c>
      <c r="AT9" s="85" t="s">
        <v>479</v>
      </c>
      <c r="AU9" s="63" t="s">
        <v>379</v>
      </c>
      <c r="AV9" s="85" t="s">
        <v>377</v>
      </c>
      <c r="AW9" s="63" t="s">
        <v>379</v>
      </c>
    </row>
    <row r="10" spans="1:49" customFormat="1" ht="50.15" customHeight="1" x14ac:dyDescent="0.45">
      <c r="B10" s="2" t="s">
        <v>105</v>
      </c>
      <c r="C10" s="2" t="s">
        <v>139</v>
      </c>
      <c r="D10" s="2" t="s">
        <v>106</v>
      </c>
      <c r="E10" s="2">
        <v>26</v>
      </c>
      <c r="F10" s="1" t="s">
        <v>224</v>
      </c>
      <c r="G10" s="1" t="str">
        <f>Table1[[#This Row],[Matrix Default Name]] &amp; IF(ISBLANK(Table1[[#This Row],[Component Aliases]]),"", " (aka " &amp; Table1[[#This Row],[Component Aliases]] &amp; ")") &amp; IF(ISBLANK(Table1[[#This Row],[Default Souce Addresses (Decimal)]]),""," (J1939 SA " &amp; Table1[[#This Row],[Default Souce Addresses (Decimal)]] &amp; ")")</f>
        <v>Propulsion Battery Charger (J1939 SA 73)</v>
      </c>
      <c r="H10" s="1" t="s">
        <v>105</v>
      </c>
      <c r="I10" s="1"/>
      <c r="J10" s="14">
        <v>73</v>
      </c>
      <c r="K10" s="41" t="s">
        <v>401</v>
      </c>
      <c r="L10" s="95" t="s">
        <v>411</v>
      </c>
      <c r="M10" s="95" t="s">
        <v>408</v>
      </c>
      <c r="N10" s="95" t="s">
        <v>408</v>
      </c>
      <c r="O10" s="95" t="s">
        <v>408</v>
      </c>
      <c r="P10" s="95" t="s">
        <v>408</v>
      </c>
      <c r="Q10" s="95" t="s">
        <v>408</v>
      </c>
      <c r="R10" s="26">
        <v>0</v>
      </c>
      <c r="S10" s="32">
        <v>0</v>
      </c>
      <c r="T10" s="28">
        <v>1</v>
      </c>
      <c r="U10" s="33">
        <v>1</v>
      </c>
      <c r="V10" s="30">
        <v>1</v>
      </c>
      <c r="W10" s="32">
        <v>1</v>
      </c>
      <c r="X10" s="28">
        <v>1</v>
      </c>
      <c r="Y10" s="33">
        <v>1</v>
      </c>
      <c r="Z10" s="30">
        <v>1</v>
      </c>
      <c r="AA10" s="78">
        <v>1</v>
      </c>
      <c r="AB10" s="80">
        <v>1</v>
      </c>
      <c r="AC10" s="33">
        <v>1</v>
      </c>
      <c r="AD10" s="83" t="s">
        <v>359</v>
      </c>
      <c r="AE10" s="122">
        <f>IFERROR(Table1[[#This Row],[Minimum Degree from RP1226 Connector]]*Table1[[#This Row],[Minimum Degree from J560 (or other Trailer) Connector]]*Table1[[#This Row],[Minimum Degree from other Connectivity (e.g. bluetooth, wi-fi, zigbee)]], "")</f>
        <v>1</v>
      </c>
      <c r="AF10" s="12" t="s">
        <v>407</v>
      </c>
      <c r="AG10" s="73">
        <f>_xlfn.LET(_xlpm.MAX_DEGREES,$AH$2,($R$4*IFERROR(MAX(0,_xlpm.MAX_DEGREES-R10),0)+$T$4*IFERROR(MAX(0,_xlpm.MAX_DEGREES-T10),0)+$V$4*IFERROR(MAX(0,_xlpm.MAX_DEGREES-V10),0)+$X$4*IFERROR(MAX(0,_xlpm.MAX_DEGREES-X10),0)+$Z$4*IFERROR(MAX(0,_xlpm.MAX_DEGREES-Z10),0)+$AB$4*IFERROR(MAX(0,_xlpm.MAX_DEGREES-AB10),0))/$AH$4)</f>
        <v>2.916666666666667</v>
      </c>
      <c r="AH10" s="73">
        <f>_xlfn.LET(_xlpm.MAX_DEGREES,$AH$2,($R$4*IFERROR(MAX(0,_xlpm.MAX_DEGREES-S10),0)+$T$4*IFERROR(MAX(0,_xlpm.MAX_DEGREES-U10),0)+$V$4*IFERROR(MAX(0,_xlpm.MAX_DEGREES-W10),0)+$X$4*IFERROR(MAX(0,_xlpm.MAX_DEGREES-Y10),0)+$Z$4*IFERROR(MAX(0,_xlpm.MAX_DEGREES-AA10),0)+$AB$4*IFERROR(MAX(0,_xlpm.MAX_DEGREES-AC10),0))/$AH$4)</f>
        <v>2.916666666666667</v>
      </c>
      <c r="AI10" s="93">
        <v>1</v>
      </c>
      <c r="AJ10" s="93">
        <v>2</v>
      </c>
      <c r="AK10" s="93">
        <v>2</v>
      </c>
      <c r="AL10" s="93">
        <v>3</v>
      </c>
      <c r="AM10" s="92"/>
      <c r="AN10" s="74">
        <f>MAX(AI10+$AG10-3,0)</f>
        <v>0.91666666666666696</v>
      </c>
      <c r="AO10" s="75">
        <f>MAX(AJ10+$AG10-3,0)</f>
        <v>1.916666666666667</v>
      </c>
      <c r="AP10" s="75">
        <f>MAX(AK10+$AG10-3,0)</f>
        <v>1.916666666666667</v>
      </c>
      <c r="AQ10" s="75">
        <f>MAX(AL10+$AG10-3,0)</f>
        <v>2.916666666666667</v>
      </c>
      <c r="AR10" s="76">
        <f>MAX(IF(Table1[[#This Row],[Any Scope Change?]]="Yes",3,0)+$AG10-3,0)</f>
        <v>0</v>
      </c>
      <c r="AS10" s="77">
        <f>SUMPRODUCT(AN$4:AR$4,AN10:AR10)</f>
        <v>7.6666666666666679</v>
      </c>
      <c r="AT10" s="85">
        <v>1</v>
      </c>
      <c r="AU10" s="63" t="s">
        <v>482</v>
      </c>
      <c r="AV10" s="85" t="s">
        <v>377</v>
      </c>
      <c r="AW10" s="63" t="s">
        <v>379</v>
      </c>
    </row>
    <row r="11" spans="1:49" customFormat="1" ht="50.15" customHeight="1" x14ac:dyDescent="0.45">
      <c r="B11" s="2" t="s">
        <v>174</v>
      </c>
      <c r="C11" s="2" t="s">
        <v>220</v>
      </c>
      <c r="D11" s="2" t="s">
        <v>175</v>
      </c>
      <c r="E11" s="2">
        <v>31</v>
      </c>
      <c r="F11" s="1" t="s">
        <v>224</v>
      </c>
      <c r="G11" s="1" t="str">
        <f>Table1[[#This Row],[Matrix Default Name]] &amp; IF(ISBLANK(Table1[[#This Row],[Component Aliases]]),"", " (aka " &amp; Table1[[#This Row],[Component Aliases]] &amp; ")") &amp; IF(ISBLANK(Table1[[#This Row],[Default Souce Addresses (Decimal)]]),""," (J1939 SA " &amp; Table1[[#This Row],[Default Souce Addresses (Decimal)]] &amp; ")")</f>
        <v>Thermal Management System Controller (J1939 SA 49)</v>
      </c>
      <c r="H11" s="1" t="s">
        <v>174</v>
      </c>
      <c r="I11" s="1"/>
      <c r="J11" s="14" t="s">
        <v>305</v>
      </c>
      <c r="K11" s="41" t="s">
        <v>401</v>
      </c>
      <c r="L11" s="95" t="s">
        <v>427</v>
      </c>
      <c r="M11" s="95" t="s">
        <v>413</v>
      </c>
      <c r="N11" s="95" t="s">
        <v>420</v>
      </c>
      <c r="O11" s="95" t="s">
        <v>413</v>
      </c>
      <c r="P11" s="95" t="s">
        <v>413</v>
      </c>
      <c r="Q11" s="95" t="s">
        <v>420</v>
      </c>
      <c r="R11" s="26">
        <v>0</v>
      </c>
      <c r="S11" s="32">
        <v>0</v>
      </c>
      <c r="T11" s="28">
        <v>0</v>
      </c>
      <c r="U11" s="33">
        <v>1</v>
      </c>
      <c r="V11" s="30">
        <v>1</v>
      </c>
      <c r="W11" s="32">
        <v>1</v>
      </c>
      <c r="X11" s="28">
        <v>0</v>
      </c>
      <c r="Y11" s="33">
        <v>1</v>
      </c>
      <c r="Z11" s="30">
        <v>0</v>
      </c>
      <c r="AA11" s="78">
        <v>1</v>
      </c>
      <c r="AB11" s="80">
        <v>1</v>
      </c>
      <c r="AC11" s="33">
        <v>1</v>
      </c>
      <c r="AD11" s="83" t="s">
        <v>283</v>
      </c>
      <c r="AE11" s="122">
        <f>IFERROR(Table1[[#This Row],[Minimum Degree from RP1226 Connector]]*Table1[[#This Row],[Minimum Degree from J560 (or other Trailer) Connector]]*Table1[[#This Row],[Minimum Degree from other Connectivity (e.g. bluetooth, wi-fi, zigbee)]], "")</f>
        <v>0</v>
      </c>
      <c r="AF11" s="12" t="s">
        <v>407</v>
      </c>
      <c r="AG11" s="73">
        <f>_xlfn.LET(_xlpm.MAX_DEGREES,$AH$2,($R$4*IFERROR(MAX(0,_xlpm.MAX_DEGREES-R11),0)+$T$4*IFERROR(MAX(0,_xlpm.MAX_DEGREES-T11),0)+$V$4*IFERROR(MAX(0,_xlpm.MAX_DEGREES-V11),0)+$X$4*IFERROR(MAX(0,_xlpm.MAX_DEGREES-X11),0)+$Z$4*IFERROR(MAX(0,_xlpm.MAX_DEGREES-Z11),0)+$AB$4*IFERROR(MAX(0,_xlpm.MAX_DEGREES-AB11),0))/$AH$4)</f>
        <v>4.166666666666667</v>
      </c>
      <c r="AH11" s="73">
        <f>_xlfn.LET(_xlpm.MAX_DEGREES,$AH$2,($R$4*IFERROR(MAX(0,_xlpm.MAX_DEGREES-S11),0)+$T$4*IFERROR(MAX(0,_xlpm.MAX_DEGREES-U11),0)+$V$4*IFERROR(MAX(0,_xlpm.MAX_DEGREES-W11),0)+$X$4*IFERROR(MAX(0,_xlpm.MAX_DEGREES-Y11),0)+$Z$4*IFERROR(MAX(0,_xlpm.MAX_DEGREES-AA11),0)+$AB$4*IFERROR(MAX(0,_xlpm.MAX_DEGREES-AC11),0))/$AH$4)</f>
        <v>2.916666666666667</v>
      </c>
      <c r="AI11" s="93">
        <v>2</v>
      </c>
      <c r="AJ11" s="93">
        <v>2</v>
      </c>
      <c r="AK11" s="93">
        <v>3</v>
      </c>
      <c r="AL11" s="93">
        <v>3</v>
      </c>
      <c r="AM11" s="90" t="s">
        <v>389</v>
      </c>
      <c r="AN11" s="74">
        <f>MAX(AI11+$AG11-3,0)</f>
        <v>3.166666666666667</v>
      </c>
      <c r="AO11" s="75">
        <f>MAX(AJ11+$AG11-3,0)</f>
        <v>3.166666666666667</v>
      </c>
      <c r="AP11" s="75">
        <f>MAX(AK11+$AG11-3,0)</f>
        <v>4.166666666666667</v>
      </c>
      <c r="AQ11" s="75">
        <f>MAX(AL11+$AG11-3,0)</f>
        <v>4.166666666666667</v>
      </c>
      <c r="AR11" s="76">
        <f>MAX(IF(Table1[[#This Row],[Any Scope Change?]]="Yes",3,0)+$AG11-3,0)</f>
        <v>4.166666666666667</v>
      </c>
      <c r="AS11" s="77">
        <f>SUMPRODUCT(AN$4:AR$4,AN11:AR11)</f>
        <v>18.833333333333336</v>
      </c>
      <c r="AT11" s="85">
        <v>3</v>
      </c>
      <c r="AU11" s="125" t="s">
        <v>487</v>
      </c>
      <c r="AV11" s="85">
        <v>1</v>
      </c>
      <c r="AW11" s="63" t="s">
        <v>380</v>
      </c>
    </row>
    <row r="12" spans="1:49" customFormat="1" ht="50.15" customHeight="1" x14ac:dyDescent="0.45">
      <c r="B12" s="2" t="s">
        <v>84</v>
      </c>
      <c r="C12" s="2" t="s">
        <v>139</v>
      </c>
      <c r="D12" s="2"/>
      <c r="E12" s="2">
        <v>35</v>
      </c>
      <c r="F12" s="1" t="s">
        <v>224</v>
      </c>
      <c r="G12" s="1" t="str">
        <f>Table1[[#This Row],[Matrix Default Name]] &amp; IF(ISBLANK(Table1[[#This Row],[Component Aliases]]),"", " (aka " &amp; Table1[[#This Row],[Component Aliases]] &amp; ")") &amp; IF(ISBLANK(Table1[[#This Row],[Default Souce Addresses (Decimal)]]),""," (J1939 SA " &amp; Table1[[#This Row],[Default Souce Addresses (Decimal)]] &amp; ")")</f>
        <v>Water Pump Controller (J1939 SA 57)</v>
      </c>
      <c r="H12" s="1" t="s">
        <v>84</v>
      </c>
      <c r="I12" s="1"/>
      <c r="J12" s="14">
        <v>57</v>
      </c>
      <c r="K12" s="41" t="s">
        <v>401</v>
      </c>
      <c r="L12" s="95" t="s">
        <v>411</v>
      </c>
      <c r="M12" s="95" t="s">
        <v>411</v>
      </c>
      <c r="N12" s="95" t="s">
        <v>421</v>
      </c>
      <c r="O12" s="95" t="s">
        <v>411</v>
      </c>
      <c r="P12" s="95" t="s">
        <v>411</v>
      </c>
      <c r="Q12" s="95" t="s">
        <v>408</v>
      </c>
      <c r="R12" s="26">
        <v>0</v>
      </c>
      <c r="S12" s="32">
        <v>0</v>
      </c>
      <c r="T12" s="28">
        <v>0</v>
      </c>
      <c r="U12" s="33">
        <v>0</v>
      </c>
      <c r="V12" s="30">
        <v>2</v>
      </c>
      <c r="W12" s="32">
        <v>2</v>
      </c>
      <c r="X12" s="28">
        <v>0</v>
      </c>
      <c r="Y12" s="33">
        <v>0</v>
      </c>
      <c r="Z12" s="30">
        <v>0</v>
      </c>
      <c r="AA12" s="78">
        <v>0</v>
      </c>
      <c r="AB12" s="80">
        <v>1</v>
      </c>
      <c r="AC12" s="33">
        <v>1</v>
      </c>
      <c r="AD12" s="83" t="s">
        <v>283</v>
      </c>
      <c r="AE12" s="122">
        <f>IFERROR(Table1[[#This Row],[Minimum Degree from RP1226 Connector]]*Table1[[#This Row],[Minimum Degree from J560 (or other Trailer) Connector]]*Table1[[#This Row],[Minimum Degree from other Connectivity (e.g. bluetooth, wi-fi, zigbee)]], "")</f>
        <v>0</v>
      </c>
      <c r="AF12" s="12" t="s">
        <v>407</v>
      </c>
      <c r="AG12" s="73">
        <f>_xlfn.LET(_xlpm.MAX_DEGREES,$AH$2,($R$4*IFERROR(MAX(0,_xlpm.MAX_DEGREES-R12),0)+$T$4*IFERROR(MAX(0,_xlpm.MAX_DEGREES-T12),0)+$V$4*IFERROR(MAX(0,_xlpm.MAX_DEGREES-V12),0)+$X$4*IFERROR(MAX(0,_xlpm.MAX_DEGREES-X12),0)+$Z$4*IFERROR(MAX(0,_xlpm.MAX_DEGREES-Z12),0)+$AB$4*IFERROR(MAX(0,_xlpm.MAX_DEGREES-AB12),0))/$AH$4)</f>
        <v>3.75</v>
      </c>
      <c r="AH12" s="73">
        <f>_xlfn.LET(_xlpm.MAX_DEGREES,$AH$2,($R$4*IFERROR(MAX(0,_xlpm.MAX_DEGREES-S12),0)+$T$4*IFERROR(MAX(0,_xlpm.MAX_DEGREES-U12),0)+$V$4*IFERROR(MAX(0,_xlpm.MAX_DEGREES-W12),0)+$X$4*IFERROR(MAX(0,_xlpm.MAX_DEGREES-Y12),0)+$Z$4*IFERROR(MAX(0,_xlpm.MAX_DEGREES-AA12),0)+$AB$4*IFERROR(MAX(0,_xlpm.MAX_DEGREES-AC12),0))/$AH$4)</f>
        <v>3.75</v>
      </c>
      <c r="AI12" s="93">
        <v>2</v>
      </c>
      <c r="AJ12" s="93">
        <v>2</v>
      </c>
      <c r="AK12" s="93">
        <v>3</v>
      </c>
      <c r="AL12" s="93">
        <v>3</v>
      </c>
      <c r="AM12" s="90" t="s">
        <v>389</v>
      </c>
      <c r="AN12" s="74">
        <f>MAX(AI12+$AG12-3,0)</f>
        <v>2.75</v>
      </c>
      <c r="AO12" s="75">
        <f>MAX(AJ12+$AG12-3,0)</f>
        <v>2.75</v>
      </c>
      <c r="AP12" s="75">
        <f>MAX(AK12+$AG12-3,0)</f>
        <v>3.75</v>
      </c>
      <c r="AQ12" s="75">
        <f>MAX(AL12+$AG12-3,0)</f>
        <v>3.75</v>
      </c>
      <c r="AR12" s="76">
        <f>MAX(IF(Table1[[#This Row],[Any Scope Change?]]="Yes",3,0)+$AG12-3,0)</f>
        <v>3.75</v>
      </c>
      <c r="AS12" s="77">
        <f>SUMPRODUCT(AN$4:AR$4,AN12:AR12)</f>
        <v>16.75</v>
      </c>
      <c r="AT12" s="85">
        <v>3</v>
      </c>
      <c r="AU12" s="125" t="s">
        <v>487</v>
      </c>
      <c r="AV12" s="85">
        <v>1</v>
      </c>
      <c r="AW12" s="63" t="s">
        <v>380</v>
      </c>
    </row>
    <row r="13" spans="1:49" customFormat="1" ht="50.15" customHeight="1" x14ac:dyDescent="0.45">
      <c r="B13" s="2" t="s">
        <v>206</v>
      </c>
      <c r="C13" s="2" t="s">
        <v>220</v>
      </c>
      <c r="D13" s="2" t="s">
        <v>207</v>
      </c>
      <c r="E13" s="2">
        <v>23</v>
      </c>
      <c r="F13" s="1" t="s">
        <v>224</v>
      </c>
      <c r="G13" s="1" t="str">
        <f>Table1[[#This Row],[Matrix Default Name]] &amp; IF(ISBLANK(Table1[[#This Row],[Component Aliases]]),"", " (aka " &amp; Table1[[#This Row],[Component Aliases]] &amp; ")") &amp; IF(ISBLANK(Table1[[#This Row],[Default Souce Addresses (Decimal)]]),""," (J1939 SA " &amp; Table1[[#This Row],[Default Souce Addresses (Decimal)]] &amp; ")")</f>
        <v>Low-Voltage Disconnect (J1939 SA 49)</v>
      </c>
      <c r="H13" s="1" t="s">
        <v>206</v>
      </c>
      <c r="I13" s="1"/>
      <c r="J13" s="14">
        <v>49</v>
      </c>
      <c r="K13" s="41" t="s">
        <v>401</v>
      </c>
      <c r="L13" s="95" t="s">
        <v>411</v>
      </c>
      <c r="M13" s="95" t="s">
        <v>411</v>
      </c>
      <c r="N13" s="95" t="s">
        <v>408</v>
      </c>
      <c r="O13" s="95" t="s">
        <v>411</v>
      </c>
      <c r="P13" s="95" t="s">
        <v>411</v>
      </c>
      <c r="Q13" s="95" t="s">
        <v>408</v>
      </c>
      <c r="R13" s="26">
        <v>0</v>
      </c>
      <c r="S13" s="32">
        <v>0</v>
      </c>
      <c r="T13" s="28">
        <v>0</v>
      </c>
      <c r="U13" s="33">
        <v>0</v>
      </c>
      <c r="V13" s="30">
        <v>1</v>
      </c>
      <c r="W13" s="32">
        <v>1</v>
      </c>
      <c r="X13" s="28">
        <v>0</v>
      </c>
      <c r="Y13" s="33">
        <v>0</v>
      </c>
      <c r="Z13" s="30">
        <v>0</v>
      </c>
      <c r="AA13" s="78">
        <v>0</v>
      </c>
      <c r="AB13" s="80">
        <v>1</v>
      </c>
      <c r="AC13" s="33">
        <v>1</v>
      </c>
      <c r="AD13" s="83" t="s">
        <v>283</v>
      </c>
      <c r="AE13" s="122">
        <f>IFERROR(Table1[[#This Row],[Minimum Degree from RP1226 Connector]]*Table1[[#This Row],[Minimum Degree from J560 (or other Trailer) Connector]]*Table1[[#This Row],[Minimum Degree from other Connectivity (e.g. bluetooth, wi-fi, zigbee)]], "")</f>
        <v>0</v>
      </c>
      <c r="AF13" s="12" t="s">
        <v>407</v>
      </c>
      <c r="AG13" s="73">
        <f>_xlfn.LET(_xlpm.MAX_DEGREES,$AH$2,($R$4*IFERROR(MAX(0,_xlpm.MAX_DEGREES-R13),0)+$T$4*IFERROR(MAX(0,_xlpm.MAX_DEGREES-T13),0)+$V$4*IFERROR(MAX(0,_xlpm.MAX_DEGREES-V13),0)+$X$4*IFERROR(MAX(0,_xlpm.MAX_DEGREES-X13),0)+$Z$4*IFERROR(MAX(0,_xlpm.MAX_DEGREES-Z13),0)+$AB$4*IFERROR(MAX(0,_xlpm.MAX_DEGREES-AB13),0))/$AH$4)</f>
        <v>4.166666666666667</v>
      </c>
      <c r="AH13" s="73">
        <f>_xlfn.LET(_xlpm.MAX_DEGREES,$AH$2,($R$4*IFERROR(MAX(0,_xlpm.MAX_DEGREES-S13),0)+$T$4*IFERROR(MAX(0,_xlpm.MAX_DEGREES-U13),0)+$V$4*IFERROR(MAX(0,_xlpm.MAX_DEGREES-W13),0)+$X$4*IFERROR(MAX(0,_xlpm.MAX_DEGREES-Y13),0)+$Z$4*IFERROR(MAX(0,_xlpm.MAX_DEGREES-AA13),0)+$AB$4*IFERROR(MAX(0,_xlpm.MAX_DEGREES-AC13),0))/$AH$4)</f>
        <v>4.166666666666667</v>
      </c>
      <c r="AI13" s="93">
        <v>1</v>
      </c>
      <c r="AJ13" s="93">
        <v>2</v>
      </c>
      <c r="AK13" s="93">
        <v>1</v>
      </c>
      <c r="AL13" s="93">
        <v>2</v>
      </c>
      <c r="AM13" s="90" t="s">
        <v>389</v>
      </c>
      <c r="AN13" s="74">
        <f>MAX(AI13+$AG13-3,0)</f>
        <v>2.166666666666667</v>
      </c>
      <c r="AO13" s="75">
        <f>MAX(AJ13+$AG13-3,0)</f>
        <v>3.166666666666667</v>
      </c>
      <c r="AP13" s="75">
        <f>MAX(AK13+$AG13-3,0)</f>
        <v>2.166666666666667</v>
      </c>
      <c r="AQ13" s="75">
        <f>MAX(AL13+$AG13-3,0)</f>
        <v>3.166666666666667</v>
      </c>
      <c r="AR13" s="76">
        <f>MAX(IF(Table1[[#This Row],[Any Scope Change?]]="Yes",3,0)+$AG13-3,0)</f>
        <v>4.166666666666667</v>
      </c>
      <c r="AS13" s="77">
        <f>SUMPRODUCT(AN$4:AR$4,AN13:AR13)</f>
        <v>14.833333333333336</v>
      </c>
      <c r="AT13" s="85">
        <v>3</v>
      </c>
      <c r="AU13" s="125" t="s">
        <v>487</v>
      </c>
      <c r="AV13" s="85">
        <v>1</v>
      </c>
      <c r="AW13" s="63" t="s">
        <v>380</v>
      </c>
    </row>
    <row r="14" spans="1:49" customFormat="1" ht="50.15" customHeight="1" x14ac:dyDescent="0.45">
      <c r="B14" s="2" t="s">
        <v>109</v>
      </c>
      <c r="C14" s="2" t="s">
        <v>139</v>
      </c>
      <c r="D14" s="2" t="s">
        <v>110</v>
      </c>
      <c r="E14" s="2">
        <v>19</v>
      </c>
      <c r="F14" s="1" t="s">
        <v>224</v>
      </c>
      <c r="G14" s="1" t="str">
        <f>Table1[[#This Row],[Matrix Default Name]] &amp; IF(ISBLANK(Table1[[#This Row],[Component Aliases]]),"", " (aka " &amp; Table1[[#This Row],[Component Aliases]] &amp; ")") &amp; IF(ISBLANK(Table1[[#This Row],[Default Souce Addresses (Decimal)]]),""," (J1939 SA " &amp; Table1[[#This Row],[Default Souce Addresses (Decimal)]] &amp; ")")</f>
        <v>Fan Drive Controller (aka Fan Hub) (J1939 SA 78)</v>
      </c>
      <c r="H14" s="1" t="s">
        <v>109</v>
      </c>
      <c r="I14" s="1" t="s">
        <v>334</v>
      </c>
      <c r="J14" s="14">
        <v>78</v>
      </c>
      <c r="K14" s="41" t="s">
        <v>401</v>
      </c>
      <c r="L14" s="95" t="s">
        <v>426</v>
      </c>
      <c r="M14" s="95" t="s">
        <v>417</v>
      </c>
      <c r="N14" s="95" t="s">
        <v>403</v>
      </c>
      <c r="O14" s="95" t="s">
        <v>412</v>
      </c>
      <c r="P14" s="95" t="s">
        <v>417</v>
      </c>
      <c r="Q14" s="95" t="s">
        <v>403</v>
      </c>
      <c r="R14" s="26">
        <v>0</v>
      </c>
      <c r="S14" s="32">
        <v>0</v>
      </c>
      <c r="T14" s="28">
        <v>1</v>
      </c>
      <c r="U14" s="33">
        <v>1</v>
      </c>
      <c r="V14" s="30">
        <v>1</v>
      </c>
      <c r="W14" s="32">
        <v>2</v>
      </c>
      <c r="X14" s="28">
        <v>0</v>
      </c>
      <c r="Y14" s="33">
        <v>1</v>
      </c>
      <c r="Z14" s="30">
        <v>1</v>
      </c>
      <c r="AA14" s="78">
        <v>1</v>
      </c>
      <c r="AB14" s="80">
        <v>1</v>
      </c>
      <c r="AC14" s="33">
        <v>2</v>
      </c>
      <c r="AD14" s="83" t="s">
        <v>283</v>
      </c>
      <c r="AE14" s="122">
        <f>IFERROR(Table1[[#This Row],[Minimum Degree from RP1226 Connector]]*Table1[[#This Row],[Minimum Degree from J560 (or other Trailer) Connector]]*Table1[[#This Row],[Minimum Degree from other Connectivity (e.g. bluetooth, wi-fi, zigbee)]], "")</f>
        <v>0</v>
      </c>
      <c r="AF14" s="12" t="s">
        <v>407</v>
      </c>
      <c r="AG14" s="73">
        <f>_xlfn.LET(_xlpm.MAX_DEGREES,$AH$2,($R$4*IFERROR(MAX(0,_xlpm.MAX_DEGREES-R14),0)+$T$4*IFERROR(MAX(0,_xlpm.MAX_DEGREES-T14),0)+$V$4*IFERROR(MAX(0,_xlpm.MAX_DEGREES-V14),0)+$X$4*IFERROR(MAX(0,_xlpm.MAX_DEGREES-X14),0)+$Z$4*IFERROR(MAX(0,_xlpm.MAX_DEGREES-Z14),0)+$AB$4*IFERROR(MAX(0,_xlpm.MAX_DEGREES-AB14),0))/$AH$4)</f>
        <v>3.3333333333333335</v>
      </c>
      <c r="AH14" s="73">
        <f>_xlfn.LET(_xlpm.MAX_DEGREES,$AH$2,($R$4*IFERROR(MAX(0,_xlpm.MAX_DEGREES-S14),0)+$T$4*IFERROR(MAX(0,_xlpm.MAX_DEGREES-U14),0)+$V$4*IFERROR(MAX(0,_xlpm.MAX_DEGREES-W14),0)+$X$4*IFERROR(MAX(0,_xlpm.MAX_DEGREES-Y14),0)+$Z$4*IFERROR(MAX(0,_xlpm.MAX_DEGREES-AA14),0)+$AB$4*IFERROR(MAX(0,_xlpm.MAX_DEGREES-AC14),0))/$AH$4)</f>
        <v>2.0833333333333335</v>
      </c>
      <c r="AI14" s="93">
        <v>2</v>
      </c>
      <c r="AJ14" s="93">
        <v>2</v>
      </c>
      <c r="AK14" s="93">
        <v>3</v>
      </c>
      <c r="AL14" s="93">
        <v>3</v>
      </c>
      <c r="AM14" s="91" t="s">
        <v>390</v>
      </c>
      <c r="AN14" s="74">
        <f>MAX(AI14+$AG14-3,0)</f>
        <v>2.3333333333333339</v>
      </c>
      <c r="AO14" s="75">
        <f>MAX(AJ14+$AG14-3,0)</f>
        <v>2.3333333333333339</v>
      </c>
      <c r="AP14" s="75">
        <f>MAX(AK14+$AG14-3,0)</f>
        <v>3.3333333333333339</v>
      </c>
      <c r="AQ14" s="75">
        <f>MAX(AL14+$AG14-3,0)</f>
        <v>3.3333333333333339</v>
      </c>
      <c r="AR14" s="76">
        <f>MAX(IF(Table1[[#This Row],[Any Scope Change?]]="Yes",3,0)+$AG14-3,0)</f>
        <v>3.3333333333333339</v>
      </c>
      <c r="AS14" s="77">
        <f>SUMPRODUCT(AN$4:AR$4,AN14:AR14)</f>
        <v>14.66666666666667</v>
      </c>
      <c r="AT14" s="85">
        <v>3</v>
      </c>
      <c r="AU14" s="125" t="s">
        <v>487</v>
      </c>
      <c r="AV14" s="85">
        <v>2</v>
      </c>
      <c r="AW14" s="63" t="s">
        <v>382</v>
      </c>
    </row>
    <row r="15" spans="1:49" customFormat="1" ht="50.15" customHeight="1" x14ac:dyDescent="0.45">
      <c r="B15" s="2" t="s">
        <v>130</v>
      </c>
      <c r="C15" s="2" t="s">
        <v>139</v>
      </c>
      <c r="D15" s="2" t="s">
        <v>131</v>
      </c>
      <c r="E15" s="2">
        <v>25</v>
      </c>
      <c r="F15" s="1" t="s">
        <v>224</v>
      </c>
      <c r="G15" s="1" t="str">
        <f>Table1[[#This Row],[Matrix Default Name]] &amp; IF(ISBLANK(Table1[[#This Row],[Component Aliases]]),"", " (aka " &amp; Table1[[#This Row],[Component Aliases]] &amp; ")") &amp; IF(ISBLANK(Table1[[#This Row],[Default Souce Addresses (Decimal)]]),""," (J1939 SA " &amp; Table1[[#This Row],[Default Souce Addresses (Decimal)]] &amp; ")")</f>
        <v>Powertrain Control Module (aka Common Powertrain Controller Module (CPC)) (J1939 SA 90)</v>
      </c>
      <c r="H15" s="1" t="s">
        <v>130</v>
      </c>
      <c r="I15" s="1" t="s">
        <v>459</v>
      </c>
      <c r="J15" s="14">
        <v>90</v>
      </c>
      <c r="K15" s="41" t="s">
        <v>401</v>
      </c>
      <c r="L15" s="95" t="s">
        <v>412</v>
      </c>
      <c r="M15" s="95" t="s">
        <v>406</v>
      </c>
      <c r="N15" s="95" t="s">
        <v>406</v>
      </c>
      <c r="O15" s="95" t="s">
        <v>413</v>
      </c>
      <c r="P15" s="95" t="s">
        <v>406</v>
      </c>
      <c r="Q15" s="95" t="s">
        <v>408</v>
      </c>
      <c r="R15" s="26">
        <v>0</v>
      </c>
      <c r="S15" s="32">
        <v>1</v>
      </c>
      <c r="T15" s="28">
        <v>1</v>
      </c>
      <c r="U15" s="33">
        <v>2</v>
      </c>
      <c r="V15" s="30">
        <v>1</v>
      </c>
      <c r="W15" s="32">
        <v>2</v>
      </c>
      <c r="X15" s="28">
        <v>0</v>
      </c>
      <c r="Y15" s="33">
        <v>1</v>
      </c>
      <c r="Z15" s="30">
        <v>1</v>
      </c>
      <c r="AA15" s="78">
        <v>2</v>
      </c>
      <c r="AB15" s="80">
        <v>1</v>
      </c>
      <c r="AC15" s="33">
        <v>1</v>
      </c>
      <c r="AD15" s="83" t="s">
        <v>283</v>
      </c>
      <c r="AE15" s="122">
        <f>IFERROR(Table1[[#This Row],[Minimum Degree from RP1226 Connector]]*Table1[[#This Row],[Minimum Degree from J560 (or other Trailer) Connector]]*Table1[[#This Row],[Minimum Degree from other Connectivity (e.g. bluetooth, wi-fi, zigbee)]], "")</f>
        <v>0</v>
      </c>
      <c r="AF15" s="12" t="s">
        <v>407</v>
      </c>
      <c r="AG15" s="73">
        <f>_xlfn.LET(_xlpm.MAX_DEGREES,$AH$2,($R$4*IFERROR(MAX(0,_xlpm.MAX_DEGREES-R15),0)+$T$4*IFERROR(MAX(0,_xlpm.MAX_DEGREES-T15),0)+$V$4*IFERROR(MAX(0,_xlpm.MAX_DEGREES-V15),0)+$X$4*IFERROR(MAX(0,_xlpm.MAX_DEGREES-X15),0)+$Z$4*IFERROR(MAX(0,_xlpm.MAX_DEGREES-Z15),0)+$AB$4*IFERROR(MAX(0,_xlpm.MAX_DEGREES-AB15),0))/$AH$4)</f>
        <v>3.3333333333333335</v>
      </c>
      <c r="AH15" s="73">
        <f>_xlfn.LET(_xlpm.MAX_DEGREES,$AH$2,($R$4*IFERROR(MAX(0,_xlpm.MAX_DEGREES-S15),0)+$T$4*IFERROR(MAX(0,_xlpm.MAX_DEGREES-U15),0)+$V$4*IFERROR(MAX(0,_xlpm.MAX_DEGREES-W15),0)+$X$4*IFERROR(MAX(0,_xlpm.MAX_DEGREES-Y15),0)+$Z$4*IFERROR(MAX(0,_xlpm.MAX_DEGREES-AA15),0)+$AB$4*IFERROR(MAX(0,_xlpm.MAX_DEGREES-AC15),0))/$AH$4)</f>
        <v>1.25</v>
      </c>
      <c r="AI15" s="93">
        <v>3</v>
      </c>
      <c r="AJ15" s="93">
        <v>2</v>
      </c>
      <c r="AK15" s="93">
        <v>2</v>
      </c>
      <c r="AL15" s="93">
        <v>3</v>
      </c>
      <c r="AM15" s="91" t="s">
        <v>390</v>
      </c>
      <c r="AN15" s="74">
        <f>MAX(AI15+$AG15-3,0)</f>
        <v>3.3333333333333339</v>
      </c>
      <c r="AO15" s="75">
        <f>MAX(AJ15+$AG15-3,0)</f>
        <v>2.3333333333333339</v>
      </c>
      <c r="AP15" s="75">
        <f>MAX(AK15+$AG15-3,0)</f>
        <v>2.3333333333333339</v>
      </c>
      <c r="AQ15" s="75">
        <f>MAX(AL15+$AG15-3,0)</f>
        <v>3.3333333333333339</v>
      </c>
      <c r="AR15" s="76">
        <f>MAX(IF(Table1[[#This Row],[Any Scope Change?]]="Yes",3,0)+$AG15-3,0)</f>
        <v>3.3333333333333339</v>
      </c>
      <c r="AS15" s="77">
        <f>SUMPRODUCT(AN$4:AR$4,AN15:AR15)</f>
        <v>14.66666666666667</v>
      </c>
      <c r="AT15" s="85">
        <v>3</v>
      </c>
      <c r="AU15" s="125" t="s">
        <v>487</v>
      </c>
      <c r="AV15" s="85">
        <v>2</v>
      </c>
      <c r="AW15" s="63" t="s">
        <v>382</v>
      </c>
    </row>
    <row r="16" spans="1:49" customFormat="1" ht="50.15" customHeight="1" x14ac:dyDescent="0.45">
      <c r="B16" s="2" t="s">
        <v>79</v>
      </c>
      <c r="C16" s="2" t="s">
        <v>139</v>
      </c>
      <c r="D16" s="2" t="s">
        <v>80</v>
      </c>
      <c r="E16" s="2">
        <v>22</v>
      </c>
      <c r="F16" s="1" t="s">
        <v>224</v>
      </c>
      <c r="G16" s="1" t="str">
        <f>Table1[[#This Row],[Matrix Default Name]] &amp; IF(ISBLANK(Table1[[#This Row],[Component Aliases]]),"", " (aka " &amp; Table1[[#This Row],[Component Aliases]] &amp; ")") &amp; IF(ISBLANK(Table1[[#This Row],[Default Souce Addresses (Decimal)]]),""," (J1939 SA " &amp; Table1[[#This Row],[Default Souce Addresses (Decimal)]] &amp; ")")</f>
        <v>Ignition Control Module #2 (J1939 SA 57)</v>
      </c>
      <c r="H16" s="1" t="s">
        <v>79</v>
      </c>
      <c r="I16" s="1"/>
      <c r="J16" s="14">
        <v>57</v>
      </c>
      <c r="K16" s="41" t="s">
        <v>401</v>
      </c>
      <c r="L16" s="95" t="s">
        <v>411</v>
      </c>
      <c r="M16" s="95" t="s">
        <v>411</v>
      </c>
      <c r="N16" s="95" t="s">
        <v>408</v>
      </c>
      <c r="O16" s="95" t="s">
        <v>411</v>
      </c>
      <c r="P16" s="95" t="s">
        <v>411</v>
      </c>
      <c r="Q16" s="95" t="s">
        <v>408</v>
      </c>
      <c r="R16" s="26">
        <v>0</v>
      </c>
      <c r="S16" s="32">
        <v>0</v>
      </c>
      <c r="T16" s="28">
        <v>0</v>
      </c>
      <c r="U16" s="33">
        <v>0</v>
      </c>
      <c r="V16" s="30">
        <v>1</v>
      </c>
      <c r="W16" s="32">
        <v>1</v>
      </c>
      <c r="X16" s="28">
        <v>0</v>
      </c>
      <c r="Y16" s="33">
        <v>0</v>
      </c>
      <c r="Z16" s="30">
        <v>0</v>
      </c>
      <c r="AA16" s="78">
        <v>0</v>
      </c>
      <c r="AB16" s="80">
        <v>1</v>
      </c>
      <c r="AC16" s="33">
        <v>1</v>
      </c>
      <c r="AD16" s="83" t="s">
        <v>283</v>
      </c>
      <c r="AE16" s="122">
        <f>IFERROR(Table1[[#This Row],[Minimum Degree from RP1226 Connector]]*Table1[[#This Row],[Minimum Degree from J560 (or other Trailer) Connector]]*Table1[[#This Row],[Minimum Degree from other Connectivity (e.g. bluetooth, wi-fi, zigbee)]], "")</f>
        <v>0</v>
      </c>
      <c r="AF16" s="12" t="s">
        <v>407</v>
      </c>
      <c r="AG16" s="73">
        <f>_xlfn.LET(_xlpm.MAX_DEGREES,$AH$2,($R$4*IFERROR(MAX(0,_xlpm.MAX_DEGREES-R16),0)+$T$4*IFERROR(MAX(0,_xlpm.MAX_DEGREES-T16),0)+$V$4*IFERROR(MAX(0,_xlpm.MAX_DEGREES-V16),0)+$X$4*IFERROR(MAX(0,_xlpm.MAX_DEGREES-X16),0)+$Z$4*IFERROR(MAX(0,_xlpm.MAX_DEGREES-Z16),0)+$AB$4*IFERROR(MAX(0,_xlpm.MAX_DEGREES-AB16),0))/$AH$4)</f>
        <v>4.166666666666667</v>
      </c>
      <c r="AH16" s="73">
        <f>_xlfn.LET(_xlpm.MAX_DEGREES,$AH$2,($R$4*IFERROR(MAX(0,_xlpm.MAX_DEGREES-S16),0)+$T$4*IFERROR(MAX(0,_xlpm.MAX_DEGREES-U16),0)+$V$4*IFERROR(MAX(0,_xlpm.MAX_DEGREES-W16),0)+$X$4*IFERROR(MAX(0,_xlpm.MAX_DEGREES-Y16),0)+$Z$4*IFERROR(MAX(0,_xlpm.MAX_DEGREES-AA16),0)+$AB$4*IFERROR(MAX(0,_xlpm.MAX_DEGREES-AC16),0))/$AH$4)</f>
        <v>4.166666666666667</v>
      </c>
      <c r="AI16" s="93">
        <v>1</v>
      </c>
      <c r="AJ16" s="93">
        <v>1</v>
      </c>
      <c r="AK16" s="93">
        <v>1</v>
      </c>
      <c r="AL16" s="93">
        <v>2</v>
      </c>
      <c r="AM16" s="90" t="s">
        <v>389</v>
      </c>
      <c r="AN16" s="74">
        <f>MAX(AI16+$AG16-3,0)</f>
        <v>2.166666666666667</v>
      </c>
      <c r="AO16" s="75">
        <f>MAX(AJ16+$AG16-3,0)</f>
        <v>2.166666666666667</v>
      </c>
      <c r="AP16" s="75">
        <f>MAX(AK16+$AG16-3,0)</f>
        <v>2.166666666666667</v>
      </c>
      <c r="AQ16" s="75">
        <f>MAX(AL16+$AG16-3,0)</f>
        <v>3.166666666666667</v>
      </c>
      <c r="AR16" s="76">
        <f>MAX(IF(Table1[[#This Row],[Any Scope Change?]]="Yes",3,0)+$AG16-3,0)</f>
        <v>4.166666666666667</v>
      </c>
      <c r="AS16" s="77">
        <f>SUMPRODUCT(AN$4:AR$4,AN16:AR16)</f>
        <v>13.833333333333336</v>
      </c>
      <c r="AT16" s="85">
        <v>3</v>
      </c>
      <c r="AU16" s="125" t="s">
        <v>487</v>
      </c>
      <c r="AV16" s="85">
        <v>1</v>
      </c>
      <c r="AW16" s="63" t="s">
        <v>380</v>
      </c>
    </row>
    <row r="17" spans="2:49" customFormat="1" ht="50.15" customHeight="1" x14ac:dyDescent="0.45">
      <c r="B17" s="2" t="s">
        <v>50</v>
      </c>
      <c r="C17" s="2" t="s">
        <v>139</v>
      </c>
      <c r="D17" s="2"/>
      <c r="E17" s="2">
        <v>30</v>
      </c>
      <c r="F17" s="1" t="s">
        <v>224</v>
      </c>
      <c r="G17" s="1" t="str">
        <f>Table1[[#This Row],[Matrix Default Name]] &amp; IF(ISBLANK(Table1[[#This Row],[Component Aliases]]),"", " (aka " &amp; Table1[[#This Row],[Component Aliases]] &amp; ")") &amp; IF(ISBLANK(Table1[[#This Row],[Default Souce Addresses (Decimal)]]),""," (J1939 SA " &amp; Table1[[#This Row],[Default Souce Addresses (Decimal)]] &amp; ")")</f>
        <v>Starter System (J1939 SA 00,  03)</v>
      </c>
      <c r="H17" s="1" t="s">
        <v>50</v>
      </c>
      <c r="I17" s="1"/>
      <c r="J17" s="14" t="s">
        <v>304</v>
      </c>
      <c r="K17" s="41" t="s">
        <v>401</v>
      </c>
      <c r="L17" s="95" t="s">
        <v>411</v>
      </c>
      <c r="M17" s="95" t="s">
        <v>408</v>
      </c>
      <c r="N17" s="95" t="s">
        <v>408</v>
      </c>
      <c r="O17" s="95" t="s">
        <v>411</v>
      </c>
      <c r="P17" s="95" t="s">
        <v>411</v>
      </c>
      <c r="Q17" s="95" t="s">
        <v>408</v>
      </c>
      <c r="R17" s="26">
        <v>0</v>
      </c>
      <c r="S17" s="32">
        <v>0</v>
      </c>
      <c r="T17" s="28">
        <v>1</v>
      </c>
      <c r="U17" s="33">
        <v>1</v>
      </c>
      <c r="V17" s="30">
        <v>1</v>
      </c>
      <c r="W17" s="32">
        <v>1</v>
      </c>
      <c r="X17" s="28">
        <v>0</v>
      </c>
      <c r="Y17" s="33">
        <v>0</v>
      </c>
      <c r="Z17" s="30">
        <v>0</v>
      </c>
      <c r="AA17" s="78">
        <v>0</v>
      </c>
      <c r="AB17" s="80">
        <v>1</v>
      </c>
      <c r="AC17" s="33">
        <v>1</v>
      </c>
      <c r="AD17" s="83" t="s">
        <v>283</v>
      </c>
      <c r="AE17" s="122">
        <f>IFERROR(Table1[[#This Row],[Minimum Degree from RP1226 Connector]]*Table1[[#This Row],[Minimum Degree from J560 (or other Trailer) Connector]]*Table1[[#This Row],[Minimum Degree from other Connectivity (e.g. bluetooth, wi-fi, zigbee)]], "")</f>
        <v>0</v>
      </c>
      <c r="AF17" s="12" t="s">
        <v>407</v>
      </c>
      <c r="AG17" s="73">
        <f>_xlfn.LET(_xlpm.MAX_DEGREES,$AH$2,($R$4*IFERROR(MAX(0,_xlpm.MAX_DEGREES-R17),0)+$T$4*IFERROR(MAX(0,_xlpm.MAX_DEGREES-T17),0)+$V$4*IFERROR(MAX(0,_xlpm.MAX_DEGREES-V17),0)+$X$4*IFERROR(MAX(0,_xlpm.MAX_DEGREES-X17),0)+$Z$4*IFERROR(MAX(0,_xlpm.MAX_DEGREES-Z17),0)+$AB$4*IFERROR(MAX(0,_xlpm.MAX_DEGREES-AB17),0))/$AH$4)</f>
        <v>3.75</v>
      </c>
      <c r="AH17" s="73">
        <f>_xlfn.LET(_xlpm.MAX_DEGREES,$AH$2,($R$4*IFERROR(MAX(0,_xlpm.MAX_DEGREES-S17),0)+$T$4*IFERROR(MAX(0,_xlpm.MAX_DEGREES-U17),0)+$V$4*IFERROR(MAX(0,_xlpm.MAX_DEGREES-W17),0)+$X$4*IFERROR(MAX(0,_xlpm.MAX_DEGREES-Y17),0)+$Z$4*IFERROR(MAX(0,_xlpm.MAX_DEGREES-AA17),0)+$AB$4*IFERROR(MAX(0,_xlpm.MAX_DEGREES-AC17),0))/$AH$4)</f>
        <v>3.75</v>
      </c>
      <c r="AI17" s="93">
        <v>1</v>
      </c>
      <c r="AJ17" s="93">
        <v>2</v>
      </c>
      <c r="AK17" s="93">
        <v>2</v>
      </c>
      <c r="AL17" s="93">
        <v>2</v>
      </c>
      <c r="AM17" s="90" t="s">
        <v>389</v>
      </c>
      <c r="AN17" s="74">
        <f>MAX(AI17+$AG17-3,0)</f>
        <v>1.75</v>
      </c>
      <c r="AO17" s="75">
        <f>MAX(AJ17+$AG17-3,0)</f>
        <v>2.75</v>
      </c>
      <c r="AP17" s="75">
        <f>MAX(AK17+$AG17-3,0)</f>
        <v>2.75</v>
      </c>
      <c r="AQ17" s="75">
        <f>MAX(AL17+$AG17-3,0)</f>
        <v>2.75</v>
      </c>
      <c r="AR17" s="76">
        <f>MAX(IF(Table1[[#This Row],[Any Scope Change?]]="Yes",3,0)+$AG17-3,0)</f>
        <v>3.75</v>
      </c>
      <c r="AS17" s="77">
        <f>SUMPRODUCT(AN$4:AR$4,AN17:AR17)</f>
        <v>13.75</v>
      </c>
      <c r="AT17" s="85">
        <v>3</v>
      </c>
      <c r="AU17" s="125" t="s">
        <v>487</v>
      </c>
      <c r="AV17" s="85">
        <v>1</v>
      </c>
      <c r="AW17" s="63" t="s">
        <v>380</v>
      </c>
    </row>
    <row r="18" spans="2:49" customFormat="1" ht="50.15" customHeight="1" x14ac:dyDescent="0.45">
      <c r="B18" s="2"/>
      <c r="C18" s="2" t="s">
        <v>475</v>
      </c>
      <c r="D18" s="2"/>
      <c r="E18" s="2">
        <v>40</v>
      </c>
      <c r="F18" s="1" t="s">
        <v>224</v>
      </c>
      <c r="G18" s="1" t="str">
        <f>Table1[[#This Row],[Matrix Default Name]] &amp; IF(ISBLANK(Table1[[#This Row],[Component Aliases]]),"", " (aka " &amp; Table1[[#This Row],[Component Aliases]] &amp; ")") &amp; IF(ISBLANK(Table1[[#This Row],[Default Souce Addresses (Decimal)]]),""," (J1939 SA " &amp; Table1[[#This Row],[Default Souce Addresses (Decimal)]] &amp; ")")</f>
        <v>Fuel Heater, In-Tank (J1939 SA 72)</v>
      </c>
      <c r="H18" s="1" t="s">
        <v>271</v>
      </c>
      <c r="I18" s="1"/>
      <c r="J18" s="14" t="s">
        <v>308</v>
      </c>
      <c r="K18" s="41" t="s">
        <v>401</v>
      </c>
      <c r="L18" s="95" t="s">
        <v>427</v>
      </c>
      <c r="M18" s="95" t="s">
        <v>420</v>
      </c>
      <c r="N18" s="95" t="s">
        <v>420</v>
      </c>
      <c r="O18" s="95" t="s">
        <v>413</v>
      </c>
      <c r="P18" s="95" t="s">
        <v>420</v>
      </c>
      <c r="Q18" s="95" t="s">
        <v>413</v>
      </c>
      <c r="R18" s="26">
        <v>0</v>
      </c>
      <c r="S18" s="32">
        <v>0</v>
      </c>
      <c r="T18" s="28">
        <v>1</v>
      </c>
      <c r="U18" s="33">
        <v>1</v>
      </c>
      <c r="V18" s="30">
        <v>1</v>
      </c>
      <c r="W18" s="32">
        <v>1</v>
      </c>
      <c r="X18" s="28">
        <v>0</v>
      </c>
      <c r="Y18" s="33">
        <v>1</v>
      </c>
      <c r="Z18" s="30">
        <v>1</v>
      </c>
      <c r="AA18" s="78">
        <v>1</v>
      </c>
      <c r="AB18" s="80">
        <v>0</v>
      </c>
      <c r="AC18" s="33">
        <v>1</v>
      </c>
      <c r="AD18" s="83" t="s">
        <v>283</v>
      </c>
      <c r="AE18" s="122">
        <f>IFERROR(Table1[[#This Row],[Minimum Degree from RP1226 Connector]]*Table1[[#This Row],[Minimum Degree from J560 (or other Trailer) Connector]]*Table1[[#This Row],[Minimum Degree from other Connectivity (e.g. bluetooth, wi-fi, zigbee)]], "")</f>
        <v>0</v>
      </c>
      <c r="AF18" s="12" t="s">
        <v>407</v>
      </c>
      <c r="AG18" s="73">
        <f>_xlfn.LET(_xlpm.MAX_DEGREES,$AH$2,($R$4*IFERROR(MAX(0,_xlpm.MAX_DEGREES-R18),0)+$T$4*IFERROR(MAX(0,_xlpm.MAX_DEGREES-T18),0)+$V$4*IFERROR(MAX(0,_xlpm.MAX_DEGREES-V18),0)+$X$4*IFERROR(MAX(0,_xlpm.MAX_DEGREES-X18),0)+$Z$4*IFERROR(MAX(0,_xlpm.MAX_DEGREES-Z18),0)+$AB$4*IFERROR(MAX(0,_xlpm.MAX_DEGREES-AB18),0))/$AH$4)</f>
        <v>3.75</v>
      </c>
      <c r="AH18" s="73">
        <f>_xlfn.LET(_xlpm.MAX_DEGREES,$AH$2,($R$4*IFERROR(MAX(0,_xlpm.MAX_DEGREES-S18),0)+$T$4*IFERROR(MAX(0,_xlpm.MAX_DEGREES-U18),0)+$V$4*IFERROR(MAX(0,_xlpm.MAX_DEGREES-W18),0)+$X$4*IFERROR(MAX(0,_xlpm.MAX_DEGREES-Y18),0)+$Z$4*IFERROR(MAX(0,_xlpm.MAX_DEGREES-AA18),0)+$AB$4*IFERROR(MAX(0,_xlpm.MAX_DEGREES-AC18),0))/$AH$4)</f>
        <v>2.916666666666667</v>
      </c>
      <c r="AI18" s="93">
        <v>1</v>
      </c>
      <c r="AJ18" s="93">
        <v>2</v>
      </c>
      <c r="AK18" s="93">
        <v>2</v>
      </c>
      <c r="AL18" s="93">
        <v>2</v>
      </c>
      <c r="AM18" s="90" t="s">
        <v>389</v>
      </c>
      <c r="AN18" s="74">
        <f>MAX(AI18+$AG18-3,0)</f>
        <v>1.75</v>
      </c>
      <c r="AO18" s="75">
        <f>MAX(AJ18+$AG18-3,0)</f>
        <v>2.75</v>
      </c>
      <c r="AP18" s="75">
        <f>MAX(AK18+$AG18-3,0)</f>
        <v>2.75</v>
      </c>
      <c r="AQ18" s="75">
        <f>MAX(AL18+$AG18-3,0)</f>
        <v>2.75</v>
      </c>
      <c r="AR18" s="76">
        <f>MAX(IF(Table1[[#This Row],[Any Scope Change?]]="Yes",3,0)+$AG18-3,0)</f>
        <v>3.75</v>
      </c>
      <c r="AS18" s="77">
        <f>SUMPRODUCT(AN$4:AR$4,AN18:AR18)</f>
        <v>13.75</v>
      </c>
      <c r="AT18" s="85">
        <v>3</v>
      </c>
      <c r="AU18" s="125" t="s">
        <v>487</v>
      </c>
      <c r="AV18" s="85">
        <v>1</v>
      </c>
      <c r="AW18" s="63" t="s">
        <v>380</v>
      </c>
    </row>
    <row r="19" spans="2:49" customFormat="1" ht="50.15" customHeight="1" x14ac:dyDescent="0.45">
      <c r="B19" s="2" t="s">
        <v>93</v>
      </c>
      <c r="C19" s="2" t="s">
        <v>139</v>
      </c>
      <c r="D19" s="2"/>
      <c r="E19" s="2">
        <v>24</v>
      </c>
      <c r="F19" s="1" t="s">
        <v>224</v>
      </c>
      <c r="G19" s="1" t="str">
        <f>Table1[[#This Row],[Matrix Default Name]] &amp; IF(ISBLANK(Table1[[#This Row],[Component Aliases]]),"", " (aka " &amp; Table1[[#This Row],[Component Aliases]] &amp; ")") &amp; IF(ISBLANK(Table1[[#This Row],[Default Souce Addresses (Decimal)]]),""," (J1939 SA " &amp; Table1[[#This Row],[Default Souce Addresses (Decimal)]] &amp; ")")</f>
        <v>Oil Sensor (J1939 SA 00)</v>
      </c>
      <c r="H19" s="1" t="s">
        <v>93</v>
      </c>
      <c r="I19" s="1"/>
      <c r="J19" s="14" t="s">
        <v>303</v>
      </c>
      <c r="K19" s="41" t="s">
        <v>401</v>
      </c>
      <c r="L19" s="95" t="s">
        <v>413</v>
      </c>
      <c r="M19" s="95" t="s">
        <v>406</v>
      </c>
      <c r="N19" s="95" t="s">
        <v>406</v>
      </c>
      <c r="O19" s="95" t="s">
        <v>406</v>
      </c>
      <c r="P19" s="95" t="s">
        <v>410</v>
      </c>
      <c r="Q19" s="95" t="s">
        <v>406</v>
      </c>
      <c r="R19" s="26">
        <v>0</v>
      </c>
      <c r="S19" s="32">
        <v>1</v>
      </c>
      <c r="T19" s="28">
        <v>1</v>
      </c>
      <c r="U19" s="33">
        <v>2</v>
      </c>
      <c r="V19" s="30">
        <v>1</v>
      </c>
      <c r="W19" s="32">
        <v>2</v>
      </c>
      <c r="X19" s="28">
        <v>1</v>
      </c>
      <c r="Y19" s="33">
        <v>2</v>
      </c>
      <c r="Z19" s="30">
        <v>0</v>
      </c>
      <c r="AA19" s="78">
        <v>2</v>
      </c>
      <c r="AB19" s="80">
        <v>1</v>
      </c>
      <c r="AC19" s="33">
        <v>2</v>
      </c>
      <c r="AD19" s="83" t="s">
        <v>283</v>
      </c>
      <c r="AE19" s="122">
        <f>IFERROR(Table1[[#This Row],[Minimum Degree from RP1226 Connector]]*Table1[[#This Row],[Minimum Degree from J560 (or other Trailer) Connector]]*Table1[[#This Row],[Minimum Degree from other Connectivity (e.g. bluetooth, wi-fi, zigbee)]], "")</f>
        <v>1</v>
      </c>
      <c r="AF19" s="12" t="s">
        <v>407</v>
      </c>
      <c r="AG19" s="73">
        <f>_xlfn.LET(_xlpm.MAX_DEGREES,$AH$2,($R$4*IFERROR(MAX(0,_xlpm.MAX_DEGREES-R19),0)+$T$4*IFERROR(MAX(0,_xlpm.MAX_DEGREES-T19),0)+$V$4*IFERROR(MAX(0,_xlpm.MAX_DEGREES-V19),0)+$X$4*IFERROR(MAX(0,_xlpm.MAX_DEGREES-X19),0)+$Z$4*IFERROR(MAX(0,_xlpm.MAX_DEGREES-Z19),0)+$AB$4*IFERROR(MAX(0,_xlpm.MAX_DEGREES-AB19),0))/$AH$4)</f>
        <v>3.3333333333333335</v>
      </c>
      <c r="AH19" s="73">
        <f>_xlfn.LET(_xlpm.MAX_DEGREES,$AH$2,($R$4*IFERROR(MAX(0,_xlpm.MAX_DEGREES-S19),0)+$T$4*IFERROR(MAX(0,_xlpm.MAX_DEGREES-U19),0)+$V$4*IFERROR(MAX(0,_xlpm.MAX_DEGREES-W19),0)+$X$4*IFERROR(MAX(0,_xlpm.MAX_DEGREES-Y19),0)+$Z$4*IFERROR(MAX(0,_xlpm.MAX_DEGREES-AA19),0)+$AB$4*IFERROR(MAX(0,_xlpm.MAX_DEGREES-AC19),0))/$AH$4)</f>
        <v>0.41666666666666669</v>
      </c>
      <c r="AI19" s="93">
        <v>3</v>
      </c>
      <c r="AJ19" s="93">
        <v>2</v>
      </c>
      <c r="AK19" s="93">
        <v>3</v>
      </c>
      <c r="AL19" s="93">
        <v>3</v>
      </c>
      <c r="AM19" s="90" t="s">
        <v>389</v>
      </c>
      <c r="AN19" s="74">
        <f>MAX(AI19+$AG19-3,0)</f>
        <v>3.3333333333333339</v>
      </c>
      <c r="AO19" s="75">
        <f>MAX(AJ19+$AG19-3,0)</f>
        <v>2.3333333333333339</v>
      </c>
      <c r="AP19" s="75">
        <f>MAX(AK19+$AG19-3,0)</f>
        <v>3.3333333333333339</v>
      </c>
      <c r="AQ19" s="75">
        <f>MAX(AL19+$AG19-3,0)</f>
        <v>3.3333333333333339</v>
      </c>
      <c r="AR19" s="76">
        <f>MAX(IF(Table1[[#This Row],[Any Scope Change?]]="Yes",3,0)+$AG19-3,0)</f>
        <v>3.3333333333333339</v>
      </c>
      <c r="AS19" s="77">
        <f>SUMPRODUCT(AN$4:AR$4,AN19:AR19)</f>
        <v>15.66666666666667</v>
      </c>
      <c r="AT19" s="85">
        <v>4</v>
      </c>
      <c r="AU19" s="125" t="s">
        <v>488</v>
      </c>
      <c r="AV19" s="85">
        <v>1</v>
      </c>
      <c r="AW19" s="63" t="s">
        <v>380</v>
      </c>
    </row>
    <row r="20" spans="2:49" customFormat="1" ht="50.15" customHeight="1" x14ac:dyDescent="0.45">
      <c r="B20" s="2" t="s">
        <v>26</v>
      </c>
      <c r="C20" s="2" t="s">
        <v>139</v>
      </c>
      <c r="D20" s="2" t="s">
        <v>27</v>
      </c>
      <c r="E20" s="2">
        <v>27</v>
      </c>
      <c r="F20" s="1" t="s">
        <v>224</v>
      </c>
      <c r="G20" s="1" t="str">
        <f>Table1[[#This Row],[Matrix Default Name]] &amp; IF(ISBLANK(Table1[[#This Row],[Component Aliases]]),"", " (aka " &amp; Table1[[#This Row],[Component Aliases]] &amp; ")") &amp; IF(ISBLANK(Table1[[#This Row],[Default Souce Addresses (Decimal)]]),""," (J1939 SA " &amp; Table1[[#This Row],[Default Souce Addresses (Decimal)]] &amp; ")")</f>
        <v>Retarder - Engine (J1939 SA 15)</v>
      </c>
      <c r="H20" s="1" t="s">
        <v>26</v>
      </c>
      <c r="I20" s="1"/>
      <c r="J20" s="14">
        <v>15</v>
      </c>
      <c r="K20" s="41" t="s">
        <v>401</v>
      </c>
      <c r="L20" s="95" t="s">
        <v>427</v>
      </c>
      <c r="M20" s="95" t="s">
        <v>420</v>
      </c>
      <c r="N20" s="95" t="s">
        <v>420</v>
      </c>
      <c r="O20" s="95" t="s">
        <v>420</v>
      </c>
      <c r="P20" s="95" t="s">
        <v>420</v>
      </c>
      <c r="Q20" s="95" t="s">
        <v>406</v>
      </c>
      <c r="R20" s="26">
        <v>0</v>
      </c>
      <c r="S20" s="32">
        <v>0</v>
      </c>
      <c r="T20" s="28">
        <v>1</v>
      </c>
      <c r="U20" s="33">
        <v>1</v>
      </c>
      <c r="V20" s="30">
        <v>1</v>
      </c>
      <c r="W20" s="32">
        <v>1</v>
      </c>
      <c r="X20" s="28">
        <v>1</v>
      </c>
      <c r="Y20" s="33">
        <v>1</v>
      </c>
      <c r="Z20" s="30">
        <v>1</v>
      </c>
      <c r="AA20" s="78">
        <v>1</v>
      </c>
      <c r="AB20" s="80">
        <v>1</v>
      </c>
      <c r="AC20" s="33">
        <v>2</v>
      </c>
      <c r="AD20" s="83" t="s">
        <v>283</v>
      </c>
      <c r="AE20" s="122">
        <f>IFERROR(Table1[[#This Row],[Minimum Degree from RP1226 Connector]]*Table1[[#This Row],[Minimum Degree from J560 (or other Trailer) Connector]]*Table1[[#This Row],[Minimum Degree from other Connectivity (e.g. bluetooth, wi-fi, zigbee)]], "")</f>
        <v>1</v>
      </c>
      <c r="AF20" s="12" t="s">
        <v>407</v>
      </c>
      <c r="AG20" s="73">
        <f>_xlfn.LET(_xlpm.MAX_DEGREES,$AH$2,($R$4*IFERROR(MAX(0,_xlpm.MAX_DEGREES-R20),0)+$T$4*IFERROR(MAX(0,_xlpm.MAX_DEGREES-T20),0)+$V$4*IFERROR(MAX(0,_xlpm.MAX_DEGREES-V20),0)+$X$4*IFERROR(MAX(0,_xlpm.MAX_DEGREES-X20),0)+$Z$4*IFERROR(MAX(0,_xlpm.MAX_DEGREES-Z20),0)+$AB$4*IFERROR(MAX(0,_xlpm.MAX_DEGREES-AB20),0))/$AH$4)</f>
        <v>2.916666666666667</v>
      </c>
      <c r="AH20" s="73">
        <f>_xlfn.LET(_xlpm.MAX_DEGREES,$AH$2,($R$4*IFERROR(MAX(0,_xlpm.MAX_DEGREES-S20),0)+$T$4*IFERROR(MAX(0,_xlpm.MAX_DEGREES-U20),0)+$V$4*IFERROR(MAX(0,_xlpm.MAX_DEGREES-W20),0)+$X$4*IFERROR(MAX(0,_xlpm.MAX_DEGREES-Y20),0)+$Z$4*IFERROR(MAX(0,_xlpm.MAX_DEGREES-AA20),0)+$AB$4*IFERROR(MAX(0,_xlpm.MAX_DEGREES-AC20),0))/$AH$4)</f>
        <v>2.5</v>
      </c>
      <c r="AI20" s="93">
        <v>3</v>
      </c>
      <c r="AJ20" s="93">
        <v>2</v>
      </c>
      <c r="AK20" s="93">
        <v>2</v>
      </c>
      <c r="AL20" s="93">
        <v>3</v>
      </c>
      <c r="AM20" s="90" t="s">
        <v>389</v>
      </c>
      <c r="AN20" s="74">
        <f>MAX(AI20+$AG20-3,0)</f>
        <v>2.916666666666667</v>
      </c>
      <c r="AO20" s="75">
        <f>MAX(AJ20+$AG20-3,0)</f>
        <v>1.916666666666667</v>
      </c>
      <c r="AP20" s="75">
        <f>MAX(AK20+$AG20-3,0)</f>
        <v>1.916666666666667</v>
      </c>
      <c r="AQ20" s="75">
        <f>MAX(AL20+$AG20-3,0)</f>
        <v>2.916666666666667</v>
      </c>
      <c r="AR20" s="76">
        <f>MAX(IF(Table1[[#This Row],[Any Scope Change?]]="Yes",3,0)+$AG20-3,0)</f>
        <v>2.916666666666667</v>
      </c>
      <c r="AS20" s="77">
        <f>SUMPRODUCT(AN$4:AR$4,AN20:AR20)</f>
        <v>12.583333333333336</v>
      </c>
      <c r="AT20" s="85">
        <v>4</v>
      </c>
      <c r="AU20" s="125" t="s">
        <v>488</v>
      </c>
      <c r="AV20" s="85">
        <v>2</v>
      </c>
      <c r="AW20" s="63" t="s">
        <v>382</v>
      </c>
    </row>
    <row r="21" spans="2:49" customFormat="1" ht="50.15" customHeight="1" x14ac:dyDescent="0.45">
      <c r="B21" s="2"/>
      <c r="C21" s="2" t="s">
        <v>475</v>
      </c>
      <c r="D21" s="2"/>
      <c r="E21" s="2">
        <v>36</v>
      </c>
      <c r="F21" s="1" t="s">
        <v>224</v>
      </c>
      <c r="G21" s="1" t="str">
        <f>Table1[[#This Row],[Matrix Default Name]] &amp; IF(ISBLANK(Table1[[#This Row],[Component Aliases]]),"", " (aka " &amp; Table1[[#This Row],[Component Aliases]] &amp; ")") &amp; IF(ISBLANK(Table1[[#This Row],[Default Souce Addresses (Decimal)]]),""," (J1939 SA " &amp; Table1[[#This Row],[Default Souce Addresses (Decimal)]] &amp; ")")</f>
        <v>Radiator (aka Radiator Fan Control) (J1939 SA 78, 00, 255)</v>
      </c>
      <c r="H21" s="1" t="s">
        <v>267</v>
      </c>
      <c r="I21" s="1" t="s">
        <v>328</v>
      </c>
      <c r="J21" s="14" t="s">
        <v>307</v>
      </c>
      <c r="K21" s="41" t="s">
        <v>401</v>
      </c>
      <c r="L21" s="95" t="s">
        <v>413</v>
      </c>
      <c r="M21" s="95" t="s">
        <v>406</v>
      </c>
      <c r="N21" s="95" t="s">
        <v>406</v>
      </c>
      <c r="O21" s="95" t="s">
        <v>406</v>
      </c>
      <c r="P21" s="95" t="s">
        <v>406</v>
      </c>
      <c r="Q21" s="95" t="s">
        <v>418</v>
      </c>
      <c r="R21" s="26">
        <v>0</v>
      </c>
      <c r="S21" s="32">
        <v>1</v>
      </c>
      <c r="T21" s="28">
        <v>1</v>
      </c>
      <c r="U21" s="33">
        <v>2</v>
      </c>
      <c r="V21" s="30">
        <v>1</v>
      </c>
      <c r="W21" s="32">
        <v>2</v>
      </c>
      <c r="X21" s="28">
        <v>1</v>
      </c>
      <c r="Y21" s="33">
        <v>2</v>
      </c>
      <c r="Z21" s="30">
        <v>1</v>
      </c>
      <c r="AA21" s="78">
        <v>2</v>
      </c>
      <c r="AB21" s="80">
        <v>2</v>
      </c>
      <c r="AC21" s="33">
        <v>2</v>
      </c>
      <c r="AD21" s="83" t="s">
        <v>283</v>
      </c>
      <c r="AE21" s="122">
        <f>IFERROR(Table1[[#This Row],[Minimum Degree from RP1226 Connector]]*Table1[[#This Row],[Minimum Degree from J560 (or other Trailer) Connector]]*Table1[[#This Row],[Minimum Degree from other Connectivity (e.g. bluetooth, wi-fi, zigbee)]], "")</f>
        <v>1</v>
      </c>
      <c r="AF21" s="12" t="s">
        <v>407</v>
      </c>
      <c r="AG21" s="73">
        <f>_xlfn.LET(_xlpm.MAX_DEGREES,$AH$2,($R$4*IFERROR(MAX(0,_xlpm.MAX_DEGREES-R21),0)+$T$4*IFERROR(MAX(0,_xlpm.MAX_DEGREES-T21),0)+$V$4*IFERROR(MAX(0,_xlpm.MAX_DEGREES-V21),0)+$X$4*IFERROR(MAX(0,_xlpm.MAX_DEGREES-X21),0)+$Z$4*IFERROR(MAX(0,_xlpm.MAX_DEGREES-Z21),0)+$AB$4*IFERROR(MAX(0,_xlpm.MAX_DEGREES-AB21),0))/$AH$4)</f>
        <v>2.5</v>
      </c>
      <c r="AH21" s="73">
        <f>_xlfn.LET(_xlpm.MAX_DEGREES,$AH$2,($R$4*IFERROR(MAX(0,_xlpm.MAX_DEGREES-S21),0)+$T$4*IFERROR(MAX(0,_xlpm.MAX_DEGREES-U21),0)+$V$4*IFERROR(MAX(0,_xlpm.MAX_DEGREES-W21),0)+$X$4*IFERROR(MAX(0,_xlpm.MAX_DEGREES-Y21),0)+$Z$4*IFERROR(MAX(0,_xlpm.MAX_DEGREES-AA21),0)+$AB$4*IFERROR(MAX(0,_xlpm.MAX_DEGREES-AC21),0))/$AH$4)</f>
        <v>0.41666666666666669</v>
      </c>
      <c r="AI21" s="93">
        <v>2</v>
      </c>
      <c r="AJ21" s="93">
        <v>2</v>
      </c>
      <c r="AK21" s="93">
        <v>3</v>
      </c>
      <c r="AL21" s="93">
        <v>3</v>
      </c>
      <c r="AM21" s="90" t="s">
        <v>389</v>
      </c>
      <c r="AN21" s="74">
        <f>MAX(AI21+$AG21-3,0)</f>
        <v>1.5</v>
      </c>
      <c r="AO21" s="75">
        <f>MAX(AJ21+$AG21-3,0)</f>
        <v>1.5</v>
      </c>
      <c r="AP21" s="75">
        <f>MAX(AK21+$AG21-3,0)</f>
        <v>2.5</v>
      </c>
      <c r="AQ21" s="75">
        <f>MAX(AL21+$AG21-3,0)</f>
        <v>2.5</v>
      </c>
      <c r="AR21" s="76">
        <f>MAX(IF(Table1[[#This Row],[Any Scope Change?]]="Yes",3,0)+$AG21-3,0)</f>
        <v>2.5</v>
      </c>
      <c r="AS21" s="77">
        <f>SUMPRODUCT(AN$4:AR$4,AN21:AR21)</f>
        <v>10.5</v>
      </c>
      <c r="AT21" s="85">
        <v>4</v>
      </c>
      <c r="AU21" s="125" t="s">
        <v>488</v>
      </c>
      <c r="AV21" s="85">
        <v>2</v>
      </c>
      <c r="AW21" s="63" t="s">
        <v>382</v>
      </c>
    </row>
    <row r="22" spans="2:49" customFormat="1" ht="50.15" customHeight="1" x14ac:dyDescent="0.45">
      <c r="B22" s="2"/>
      <c r="C22" s="2" t="s">
        <v>475</v>
      </c>
      <c r="D22" s="2"/>
      <c r="E22" s="2">
        <v>39</v>
      </c>
      <c r="F22" s="1" t="s">
        <v>224</v>
      </c>
      <c r="G22" s="1" t="str">
        <f>Table1[[#This Row],[Matrix Default Name]] &amp; IF(ISBLANK(Table1[[#This Row],[Component Aliases]]),"", " (aka " &amp; Table1[[#This Row],[Component Aliases]] &amp; ")") &amp; IF(ISBLANK(Table1[[#This Row],[Default Souce Addresses (Decimal)]]),""," (J1939 SA " &amp; Table1[[#This Row],[Default Souce Addresses (Decimal)]] &amp; ")")</f>
        <v>Oil Pan Heater (J1939 SA 00)</v>
      </c>
      <c r="H22" s="1" t="s">
        <v>270</v>
      </c>
      <c r="I22" s="1"/>
      <c r="J22" s="14" t="s">
        <v>303</v>
      </c>
      <c r="K22" s="41" t="s">
        <v>401</v>
      </c>
      <c r="L22" s="95" t="s">
        <v>411</v>
      </c>
      <c r="M22" s="95" t="s">
        <v>408</v>
      </c>
      <c r="N22" s="95" t="s">
        <v>408</v>
      </c>
      <c r="O22" s="95" t="s">
        <v>408</v>
      </c>
      <c r="P22" s="95" t="s">
        <v>408</v>
      </c>
      <c r="Q22" s="95" t="s">
        <v>421</v>
      </c>
      <c r="R22" s="26">
        <v>0</v>
      </c>
      <c r="S22" s="32">
        <v>0</v>
      </c>
      <c r="T22" s="28">
        <v>1</v>
      </c>
      <c r="U22" s="33">
        <v>1</v>
      </c>
      <c r="V22" s="30">
        <v>1</v>
      </c>
      <c r="W22" s="32">
        <v>1</v>
      </c>
      <c r="X22" s="28">
        <v>1</v>
      </c>
      <c r="Y22" s="33">
        <v>1</v>
      </c>
      <c r="Z22" s="30">
        <v>1</v>
      </c>
      <c r="AA22" s="78">
        <v>1</v>
      </c>
      <c r="AB22" s="80">
        <v>2</v>
      </c>
      <c r="AC22" s="33">
        <v>2</v>
      </c>
      <c r="AD22" s="83" t="s">
        <v>283</v>
      </c>
      <c r="AE22" s="122">
        <f>IFERROR(Table1[[#This Row],[Minimum Degree from RP1226 Connector]]*Table1[[#This Row],[Minimum Degree from J560 (or other Trailer) Connector]]*Table1[[#This Row],[Minimum Degree from other Connectivity (e.g. bluetooth, wi-fi, zigbee)]], "")</f>
        <v>1</v>
      </c>
      <c r="AF22" s="12" t="s">
        <v>407</v>
      </c>
      <c r="AG22" s="73">
        <f>_xlfn.LET(_xlpm.MAX_DEGREES,$AH$2,($R$4*IFERROR(MAX(0,_xlpm.MAX_DEGREES-R22),0)+$T$4*IFERROR(MAX(0,_xlpm.MAX_DEGREES-T22),0)+$V$4*IFERROR(MAX(0,_xlpm.MAX_DEGREES-V22),0)+$X$4*IFERROR(MAX(0,_xlpm.MAX_DEGREES-X22),0)+$Z$4*IFERROR(MAX(0,_xlpm.MAX_DEGREES-Z22),0)+$AB$4*IFERROR(MAX(0,_xlpm.MAX_DEGREES-AB22),0))/$AH$4)</f>
        <v>2.5</v>
      </c>
      <c r="AH22" s="73">
        <f>_xlfn.LET(_xlpm.MAX_DEGREES,$AH$2,($R$4*IFERROR(MAX(0,_xlpm.MAX_DEGREES-S22),0)+$T$4*IFERROR(MAX(0,_xlpm.MAX_DEGREES-U22),0)+$V$4*IFERROR(MAX(0,_xlpm.MAX_DEGREES-W22),0)+$X$4*IFERROR(MAX(0,_xlpm.MAX_DEGREES-Y22),0)+$Z$4*IFERROR(MAX(0,_xlpm.MAX_DEGREES-AA22),0)+$AB$4*IFERROR(MAX(0,_xlpm.MAX_DEGREES-AC22),0))/$AH$4)</f>
        <v>2.5</v>
      </c>
      <c r="AI22" s="93">
        <v>2</v>
      </c>
      <c r="AJ22" s="93">
        <v>2</v>
      </c>
      <c r="AK22" s="93">
        <v>3</v>
      </c>
      <c r="AL22" s="93">
        <v>3</v>
      </c>
      <c r="AM22" s="90" t="s">
        <v>389</v>
      </c>
      <c r="AN22" s="74">
        <f>MAX(AI22+$AG22-3,0)</f>
        <v>1.5</v>
      </c>
      <c r="AO22" s="75">
        <f>MAX(AJ22+$AG22-3,0)</f>
        <v>1.5</v>
      </c>
      <c r="AP22" s="75">
        <f>MAX(AK22+$AG22-3,0)</f>
        <v>2.5</v>
      </c>
      <c r="AQ22" s="75">
        <f>MAX(AL22+$AG22-3,0)</f>
        <v>2.5</v>
      </c>
      <c r="AR22" s="76">
        <f>MAX(IF(Table1[[#This Row],[Any Scope Change?]]="Yes",3,0)+$AG22-3,0)</f>
        <v>2.5</v>
      </c>
      <c r="AS22" s="77">
        <f>SUMPRODUCT(AN$4:AR$4,AN22:AR22)</f>
        <v>10.5</v>
      </c>
      <c r="AT22" s="85">
        <v>4</v>
      </c>
      <c r="AU22" s="125" t="s">
        <v>488</v>
      </c>
      <c r="AV22" s="85">
        <v>2</v>
      </c>
      <c r="AW22" s="63" t="s">
        <v>382</v>
      </c>
    </row>
    <row r="23" spans="2:49" customFormat="1" ht="50.15" customHeight="1" x14ac:dyDescent="0.45">
      <c r="B23" s="2" t="s">
        <v>134</v>
      </c>
      <c r="C23" s="2" t="s">
        <v>139</v>
      </c>
      <c r="D23" s="2" t="s">
        <v>135</v>
      </c>
      <c r="E23" s="2">
        <v>16</v>
      </c>
      <c r="F23" s="1" t="s">
        <v>224</v>
      </c>
      <c r="G23" s="1" t="str">
        <f>Table1[[#This Row],[Matrix Default Name]] &amp; IF(ISBLANK(Table1[[#This Row],[Component Aliases]]),"", " (aka " &amp; Table1[[#This Row],[Component Aliases]] &amp; ")") &amp; IF(ISBLANK(Table1[[#This Row],[Default Souce Addresses (Decimal)]]),""," (J1939 SA " &amp; Table1[[#This Row],[Default Souce Addresses (Decimal)]] &amp; ")")</f>
        <v>Engine Injection Control Module (J1939 SA 00)</v>
      </c>
      <c r="H23" s="1" t="s">
        <v>134</v>
      </c>
      <c r="I23" s="1"/>
      <c r="J23" s="14" t="s">
        <v>303</v>
      </c>
      <c r="K23" s="41" t="s">
        <v>401</v>
      </c>
      <c r="L23" s="95" t="s">
        <v>413</v>
      </c>
      <c r="M23" s="95" t="s">
        <v>406</v>
      </c>
      <c r="N23" s="95" t="s">
        <v>418</v>
      </c>
      <c r="O23" s="95" t="s">
        <v>406</v>
      </c>
      <c r="P23" s="95" t="s">
        <v>406</v>
      </c>
      <c r="Q23" s="95" t="s">
        <v>418</v>
      </c>
      <c r="R23" s="26">
        <v>0</v>
      </c>
      <c r="S23" s="32">
        <v>1</v>
      </c>
      <c r="T23" s="28">
        <v>1</v>
      </c>
      <c r="U23" s="33">
        <v>2</v>
      </c>
      <c r="V23" s="30">
        <v>2</v>
      </c>
      <c r="W23" s="32">
        <v>2</v>
      </c>
      <c r="X23" s="28">
        <v>1</v>
      </c>
      <c r="Y23" s="33">
        <v>2</v>
      </c>
      <c r="Z23" s="30">
        <v>1</v>
      </c>
      <c r="AA23" s="78">
        <v>2</v>
      </c>
      <c r="AB23" s="80">
        <v>2</v>
      </c>
      <c r="AC23" s="33">
        <v>2</v>
      </c>
      <c r="AD23" s="83" t="s">
        <v>283</v>
      </c>
      <c r="AE23" s="122">
        <f>IFERROR(Table1[[#This Row],[Minimum Degree from RP1226 Connector]]*Table1[[#This Row],[Minimum Degree from J560 (or other Trailer) Connector]]*Table1[[#This Row],[Minimum Degree from other Connectivity (e.g. bluetooth, wi-fi, zigbee)]], "")</f>
        <v>2</v>
      </c>
      <c r="AF23" s="12" t="s">
        <v>407</v>
      </c>
      <c r="AG23" s="73">
        <f>_xlfn.LET(_xlpm.MAX_DEGREES,$AH$2,($R$4*IFERROR(MAX(0,_xlpm.MAX_DEGREES-R23),0)+$T$4*IFERROR(MAX(0,_xlpm.MAX_DEGREES-T23),0)+$V$4*IFERROR(MAX(0,_xlpm.MAX_DEGREES-V23),0)+$X$4*IFERROR(MAX(0,_xlpm.MAX_DEGREES-X23),0)+$Z$4*IFERROR(MAX(0,_xlpm.MAX_DEGREES-Z23),0)+$AB$4*IFERROR(MAX(0,_xlpm.MAX_DEGREES-AB23),0))/$AH$4)</f>
        <v>2.0833333333333335</v>
      </c>
      <c r="AH23" s="73">
        <f>_xlfn.LET(_xlpm.MAX_DEGREES,$AH$2,($R$4*IFERROR(MAX(0,_xlpm.MAX_DEGREES-S23),0)+$T$4*IFERROR(MAX(0,_xlpm.MAX_DEGREES-U23),0)+$V$4*IFERROR(MAX(0,_xlpm.MAX_DEGREES-W23),0)+$X$4*IFERROR(MAX(0,_xlpm.MAX_DEGREES-Y23),0)+$Z$4*IFERROR(MAX(0,_xlpm.MAX_DEGREES-AA23),0)+$AB$4*IFERROR(MAX(0,_xlpm.MAX_DEGREES-AC23),0))/$AH$4)</f>
        <v>0.41666666666666669</v>
      </c>
      <c r="AI23" s="93">
        <v>3</v>
      </c>
      <c r="AJ23" s="93">
        <v>2</v>
      </c>
      <c r="AK23" s="93">
        <v>2</v>
      </c>
      <c r="AL23" s="93">
        <v>3</v>
      </c>
      <c r="AM23" s="90" t="s">
        <v>389</v>
      </c>
      <c r="AN23" s="74">
        <f>MAX(AI23+$AG23-3,0)</f>
        <v>2.0833333333333339</v>
      </c>
      <c r="AO23" s="75">
        <f>MAX(AJ23+$AG23-3,0)</f>
        <v>1.0833333333333339</v>
      </c>
      <c r="AP23" s="75">
        <f>MAX(AK23+$AG23-3,0)</f>
        <v>1.0833333333333339</v>
      </c>
      <c r="AQ23" s="75">
        <f>MAX(AL23+$AG23-3,0)</f>
        <v>2.0833333333333339</v>
      </c>
      <c r="AR23" s="76">
        <f>MAX(IF(Table1[[#This Row],[Any Scope Change?]]="Yes",3,0)+$AG23-3,0)</f>
        <v>2.0833333333333339</v>
      </c>
      <c r="AS23" s="77">
        <f>SUMPRODUCT(AN$4:AR$4,AN23:AR23)</f>
        <v>8.4166666666666696</v>
      </c>
      <c r="AT23" s="85">
        <v>4</v>
      </c>
      <c r="AU23" s="125" t="s">
        <v>488</v>
      </c>
      <c r="AV23" s="85">
        <v>3</v>
      </c>
      <c r="AW23" s="63" t="s">
        <v>383</v>
      </c>
    </row>
    <row r="24" spans="2:49" customFormat="1" ht="50.15" customHeight="1" x14ac:dyDescent="0.45">
      <c r="B24" s="2" t="s">
        <v>77</v>
      </c>
      <c r="C24" s="2" t="s">
        <v>139</v>
      </c>
      <c r="D24" s="2" t="s">
        <v>78</v>
      </c>
      <c r="E24" s="2">
        <v>21</v>
      </c>
      <c r="F24" s="1" t="s">
        <v>224</v>
      </c>
      <c r="G24" s="1" t="str">
        <f>Table1[[#This Row],[Matrix Default Name]] &amp; IF(ISBLANK(Table1[[#This Row],[Component Aliases]]),"", " (aka " &amp; Table1[[#This Row],[Component Aliases]] &amp; ")") &amp; IF(ISBLANK(Table1[[#This Row],[Default Souce Addresses (Decimal)]]),""," (J1939 SA " &amp; Table1[[#This Row],[Default Souce Addresses (Decimal)]] &amp; ")")</f>
        <v>Ignition Control Module #1 (J1939 SA 52)</v>
      </c>
      <c r="H24" s="1" t="s">
        <v>77</v>
      </c>
      <c r="I24" s="1"/>
      <c r="J24" s="14">
        <v>52</v>
      </c>
      <c r="K24" s="41" t="s">
        <v>401</v>
      </c>
      <c r="L24" s="95" t="s">
        <v>420</v>
      </c>
      <c r="M24" s="95" t="s">
        <v>406</v>
      </c>
      <c r="N24" s="95" t="s">
        <v>416</v>
      </c>
      <c r="O24" s="95" t="s">
        <v>406</v>
      </c>
      <c r="P24" s="95" t="s">
        <v>406</v>
      </c>
      <c r="Q24" s="95" t="s">
        <v>416</v>
      </c>
      <c r="R24" s="26">
        <v>1</v>
      </c>
      <c r="S24" s="32">
        <v>1</v>
      </c>
      <c r="T24" s="28">
        <v>1</v>
      </c>
      <c r="U24" s="33">
        <v>2</v>
      </c>
      <c r="V24" s="30">
        <v>1</v>
      </c>
      <c r="W24" s="32">
        <v>3</v>
      </c>
      <c r="X24" s="28">
        <v>1</v>
      </c>
      <c r="Y24" s="33">
        <v>2</v>
      </c>
      <c r="Z24" s="30">
        <v>1</v>
      </c>
      <c r="AA24" s="78">
        <v>2</v>
      </c>
      <c r="AB24" s="80">
        <v>1</v>
      </c>
      <c r="AC24" s="33">
        <v>3</v>
      </c>
      <c r="AD24" s="83" t="s">
        <v>283</v>
      </c>
      <c r="AE24" s="122">
        <f>IFERROR(Table1[[#This Row],[Minimum Degree from RP1226 Connector]]*Table1[[#This Row],[Minimum Degree from J560 (or other Trailer) Connector]]*Table1[[#This Row],[Minimum Degree from other Connectivity (e.g. bluetooth, wi-fi, zigbee)]], "")</f>
        <v>1</v>
      </c>
      <c r="AF24" s="12" t="s">
        <v>407</v>
      </c>
      <c r="AG24" s="73">
        <f>_xlfn.LET(_xlpm.MAX_DEGREES,$AH$2,($R$4*IFERROR(MAX(0,_xlpm.MAX_DEGREES-R24),0)+$T$4*IFERROR(MAX(0,_xlpm.MAX_DEGREES-T24),0)+$V$4*IFERROR(MAX(0,_xlpm.MAX_DEGREES-V24),0)+$X$4*IFERROR(MAX(0,_xlpm.MAX_DEGREES-X24),0)+$Z$4*IFERROR(MAX(0,_xlpm.MAX_DEGREES-Z24),0)+$AB$4*IFERROR(MAX(0,_xlpm.MAX_DEGREES-AB24),0))/$AH$4)</f>
        <v>2.5</v>
      </c>
      <c r="AH24" s="73">
        <f>_xlfn.LET(_xlpm.MAX_DEGREES,$AH$2,($R$4*IFERROR(MAX(0,_xlpm.MAX_DEGREES-S24),0)+$T$4*IFERROR(MAX(0,_xlpm.MAX_DEGREES-U24),0)+$V$4*IFERROR(MAX(0,_xlpm.MAX_DEGREES-W24),0)+$X$4*IFERROR(MAX(0,_xlpm.MAX_DEGREES-Y24),0)+$Z$4*IFERROR(MAX(0,_xlpm.MAX_DEGREES-AA24),0)+$AB$4*IFERROR(MAX(0,_xlpm.MAX_DEGREES-AC24),0))/$AH$4)</f>
        <v>0.41666666666666669</v>
      </c>
      <c r="AI24" s="93">
        <v>1</v>
      </c>
      <c r="AJ24" s="93">
        <v>1</v>
      </c>
      <c r="AK24" s="93">
        <v>1</v>
      </c>
      <c r="AL24" s="93">
        <v>2</v>
      </c>
      <c r="AM24" s="91" t="s">
        <v>390</v>
      </c>
      <c r="AN24" s="74">
        <f>MAX(AI24+$AG24-3,0)</f>
        <v>0.5</v>
      </c>
      <c r="AO24" s="75">
        <f>MAX(AJ24+$AG24-3,0)</f>
        <v>0.5</v>
      </c>
      <c r="AP24" s="75">
        <f>MAX(AK24+$AG24-3,0)</f>
        <v>0.5</v>
      </c>
      <c r="AQ24" s="75">
        <f>MAX(AL24+$AG24-3,0)</f>
        <v>1.5</v>
      </c>
      <c r="AR24" s="76">
        <f>MAX(IF(Table1[[#This Row],[Any Scope Change?]]="Yes",3,0)+$AG24-3,0)</f>
        <v>2.5</v>
      </c>
      <c r="AS24" s="77">
        <f>SUMPRODUCT(AN$4:AR$4,AN24:AR24)</f>
        <v>5.5</v>
      </c>
      <c r="AT24" s="85">
        <v>4</v>
      </c>
      <c r="AU24" s="125" t="s">
        <v>488</v>
      </c>
      <c r="AV24" s="85">
        <v>4</v>
      </c>
      <c r="AW24" s="63" t="s">
        <v>384</v>
      </c>
    </row>
    <row r="25" spans="2:49" customFormat="1" ht="50.15" customHeight="1" x14ac:dyDescent="0.45">
      <c r="B25" s="2" t="s">
        <v>216</v>
      </c>
      <c r="C25" s="2" t="s">
        <v>220</v>
      </c>
      <c r="D25" s="2" t="s">
        <v>217</v>
      </c>
      <c r="E25" s="2">
        <v>20</v>
      </c>
      <c r="F25" s="1" t="s">
        <v>224</v>
      </c>
      <c r="G25" s="1" t="str">
        <f>Table1[[#This Row],[Matrix Default Name]] &amp; IF(ISBLANK(Table1[[#This Row],[Component Aliases]]),"", " (aka " &amp; Table1[[#This Row],[Component Aliases]] &amp; ")") &amp; IF(ISBLANK(Table1[[#This Row],[Default Souce Addresses (Decimal)]]),""," (J1939 SA " &amp; Table1[[#This Row],[Default Souce Addresses (Decimal)]] &amp; ")")</f>
        <v>Idle Control System (J1939 SA 68)</v>
      </c>
      <c r="H25" s="1" t="s">
        <v>216</v>
      </c>
      <c r="I25" s="1"/>
      <c r="J25" s="14">
        <v>68</v>
      </c>
      <c r="K25" s="41" t="s">
        <v>401</v>
      </c>
      <c r="L25" s="95" t="s">
        <v>413</v>
      </c>
      <c r="M25" s="95" t="s">
        <v>413</v>
      </c>
      <c r="N25" s="95" t="s">
        <v>406</v>
      </c>
      <c r="O25" s="95" t="s">
        <v>413</v>
      </c>
      <c r="P25" s="95" t="s">
        <v>413</v>
      </c>
      <c r="Q25" s="95" t="s">
        <v>406</v>
      </c>
      <c r="R25" s="26">
        <v>0</v>
      </c>
      <c r="S25" s="32">
        <v>1</v>
      </c>
      <c r="T25" s="28">
        <v>0</v>
      </c>
      <c r="U25" s="33">
        <v>1</v>
      </c>
      <c r="V25" s="30">
        <v>1</v>
      </c>
      <c r="W25" s="32">
        <v>2</v>
      </c>
      <c r="X25" s="28">
        <v>0</v>
      </c>
      <c r="Y25" s="33">
        <v>1</v>
      </c>
      <c r="Z25" s="30">
        <v>0</v>
      </c>
      <c r="AA25" s="78">
        <v>1</v>
      </c>
      <c r="AB25" s="80">
        <v>1</v>
      </c>
      <c r="AC25" s="33">
        <v>2</v>
      </c>
      <c r="AD25" s="83" t="s">
        <v>359</v>
      </c>
      <c r="AE25" s="122">
        <f>IFERROR(Table1[[#This Row],[Minimum Degree from RP1226 Connector]]*Table1[[#This Row],[Minimum Degree from J560 (or other Trailer) Connector]]*Table1[[#This Row],[Minimum Degree from other Connectivity (e.g. bluetooth, wi-fi, zigbee)]], "")</f>
        <v>0</v>
      </c>
      <c r="AF25" s="12" t="s">
        <v>407</v>
      </c>
      <c r="AG25" s="73">
        <f>_xlfn.LET(_xlpm.MAX_DEGREES,$AH$2,($R$4*IFERROR(MAX(0,_xlpm.MAX_DEGREES-R25),0)+$T$4*IFERROR(MAX(0,_xlpm.MAX_DEGREES-T25),0)+$V$4*IFERROR(MAX(0,_xlpm.MAX_DEGREES-V25),0)+$X$4*IFERROR(MAX(0,_xlpm.MAX_DEGREES-X25),0)+$Z$4*IFERROR(MAX(0,_xlpm.MAX_DEGREES-Z25),0)+$AB$4*IFERROR(MAX(0,_xlpm.MAX_DEGREES-AB25),0))/$AH$4)</f>
        <v>4.166666666666667</v>
      </c>
      <c r="AH25" s="73">
        <f>_xlfn.LET(_xlpm.MAX_DEGREES,$AH$2,($R$4*IFERROR(MAX(0,_xlpm.MAX_DEGREES-S25),0)+$T$4*IFERROR(MAX(0,_xlpm.MAX_DEGREES-U25),0)+$V$4*IFERROR(MAX(0,_xlpm.MAX_DEGREES-W25),0)+$X$4*IFERROR(MAX(0,_xlpm.MAX_DEGREES-Y25),0)+$Z$4*IFERROR(MAX(0,_xlpm.MAX_DEGREES-AA25),0)+$AB$4*IFERROR(MAX(0,_xlpm.MAX_DEGREES-AC25),0))/$AH$4)</f>
        <v>1.6666666666666667</v>
      </c>
      <c r="AI25" s="93">
        <v>1</v>
      </c>
      <c r="AJ25" s="93">
        <v>2</v>
      </c>
      <c r="AK25" s="93">
        <v>2</v>
      </c>
      <c r="AL25" s="93">
        <v>2</v>
      </c>
      <c r="AM25" s="90" t="s">
        <v>389</v>
      </c>
      <c r="AN25" s="74">
        <f>MAX(AI25+$AG25-3,0)</f>
        <v>2.166666666666667</v>
      </c>
      <c r="AO25" s="75">
        <f>MAX(AJ25+$AG25-3,0)</f>
        <v>3.166666666666667</v>
      </c>
      <c r="AP25" s="75">
        <f>MAX(AK25+$AG25-3,0)</f>
        <v>3.166666666666667</v>
      </c>
      <c r="AQ25" s="75">
        <f>MAX(AL25+$AG25-3,0)</f>
        <v>3.166666666666667</v>
      </c>
      <c r="AR25" s="76">
        <f>MAX(IF(Table1[[#This Row],[Any Scope Change?]]="Yes",3,0)+$AG25-3,0)</f>
        <v>1.166666666666667</v>
      </c>
      <c r="AS25" s="77">
        <f>SUMPRODUCT(AN$4:AR$4,AN25:AR25)</f>
        <v>12.833333333333336</v>
      </c>
      <c r="AT25" s="85">
        <v>5</v>
      </c>
      <c r="AU25" s="43" t="s">
        <v>484</v>
      </c>
      <c r="AV25" s="85">
        <v>2</v>
      </c>
      <c r="AW25" s="63" t="s">
        <v>382</v>
      </c>
    </row>
    <row r="26" spans="2:49" customFormat="1" ht="50.15" customHeight="1" x14ac:dyDescent="0.45">
      <c r="B26" s="2" t="s">
        <v>115</v>
      </c>
      <c r="C26" s="2" t="s">
        <v>139</v>
      </c>
      <c r="D26" s="2" t="s">
        <v>116</v>
      </c>
      <c r="E26" s="2">
        <v>5</v>
      </c>
      <c r="F26" s="1" t="s">
        <v>224</v>
      </c>
      <c r="G26" s="1" t="str">
        <f>Table1[[#This Row],[Matrix Default Name]] &amp; IF(ISBLANK(Table1[[#This Row],[Component Aliases]]),"", " (aka " &amp; Table1[[#This Row],[Component Aliases]] &amp; ")") &amp; IF(ISBLANK(Table1[[#This Row],[Default Souce Addresses (Decimal)]]),""," (J1939 SA " &amp; Table1[[#This Row],[Default Souce Addresses (Decimal)]] &amp; ")")</f>
        <v>Aftertreatment #1 system gas intake (J1939 SA 81)</v>
      </c>
      <c r="H26" s="1" t="s">
        <v>115</v>
      </c>
      <c r="I26" s="1"/>
      <c r="J26" s="14">
        <v>81</v>
      </c>
      <c r="K26" s="41" t="s">
        <v>401</v>
      </c>
      <c r="L26" s="95" t="s">
        <v>415</v>
      </c>
      <c r="M26" s="95" t="s">
        <v>404</v>
      </c>
      <c r="N26" s="95" t="s">
        <v>424</v>
      </c>
      <c r="O26" s="95" t="s">
        <v>444</v>
      </c>
      <c r="P26" s="95" t="s">
        <v>404</v>
      </c>
      <c r="Q26" s="95" t="s">
        <v>424</v>
      </c>
      <c r="R26" s="26">
        <v>0</v>
      </c>
      <c r="S26" s="32">
        <v>2</v>
      </c>
      <c r="T26" s="28">
        <v>1</v>
      </c>
      <c r="U26" s="33">
        <v>2</v>
      </c>
      <c r="V26" s="30">
        <v>1</v>
      </c>
      <c r="W26" s="32">
        <v>3</v>
      </c>
      <c r="X26" s="28">
        <v>0</v>
      </c>
      <c r="Y26" s="33">
        <v>2</v>
      </c>
      <c r="Z26" s="30">
        <v>1</v>
      </c>
      <c r="AA26" s="78">
        <v>2</v>
      </c>
      <c r="AB26" s="80">
        <v>1</v>
      </c>
      <c r="AC26" s="33">
        <v>3</v>
      </c>
      <c r="AD26" s="83" t="s">
        <v>359</v>
      </c>
      <c r="AE26" s="122">
        <f>IFERROR(Table1[[#This Row],[Minimum Degree from RP1226 Connector]]*Table1[[#This Row],[Minimum Degree from J560 (or other Trailer) Connector]]*Table1[[#This Row],[Minimum Degree from other Connectivity (e.g. bluetooth, wi-fi, zigbee)]], "")</f>
        <v>0</v>
      </c>
      <c r="AF26" s="12" t="s">
        <v>407</v>
      </c>
      <c r="AG26" s="73">
        <f>_xlfn.LET(_xlpm.MAX_DEGREES,$AH$2,($R$4*IFERROR(MAX(0,_xlpm.MAX_DEGREES-R26),0)+$T$4*IFERROR(MAX(0,_xlpm.MAX_DEGREES-T26),0)+$V$4*IFERROR(MAX(0,_xlpm.MAX_DEGREES-V26),0)+$X$4*IFERROR(MAX(0,_xlpm.MAX_DEGREES-X26),0)+$Z$4*IFERROR(MAX(0,_xlpm.MAX_DEGREES-Z26),0)+$AB$4*IFERROR(MAX(0,_xlpm.MAX_DEGREES-AB26),0))/$AH$4)</f>
        <v>3.3333333333333335</v>
      </c>
      <c r="AH26" s="73">
        <f>_xlfn.LET(_xlpm.MAX_DEGREES,$AH$2,($R$4*IFERROR(MAX(0,_xlpm.MAX_DEGREES-S26),0)+$T$4*IFERROR(MAX(0,_xlpm.MAX_DEGREES-U26),0)+$V$4*IFERROR(MAX(0,_xlpm.MAX_DEGREES-W26),0)+$X$4*IFERROR(MAX(0,_xlpm.MAX_DEGREES-Y26),0)+$Z$4*IFERROR(MAX(0,_xlpm.MAX_DEGREES-AA26),0)+$AB$4*IFERROR(MAX(0,_xlpm.MAX_DEGREES-AC26),0))/$AH$4)</f>
        <v>0</v>
      </c>
      <c r="AI26" s="93">
        <v>3</v>
      </c>
      <c r="AJ26" s="93">
        <v>2</v>
      </c>
      <c r="AK26" s="93">
        <v>2</v>
      </c>
      <c r="AL26" s="93">
        <v>3</v>
      </c>
      <c r="AM26" s="91" t="s">
        <v>390</v>
      </c>
      <c r="AN26" s="74">
        <f>MAX(AI26+$AG26-3,0)</f>
        <v>3.3333333333333339</v>
      </c>
      <c r="AO26" s="75">
        <f>MAX(AJ26+$AG26-3,0)</f>
        <v>2.3333333333333339</v>
      </c>
      <c r="AP26" s="75">
        <f>MAX(AK26+$AG26-3,0)</f>
        <v>2.3333333333333339</v>
      </c>
      <c r="AQ26" s="75">
        <f>MAX(AL26+$AG26-3,0)</f>
        <v>3.3333333333333339</v>
      </c>
      <c r="AR26" s="76">
        <f>MAX(IF(Table1[[#This Row],[Any Scope Change?]]="Yes",3,0)+$AG26-3,0)</f>
        <v>0.33333333333333348</v>
      </c>
      <c r="AS26" s="77">
        <f>SUMPRODUCT(AN$4:AR$4,AN26:AR26)</f>
        <v>11.66666666666667</v>
      </c>
      <c r="AT26" s="85">
        <v>5</v>
      </c>
      <c r="AU26" s="43" t="s">
        <v>484</v>
      </c>
      <c r="AV26" s="85">
        <v>2</v>
      </c>
      <c r="AW26" s="63" t="s">
        <v>382</v>
      </c>
    </row>
    <row r="27" spans="2:49" customFormat="1" ht="50.15" customHeight="1" x14ac:dyDescent="0.45">
      <c r="B27" s="2" t="s">
        <v>124</v>
      </c>
      <c r="C27" s="2" t="s">
        <v>139</v>
      </c>
      <c r="D27" s="2" t="s">
        <v>125</v>
      </c>
      <c r="E27" s="2">
        <v>7</v>
      </c>
      <c r="F27" s="1" t="s">
        <v>224</v>
      </c>
      <c r="G27" s="1" t="str">
        <f>Table1[[#This Row],[Matrix Default Name]] &amp; IF(ISBLANK(Table1[[#This Row],[Component Aliases]]),"", " (aka " &amp; Table1[[#This Row],[Component Aliases]] &amp; ")") &amp; IF(ISBLANK(Table1[[#This Row],[Default Souce Addresses (Decimal)]]),""," (J1939 SA " &amp; Table1[[#This Row],[Default Souce Addresses (Decimal)]] &amp; ")")</f>
        <v>Aftertreatment #2 system gas intake (J1939 SA 86)</v>
      </c>
      <c r="H27" s="1" t="s">
        <v>124</v>
      </c>
      <c r="I27" s="1"/>
      <c r="J27" s="14">
        <v>86</v>
      </c>
      <c r="K27" s="41" t="s">
        <v>401</v>
      </c>
      <c r="L27" s="95" t="s">
        <v>411</v>
      </c>
      <c r="M27" s="95" t="s">
        <v>408</v>
      </c>
      <c r="N27" s="95" t="s">
        <v>408</v>
      </c>
      <c r="O27" s="95" t="s">
        <v>411</v>
      </c>
      <c r="P27" s="95" t="s">
        <v>408</v>
      </c>
      <c r="Q27" s="95" t="s">
        <v>408</v>
      </c>
      <c r="R27" s="26">
        <v>0</v>
      </c>
      <c r="S27" s="32">
        <v>0</v>
      </c>
      <c r="T27" s="28">
        <v>1</v>
      </c>
      <c r="U27" s="33">
        <v>1</v>
      </c>
      <c r="V27" s="30">
        <v>1</v>
      </c>
      <c r="W27" s="32">
        <v>1</v>
      </c>
      <c r="X27" s="28">
        <v>0</v>
      </c>
      <c r="Y27" s="33">
        <v>0</v>
      </c>
      <c r="Z27" s="30">
        <v>1</v>
      </c>
      <c r="AA27" s="78">
        <v>1</v>
      </c>
      <c r="AB27" s="80">
        <v>1</v>
      </c>
      <c r="AC27" s="33">
        <v>1</v>
      </c>
      <c r="AD27" s="83" t="s">
        <v>359</v>
      </c>
      <c r="AE27" s="122">
        <f>IFERROR(Table1[[#This Row],[Minimum Degree from RP1226 Connector]]*Table1[[#This Row],[Minimum Degree from J560 (or other Trailer) Connector]]*Table1[[#This Row],[Minimum Degree from other Connectivity (e.g. bluetooth, wi-fi, zigbee)]], "")</f>
        <v>0</v>
      </c>
      <c r="AF27" s="12" t="s">
        <v>407</v>
      </c>
      <c r="AG27" s="73">
        <f>_xlfn.LET(_xlpm.MAX_DEGREES,$AH$2,($R$4*IFERROR(MAX(0,_xlpm.MAX_DEGREES-R27),0)+$T$4*IFERROR(MAX(0,_xlpm.MAX_DEGREES-T27),0)+$V$4*IFERROR(MAX(0,_xlpm.MAX_DEGREES-V27),0)+$X$4*IFERROR(MAX(0,_xlpm.MAX_DEGREES-X27),0)+$Z$4*IFERROR(MAX(0,_xlpm.MAX_DEGREES-Z27),0)+$AB$4*IFERROR(MAX(0,_xlpm.MAX_DEGREES-AB27),0))/$AH$4)</f>
        <v>3.3333333333333335</v>
      </c>
      <c r="AH27" s="73">
        <f>_xlfn.LET(_xlpm.MAX_DEGREES,$AH$2,($R$4*IFERROR(MAX(0,_xlpm.MAX_DEGREES-S27),0)+$T$4*IFERROR(MAX(0,_xlpm.MAX_DEGREES-U27),0)+$V$4*IFERROR(MAX(0,_xlpm.MAX_DEGREES-W27),0)+$X$4*IFERROR(MAX(0,_xlpm.MAX_DEGREES-Y27),0)+$Z$4*IFERROR(MAX(0,_xlpm.MAX_DEGREES-AA27),0)+$AB$4*IFERROR(MAX(0,_xlpm.MAX_DEGREES-AC27),0))/$AH$4)</f>
        <v>3.3333333333333335</v>
      </c>
      <c r="AI27" s="93">
        <v>3</v>
      </c>
      <c r="AJ27" s="93">
        <v>2</v>
      </c>
      <c r="AK27" s="93">
        <v>2</v>
      </c>
      <c r="AL27" s="93">
        <v>3</v>
      </c>
      <c r="AM27" s="91" t="s">
        <v>390</v>
      </c>
      <c r="AN27" s="74">
        <f>MAX(AI27+$AG27-3,0)</f>
        <v>3.3333333333333339</v>
      </c>
      <c r="AO27" s="75">
        <f>MAX(AJ27+$AG27-3,0)</f>
        <v>2.3333333333333339</v>
      </c>
      <c r="AP27" s="75">
        <f>MAX(AK27+$AG27-3,0)</f>
        <v>2.3333333333333339</v>
      </c>
      <c r="AQ27" s="75">
        <f>MAX(AL27+$AG27-3,0)</f>
        <v>3.3333333333333339</v>
      </c>
      <c r="AR27" s="76">
        <f>MAX(IF(Table1[[#This Row],[Any Scope Change?]]="Yes",3,0)+$AG27-3,0)</f>
        <v>0.33333333333333348</v>
      </c>
      <c r="AS27" s="77">
        <f>SUMPRODUCT(AN$4:AR$4,AN27:AR27)</f>
        <v>11.66666666666667</v>
      </c>
      <c r="AT27" s="85">
        <v>5</v>
      </c>
      <c r="AU27" s="43" t="s">
        <v>484</v>
      </c>
      <c r="AV27" s="85">
        <v>2</v>
      </c>
      <c r="AW27" s="63" t="s">
        <v>382</v>
      </c>
    </row>
    <row r="28" spans="2:49" customFormat="1" ht="50.15" customHeight="1" x14ac:dyDescent="0.45">
      <c r="B28" s="2" t="s">
        <v>122</v>
      </c>
      <c r="C28" s="2" t="s">
        <v>139</v>
      </c>
      <c r="D28" s="2" t="s">
        <v>123</v>
      </c>
      <c r="E28" s="2">
        <v>13</v>
      </c>
      <c r="F28" s="1" t="s">
        <v>224</v>
      </c>
      <c r="G28" s="1" t="str">
        <f>Table1[[#This Row],[Matrix Default Name]] &amp; IF(ISBLANK(Table1[[#This Row],[Component Aliases]]),"", " (aka " &amp; Table1[[#This Row],[Component Aliases]] &amp; ")") &amp; IF(ISBLANK(Table1[[#This Row],[Default Souce Addresses (Decimal)]]),""," (J1939 SA " &amp; Table1[[#This Row],[Default Souce Addresses (Decimal)]] &amp; ")")</f>
        <v>Diesel Particulate Filter Controller (aka Aftertreatment Control Module (ACM) / Exhaust Emission Controller) (J1939 SA 211)</v>
      </c>
      <c r="H28" s="1" t="s">
        <v>122</v>
      </c>
      <c r="I28" s="1" t="s">
        <v>453</v>
      </c>
      <c r="J28" s="14">
        <v>211</v>
      </c>
      <c r="K28" s="41" t="s">
        <v>401</v>
      </c>
      <c r="L28" s="95" t="s">
        <v>454</v>
      </c>
      <c r="M28" s="95" t="s">
        <v>455</v>
      </c>
      <c r="N28" s="95" t="s">
        <v>456</v>
      </c>
      <c r="O28" s="95" t="s">
        <v>457</v>
      </c>
      <c r="P28" s="95" t="s">
        <v>455</v>
      </c>
      <c r="Q28" s="95" t="s">
        <v>458</v>
      </c>
      <c r="R28" s="26">
        <v>0</v>
      </c>
      <c r="S28" s="32">
        <v>1</v>
      </c>
      <c r="T28" s="28">
        <v>1</v>
      </c>
      <c r="U28" s="33">
        <v>2</v>
      </c>
      <c r="V28" s="30">
        <v>1</v>
      </c>
      <c r="W28" s="32">
        <v>3</v>
      </c>
      <c r="X28" s="28">
        <v>0</v>
      </c>
      <c r="Y28" s="33">
        <v>2</v>
      </c>
      <c r="Z28" s="30">
        <v>1</v>
      </c>
      <c r="AA28" s="78">
        <v>2</v>
      </c>
      <c r="AB28" s="80">
        <v>1</v>
      </c>
      <c r="AC28" s="33">
        <v>3</v>
      </c>
      <c r="AD28" s="83" t="s">
        <v>359</v>
      </c>
      <c r="AE28" s="122">
        <f>IFERROR(Table1[[#This Row],[Minimum Degree from RP1226 Connector]]*Table1[[#This Row],[Minimum Degree from J560 (or other Trailer) Connector]]*Table1[[#This Row],[Minimum Degree from other Connectivity (e.g. bluetooth, wi-fi, zigbee)]], "")</f>
        <v>0</v>
      </c>
      <c r="AF28" s="12" t="s">
        <v>407</v>
      </c>
      <c r="AG28" s="73">
        <f>_xlfn.LET(_xlpm.MAX_DEGREES,$AH$2,($R$4*IFERROR(MAX(0,_xlpm.MAX_DEGREES-R28),0)+$T$4*IFERROR(MAX(0,_xlpm.MAX_DEGREES-T28),0)+$V$4*IFERROR(MAX(0,_xlpm.MAX_DEGREES-V28),0)+$X$4*IFERROR(MAX(0,_xlpm.MAX_DEGREES-X28),0)+$Z$4*IFERROR(MAX(0,_xlpm.MAX_DEGREES-Z28),0)+$AB$4*IFERROR(MAX(0,_xlpm.MAX_DEGREES-AB28),0))/$AH$4)</f>
        <v>3.3333333333333335</v>
      </c>
      <c r="AH28" s="73">
        <f>_xlfn.LET(_xlpm.MAX_DEGREES,$AH$2,($R$4*IFERROR(MAX(0,_xlpm.MAX_DEGREES-S28),0)+$T$4*IFERROR(MAX(0,_xlpm.MAX_DEGREES-U28),0)+$V$4*IFERROR(MAX(0,_xlpm.MAX_DEGREES-W28),0)+$X$4*IFERROR(MAX(0,_xlpm.MAX_DEGREES-Y28),0)+$Z$4*IFERROR(MAX(0,_xlpm.MAX_DEGREES-AA28),0)+$AB$4*IFERROR(MAX(0,_xlpm.MAX_DEGREES-AC28),0))/$AH$4)</f>
        <v>0.41666666666666669</v>
      </c>
      <c r="AI28" s="93">
        <v>3</v>
      </c>
      <c r="AJ28" s="93">
        <v>2</v>
      </c>
      <c r="AK28" s="93">
        <v>2</v>
      </c>
      <c r="AL28" s="93">
        <v>3</v>
      </c>
      <c r="AM28" s="91" t="s">
        <v>390</v>
      </c>
      <c r="AN28" s="74">
        <f>MAX(AI28+$AG28-3,0)</f>
        <v>3.3333333333333339</v>
      </c>
      <c r="AO28" s="75">
        <f>MAX(AJ28+$AG28-3,0)</f>
        <v>2.3333333333333339</v>
      </c>
      <c r="AP28" s="75">
        <f>MAX(AK28+$AG28-3,0)</f>
        <v>2.3333333333333339</v>
      </c>
      <c r="AQ28" s="75">
        <f>MAX(AL28+$AG28-3,0)</f>
        <v>3.3333333333333339</v>
      </c>
      <c r="AR28" s="76">
        <f>MAX(IF(Table1[[#This Row],[Any Scope Change?]]="Yes",3,0)+$AG28-3,0)</f>
        <v>0.33333333333333348</v>
      </c>
      <c r="AS28" s="77">
        <f>SUMPRODUCT(AN$4:AR$4,AN28:AR28)</f>
        <v>11.66666666666667</v>
      </c>
      <c r="AT28" s="85">
        <v>5</v>
      </c>
      <c r="AU28" s="43" t="s">
        <v>484</v>
      </c>
      <c r="AV28" s="85">
        <v>2</v>
      </c>
      <c r="AW28" s="63" t="s">
        <v>382</v>
      </c>
    </row>
    <row r="29" spans="2:49" customFormat="1" ht="50.15" customHeight="1" x14ac:dyDescent="0.45">
      <c r="B29" s="2" t="s">
        <v>194</v>
      </c>
      <c r="C29" s="2" t="s">
        <v>220</v>
      </c>
      <c r="D29" s="2" t="s">
        <v>195</v>
      </c>
      <c r="E29" s="2">
        <v>14</v>
      </c>
      <c r="F29" s="1" t="s">
        <v>224</v>
      </c>
      <c r="G29" s="1" t="str">
        <f>Table1[[#This Row],[Matrix Default Name]] &amp; IF(ISBLANK(Table1[[#This Row],[Component Aliases]]),"", " (aka " &amp; Table1[[#This Row],[Component Aliases]] &amp; ")") &amp; IF(ISBLANK(Table1[[#This Row],[Default Souce Addresses (Decimal)]]),""," (J1939 SA " &amp; Table1[[#This Row],[Default Souce Addresses (Decimal)]] &amp; ")")</f>
        <v>Engine Exhaust Backpressure (J1939 SA 34)</v>
      </c>
      <c r="H29" s="1" t="s">
        <v>194</v>
      </c>
      <c r="I29" s="1"/>
      <c r="J29" s="14">
        <v>34</v>
      </c>
      <c r="K29" s="41" t="s">
        <v>401</v>
      </c>
      <c r="L29" s="95" t="s">
        <v>412</v>
      </c>
      <c r="M29" s="95" t="s">
        <v>404</v>
      </c>
      <c r="N29" s="95" t="s">
        <v>424</v>
      </c>
      <c r="O29" s="95" t="s">
        <v>444</v>
      </c>
      <c r="P29" s="95" t="s">
        <v>404</v>
      </c>
      <c r="Q29" s="95" t="s">
        <v>424</v>
      </c>
      <c r="R29" s="26">
        <v>0</v>
      </c>
      <c r="S29" s="32">
        <v>1</v>
      </c>
      <c r="T29" s="28">
        <v>1</v>
      </c>
      <c r="U29" s="33">
        <v>2</v>
      </c>
      <c r="V29" s="30">
        <v>1</v>
      </c>
      <c r="W29" s="32">
        <v>3</v>
      </c>
      <c r="X29" s="28">
        <v>0</v>
      </c>
      <c r="Y29" s="33">
        <v>2</v>
      </c>
      <c r="Z29" s="30">
        <v>1</v>
      </c>
      <c r="AA29" s="78">
        <v>2</v>
      </c>
      <c r="AB29" s="80">
        <v>1</v>
      </c>
      <c r="AC29" s="33">
        <v>3</v>
      </c>
      <c r="AD29" s="83" t="s">
        <v>359</v>
      </c>
      <c r="AE29" s="122">
        <f>IFERROR(Table1[[#This Row],[Minimum Degree from RP1226 Connector]]*Table1[[#This Row],[Minimum Degree from J560 (or other Trailer) Connector]]*Table1[[#This Row],[Minimum Degree from other Connectivity (e.g. bluetooth, wi-fi, zigbee)]], "")</f>
        <v>0</v>
      </c>
      <c r="AF29" s="12" t="s">
        <v>407</v>
      </c>
      <c r="AG29" s="73">
        <f>_xlfn.LET(_xlpm.MAX_DEGREES,$AH$2,($R$4*IFERROR(MAX(0,_xlpm.MAX_DEGREES-R29),0)+$T$4*IFERROR(MAX(0,_xlpm.MAX_DEGREES-T29),0)+$V$4*IFERROR(MAX(0,_xlpm.MAX_DEGREES-V29),0)+$X$4*IFERROR(MAX(0,_xlpm.MAX_DEGREES-X29),0)+$Z$4*IFERROR(MAX(0,_xlpm.MAX_DEGREES-Z29),0)+$AB$4*IFERROR(MAX(0,_xlpm.MAX_DEGREES-AB29),0))/$AH$4)</f>
        <v>3.3333333333333335</v>
      </c>
      <c r="AH29" s="73">
        <f>_xlfn.LET(_xlpm.MAX_DEGREES,$AH$2,($R$4*IFERROR(MAX(0,_xlpm.MAX_DEGREES-S29),0)+$T$4*IFERROR(MAX(0,_xlpm.MAX_DEGREES-U29),0)+$V$4*IFERROR(MAX(0,_xlpm.MAX_DEGREES-W29),0)+$X$4*IFERROR(MAX(0,_xlpm.MAX_DEGREES-Y29),0)+$Z$4*IFERROR(MAX(0,_xlpm.MAX_DEGREES-AA29),0)+$AB$4*IFERROR(MAX(0,_xlpm.MAX_DEGREES-AC29),0))/$AH$4)</f>
        <v>0.41666666666666669</v>
      </c>
      <c r="AI29" s="93">
        <v>3</v>
      </c>
      <c r="AJ29" s="93">
        <v>2</v>
      </c>
      <c r="AK29" s="93">
        <v>2</v>
      </c>
      <c r="AL29" s="93">
        <v>3</v>
      </c>
      <c r="AM29" s="91" t="s">
        <v>390</v>
      </c>
      <c r="AN29" s="74">
        <f>MAX(AI29+$AG29-3,0)</f>
        <v>3.3333333333333339</v>
      </c>
      <c r="AO29" s="75">
        <f>MAX(AJ29+$AG29-3,0)</f>
        <v>2.3333333333333339</v>
      </c>
      <c r="AP29" s="75">
        <f>MAX(AK29+$AG29-3,0)</f>
        <v>2.3333333333333339</v>
      </c>
      <c r="AQ29" s="75">
        <f>MAX(AL29+$AG29-3,0)</f>
        <v>3.3333333333333339</v>
      </c>
      <c r="AR29" s="76">
        <f>MAX(IF(Table1[[#This Row],[Any Scope Change?]]="Yes",3,0)+$AG29-3,0)</f>
        <v>0.33333333333333348</v>
      </c>
      <c r="AS29" s="77">
        <f>SUMPRODUCT(AN$4:AR$4,AN29:AR29)</f>
        <v>11.66666666666667</v>
      </c>
      <c r="AT29" s="85">
        <v>5</v>
      </c>
      <c r="AU29" s="43" t="s">
        <v>484</v>
      </c>
      <c r="AV29" s="85">
        <v>2</v>
      </c>
      <c r="AW29" s="63" t="s">
        <v>382</v>
      </c>
    </row>
    <row r="30" spans="2:49" customFormat="1" ht="68.25" customHeight="1" x14ac:dyDescent="0.45">
      <c r="B30" s="2" t="s">
        <v>63</v>
      </c>
      <c r="C30" s="2" t="s">
        <v>139</v>
      </c>
      <c r="D30" s="2" t="s">
        <v>64</v>
      </c>
      <c r="E30" s="2">
        <v>28</v>
      </c>
      <c r="F30" s="1" t="s">
        <v>224</v>
      </c>
      <c r="G30" s="1" t="str">
        <f>Table1[[#This Row],[Matrix Default Name]] &amp; IF(ISBLANK(Table1[[#This Row],[Component Aliases]]),"", " (aka " &amp; Table1[[#This Row],[Component Aliases]] &amp; ")") &amp; IF(ISBLANK(Table1[[#This Row],[Default Souce Addresses (Decimal)]]),""," (J1939 SA " &amp; Table1[[#This Row],[Default Souce Addresses (Decimal)]] &amp; ")")</f>
        <v>Retarder, Exhaust, Engine #1</v>
      </c>
      <c r="H30" s="1" t="s">
        <v>63</v>
      </c>
      <c r="I30" s="1"/>
      <c r="J30" s="14"/>
      <c r="K30" s="41" t="s">
        <v>401</v>
      </c>
      <c r="L30" s="95" t="s">
        <v>427</v>
      </c>
      <c r="M30" s="95" t="s">
        <v>420</v>
      </c>
      <c r="N30" s="95" t="s">
        <v>408</v>
      </c>
      <c r="O30" s="95" t="s">
        <v>420</v>
      </c>
      <c r="P30" s="95" t="s">
        <v>420</v>
      </c>
      <c r="Q30" s="95" t="s">
        <v>406</v>
      </c>
      <c r="R30" s="26">
        <v>0</v>
      </c>
      <c r="S30" s="32">
        <v>0</v>
      </c>
      <c r="T30" s="28">
        <v>1</v>
      </c>
      <c r="U30" s="33">
        <v>1</v>
      </c>
      <c r="V30" s="30">
        <v>1</v>
      </c>
      <c r="W30" s="32">
        <v>1</v>
      </c>
      <c r="X30" s="28">
        <v>1</v>
      </c>
      <c r="Y30" s="33">
        <v>1</v>
      </c>
      <c r="Z30" s="30">
        <v>1</v>
      </c>
      <c r="AA30" s="78">
        <v>1</v>
      </c>
      <c r="AB30" s="80">
        <v>1</v>
      </c>
      <c r="AC30" s="33">
        <v>2</v>
      </c>
      <c r="AD30" s="83" t="s">
        <v>359</v>
      </c>
      <c r="AE30" s="122">
        <f>IFERROR(Table1[[#This Row],[Minimum Degree from RP1226 Connector]]*Table1[[#This Row],[Minimum Degree from J560 (or other Trailer) Connector]]*Table1[[#This Row],[Minimum Degree from other Connectivity (e.g. bluetooth, wi-fi, zigbee)]], "")</f>
        <v>1</v>
      </c>
      <c r="AF30" s="12" t="s">
        <v>407</v>
      </c>
      <c r="AG30" s="73">
        <f>_xlfn.LET(_xlpm.MAX_DEGREES,$AH$2,($R$4*IFERROR(MAX(0,_xlpm.MAX_DEGREES-R30),0)+$T$4*IFERROR(MAX(0,_xlpm.MAX_DEGREES-T30),0)+$V$4*IFERROR(MAX(0,_xlpm.MAX_DEGREES-V30),0)+$X$4*IFERROR(MAX(0,_xlpm.MAX_DEGREES-X30),0)+$Z$4*IFERROR(MAX(0,_xlpm.MAX_DEGREES-Z30),0)+$AB$4*IFERROR(MAX(0,_xlpm.MAX_DEGREES-AB30),0))/$AH$4)</f>
        <v>2.916666666666667</v>
      </c>
      <c r="AH30" s="73">
        <f>_xlfn.LET(_xlpm.MAX_DEGREES,$AH$2,($R$4*IFERROR(MAX(0,_xlpm.MAX_DEGREES-S30),0)+$T$4*IFERROR(MAX(0,_xlpm.MAX_DEGREES-U30),0)+$V$4*IFERROR(MAX(0,_xlpm.MAX_DEGREES-W30),0)+$X$4*IFERROR(MAX(0,_xlpm.MAX_DEGREES-Y30),0)+$Z$4*IFERROR(MAX(0,_xlpm.MAX_DEGREES-AA30),0)+$AB$4*IFERROR(MAX(0,_xlpm.MAX_DEGREES-AC30),0))/$AH$4)</f>
        <v>2.5</v>
      </c>
      <c r="AI30" s="93">
        <v>3</v>
      </c>
      <c r="AJ30" s="93">
        <v>2</v>
      </c>
      <c r="AK30" s="93">
        <v>2</v>
      </c>
      <c r="AL30" s="93">
        <v>3</v>
      </c>
      <c r="AM30" s="91" t="s">
        <v>390</v>
      </c>
      <c r="AN30" s="74">
        <f>MAX(AI30+$AG30-3,0)</f>
        <v>2.916666666666667</v>
      </c>
      <c r="AO30" s="75">
        <f>MAX(AJ30+$AG30-3,0)</f>
        <v>1.916666666666667</v>
      </c>
      <c r="AP30" s="75">
        <f>MAX(AK30+$AG30-3,0)</f>
        <v>1.916666666666667</v>
      </c>
      <c r="AQ30" s="75">
        <f>MAX(AL30+$AG30-3,0)</f>
        <v>2.916666666666667</v>
      </c>
      <c r="AR30" s="76">
        <f>MAX(IF(Table1[[#This Row],[Any Scope Change?]]="Yes",3,0)+$AG30-3,0)</f>
        <v>0</v>
      </c>
      <c r="AS30" s="77">
        <f>SUMPRODUCT(AN$4:AR$4,AN30:AR30)</f>
        <v>9.6666666666666679</v>
      </c>
      <c r="AT30" s="85">
        <v>5</v>
      </c>
      <c r="AU30" s="43" t="s">
        <v>484</v>
      </c>
      <c r="AV30" s="85">
        <v>3</v>
      </c>
      <c r="AW30" s="63" t="s">
        <v>383</v>
      </c>
    </row>
    <row r="31" spans="2:49" customFormat="1" ht="50.15" customHeight="1" x14ac:dyDescent="0.45">
      <c r="B31" s="2" t="s">
        <v>68</v>
      </c>
      <c r="C31" s="2" t="s">
        <v>139</v>
      </c>
      <c r="D31" s="2" t="s">
        <v>69</v>
      </c>
      <c r="E31" s="2">
        <v>29</v>
      </c>
      <c r="F31" s="1" t="s">
        <v>224</v>
      </c>
      <c r="G31" s="1" t="str">
        <f>Table1[[#This Row],[Matrix Default Name]] &amp; IF(ISBLANK(Table1[[#This Row],[Component Aliases]]),"", " (aka " &amp; Table1[[#This Row],[Component Aliases]] &amp; ")") &amp; IF(ISBLANK(Table1[[#This Row],[Default Souce Addresses (Decimal)]]),""," (J1939 SA " &amp; Table1[[#This Row],[Default Souce Addresses (Decimal)]] &amp; ")")</f>
        <v>Retarder, Exhaust, Engine #2</v>
      </c>
      <c r="H31" s="1" t="s">
        <v>68</v>
      </c>
      <c r="I31" s="1"/>
      <c r="J31" s="14"/>
      <c r="K31" s="41" t="s">
        <v>401</v>
      </c>
      <c r="L31" s="95" t="s">
        <v>411</v>
      </c>
      <c r="M31" s="95" t="s">
        <v>408</v>
      </c>
      <c r="N31" s="95" t="s">
        <v>408</v>
      </c>
      <c r="O31" s="95" t="s">
        <v>408</v>
      </c>
      <c r="P31" s="95" t="s">
        <v>408</v>
      </c>
      <c r="Q31" s="95" t="s">
        <v>408</v>
      </c>
      <c r="R31" s="26">
        <v>0</v>
      </c>
      <c r="S31" s="32">
        <v>0</v>
      </c>
      <c r="T31" s="28">
        <v>1</v>
      </c>
      <c r="U31" s="33">
        <v>1</v>
      </c>
      <c r="V31" s="30">
        <v>1</v>
      </c>
      <c r="W31" s="32">
        <v>1</v>
      </c>
      <c r="X31" s="28">
        <v>1</v>
      </c>
      <c r="Y31" s="33">
        <v>1</v>
      </c>
      <c r="Z31" s="30">
        <v>1</v>
      </c>
      <c r="AA31" s="78">
        <v>1</v>
      </c>
      <c r="AB31" s="80">
        <v>1</v>
      </c>
      <c r="AC31" s="33">
        <v>1</v>
      </c>
      <c r="AD31" s="83" t="s">
        <v>359</v>
      </c>
      <c r="AE31" s="122">
        <f>IFERROR(Table1[[#This Row],[Minimum Degree from RP1226 Connector]]*Table1[[#This Row],[Minimum Degree from J560 (or other Trailer) Connector]]*Table1[[#This Row],[Minimum Degree from other Connectivity (e.g. bluetooth, wi-fi, zigbee)]], "")</f>
        <v>1</v>
      </c>
      <c r="AF31" s="12" t="s">
        <v>407</v>
      </c>
      <c r="AG31" s="73">
        <f>_xlfn.LET(_xlpm.MAX_DEGREES,$AH$2,($R$4*IFERROR(MAX(0,_xlpm.MAX_DEGREES-R31),0)+$T$4*IFERROR(MAX(0,_xlpm.MAX_DEGREES-T31),0)+$V$4*IFERROR(MAX(0,_xlpm.MAX_DEGREES-V31),0)+$X$4*IFERROR(MAX(0,_xlpm.MAX_DEGREES-X31),0)+$Z$4*IFERROR(MAX(0,_xlpm.MAX_DEGREES-Z31),0)+$AB$4*IFERROR(MAX(0,_xlpm.MAX_DEGREES-AB31),0))/$AH$4)</f>
        <v>2.916666666666667</v>
      </c>
      <c r="AH31" s="73">
        <f>_xlfn.LET(_xlpm.MAX_DEGREES,$AH$2,($R$4*IFERROR(MAX(0,_xlpm.MAX_DEGREES-S31),0)+$T$4*IFERROR(MAX(0,_xlpm.MAX_DEGREES-U31),0)+$V$4*IFERROR(MAX(0,_xlpm.MAX_DEGREES-W31),0)+$X$4*IFERROR(MAX(0,_xlpm.MAX_DEGREES-Y31),0)+$Z$4*IFERROR(MAX(0,_xlpm.MAX_DEGREES-AA31),0)+$AB$4*IFERROR(MAX(0,_xlpm.MAX_DEGREES-AC31),0))/$AH$4)</f>
        <v>2.916666666666667</v>
      </c>
      <c r="AI31" s="93">
        <v>3</v>
      </c>
      <c r="AJ31" s="93">
        <v>2</v>
      </c>
      <c r="AK31" s="93">
        <v>2</v>
      </c>
      <c r="AL31" s="93">
        <v>3</v>
      </c>
      <c r="AM31" s="91" t="s">
        <v>390</v>
      </c>
      <c r="AN31" s="74">
        <f>MAX(AI31+$AG31-3,0)</f>
        <v>2.916666666666667</v>
      </c>
      <c r="AO31" s="75">
        <f>MAX(AJ31+$AG31-3,0)</f>
        <v>1.916666666666667</v>
      </c>
      <c r="AP31" s="75">
        <f>MAX(AK31+$AG31-3,0)</f>
        <v>1.916666666666667</v>
      </c>
      <c r="AQ31" s="75">
        <f>MAX(AL31+$AG31-3,0)</f>
        <v>2.916666666666667</v>
      </c>
      <c r="AR31" s="76">
        <f>MAX(IF(Table1[[#This Row],[Any Scope Change?]]="Yes",3,0)+$AG31-3,0)</f>
        <v>0</v>
      </c>
      <c r="AS31" s="77">
        <f>SUMPRODUCT(AN$4:AR$4,AN31:AR31)</f>
        <v>9.6666666666666679</v>
      </c>
      <c r="AT31" s="85">
        <v>5</v>
      </c>
      <c r="AU31" s="43" t="s">
        <v>484</v>
      </c>
      <c r="AV31" s="85">
        <v>4</v>
      </c>
      <c r="AW31" s="63" t="s">
        <v>384</v>
      </c>
    </row>
    <row r="32" spans="2:49" customFormat="1" ht="50.15" customHeight="1" x14ac:dyDescent="0.45">
      <c r="B32" s="2" t="s">
        <v>99</v>
      </c>
      <c r="C32" s="2" t="s">
        <v>139</v>
      </c>
      <c r="D32" s="2" t="s">
        <v>100</v>
      </c>
      <c r="E32" s="2">
        <v>17</v>
      </c>
      <c r="F32" s="1" t="s">
        <v>224</v>
      </c>
      <c r="G32" s="1" t="str">
        <f>Table1[[#This Row],[Matrix Default Name]] &amp; IF(ISBLANK(Table1[[#This Row],[Component Aliases]]),"", " (aka " &amp; Table1[[#This Row],[Component Aliases]] &amp; ")") &amp; IF(ISBLANK(Table1[[#This Row],[Default Souce Addresses (Decimal)]]),""," (J1939 SA " &amp; Table1[[#This Row],[Default Souce Addresses (Decimal)]] &amp; ")")</f>
        <v>Engine Valve Controller (J1939 SA 0)</v>
      </c>
      <c r="H32" s="1" t="s">
        <v>99</v>
      </c>
      <c r="I32" s="1"/>
      <c r="J32" s="14">
        <v>0</v>
      </c>
      <c r="K32" s="41" t="s">
        <v>401</v>
      </c>
      <c r="L32" s="95" t="s">
        <v>447</v>
      </c>
      <c r="M32" s="95" t="s">
        <v>448</v>
      </c>
      <c r="N32" s="95" t="s">
        <v>448</v>
      </c>
      <c r="O32" s="95" t="s">
        <v>448</v>
      </c>
      <c r="P32" s="95" t="s">
        <v>448</v>
      </c>
      <c r="Q32" s="95" t="s">
        <v>449</v>
      </c>
      <c r="R32" s="26">
        <v>0</v>
      </c>
      <c r="S32" s="32">
        <v>0</v>
      </c>
      <c r="T32" s="28">
        <v>1</v>
      </c>
      <c r="U32" s="33">
        <v>1</v>
      </c>
      <c r="V32" s="30">
        <v>1</v>
      </c>
      <c r="W32" s="32">
        <v>1</v>
      </c>
      <c r="X32" s="28">
        <v>1</v>
      </c>
      <c r="Y32" s="33">
        <v>1</v>
      </c>
      <c r="Z32" s="30">
        <v>1</v>
      </c>
      <c r="AA32" s="78">
        <v>1</v>
      </c>
      <c r="AB32" s="80">
        <v>1</v>
      </c>
      <c r="AC32" s="33">
        <v>2</v>
      </c>
      <c r="AD32" s="83" t="s">
        <v>359</v>
      </c>
      <c r="AE32" s="122">
        <f>IFERROR(Table1[[#This Row],[Minimum Degree from RP1226 Connector]]*Table1[[#This Row],[Minimum Degree from J560 (or other Trailer) Connector]]*Table1[[#This Row],[Minimum Degree from other Connectivity (e.g. bluetooth, wi-fi, zigbee)]], "")</f>
        <v>1</v>
      </c>
      <c r="AF32" s="12" t="s">
        <v>407</v>
      </c>
      <c r="AG32" s="73">
        <f>_xlfn.LET(_xlpm.MAX_DEGREES,$AH$2,($R$4*IFERROR(MAX(0,_xlpm.MAX_DEGREES-R32),0)+$T$4*IFERROR(MAX(0,_xlpm.MAX_DEGREES-T32),0)+$V$4*IFERROR(MAX(0,_xlpm.MAX_DEGREES-V32),0)+$X$4*IFERROR(MAX(0,_xlpm.MAX_DEGREES-X32),0)+$Z$4*IFERROR(MAX(0,_xlpm.MAX_DEGREES-Z32),0)+$AB$4*IFERROR(MAX(0,_xlpm.MAX_DEGREES-AB32),0))/$AH$4)</f>
        <v>2.916666666666667</v>
      </c>
      <c r="AH32" s="73">
        <f>_xlfn.LET(_xlpm.MAX_DEGREES,$AH$2,($R$4*IFERROR(MAX(0,_xlpm.MAX_DEGREES-S32),0)+$T$4*IFERROR(MAX(0,_xlpm.MAX_DEGREES-U32),0)+$V$4*IFERROR(MAX(0,_xlpm.MAX_DEGREES-W32),0)+$X$4*IFERROR(MAX(0,_xlpm.MAX_DEGREES-Y32),0)+$Z$4*IFERROR(MAX(0,_xlpm.MAX_DEGREES-AA32),0)+$AB$4*IFERROR(MAX(0,_xlpm.MAX_DEGREES-AC32),0))/$AH$4)</f>
        <v>2.5</v>
      </c>
      <c r="AI32" s="93">
        <v>1</v>
      </c>
      <c r="AJ32" s="93">
        <v>2</v>
      </c>
      <c r="AK32" s="93">
        <v>3</v>
      </c>
      <c r="AL32" s="93">
        <v>3</v>
      </c>
      <c r="AM32" s="92"/>
      <c r="AN32" s="74">
        <f>MAX(AI32+$AG32-3,0)</f>
        <v>0.91666666666666696</v>
      </c>
      <c r="AO32" s="75">
        <f>MAX(AJ32+$AG32-3,0)</f>
        <v>1.916666666666667</v>
      </c>
      <c r="AP32" s="75">
        <f>MAX(AK32+$AG32-3,0)</f>
        <v>2.916666666666667</v>
      </c>
      <c r="AQ32" s="75">
        <f>MAX(AL32+$AG32-3,0)</f>
        <v>2.916666666666667</v>
      </c>
      <c r="AR32" s="76">
        <f>MAX(IF(Table1[[#This Row],[Any Scope Change?]]="Yes",3,0)+$AG32-3,0)</f>
        <v>0</v>
      </c>
      <c r="AS32" s="77">
        <f>SUMPRODUCT(AN$4:AR$4,AN32:AR32)</f>
        <v>8.6666666666666679</v>
      </c>
      <c r="AT32" s="85">
        <v>6</v>
      </c>
      <c r="AU32" s="43" t="s">
        <v>485</v>
      </c>
      <c r="AV32" s="85" t="s">
        <v>377</v>
      </c>
      <c r="AW32" s="63" t="s">
        <v>379</v>
      </c>
    </row>
    <row r="33" spans="2:49" customFormat="1" ht="50.15" customHeight="1" x14ac:dyDescent="0.45">
      <c r="B33" s="2" t="s">
        <v>171</v>
      </c>
      <c r="C33" s="2" t="s">
        <v>173</v>
      </c>
      <c r="D33" s="2" t="s">
        <v>172</v>
      </c>
      <c r="E33" s="2">
        <v>11</v>
      </c>
      <c r="F33" s="1" t="s">
        <v>224</v>
      </c>
      <c r="G33" s="1" t="str">
        <f>Table1[[#This Row],[Matrix Default Name]] &amp; IF(ISBLANK(Table1[[#This Row],[Component Aliases]]),"", " (aka " &amp; Table1[[#This Row],[Component Aliases]] &amp; ")") &amp; IF(ISBLANK(Table1[[#This Row],[Default Souce Addresses (Decimal)]]),""," (J1939 SA " &amp; Table1[[#This Row],[Default Souce Addresses (Decimal)]] &amp; ")")</f>
        <v>Battery Pack Monitor #1 (J1939 SA 243)</v>
      </c>
      <c r="H33" s="1" t="s">
        <v>171</v>
      </c>
      <c r="I33" s="1"/>
      <c r="J33" s="14">
        <v>243</v>
      </c>
      <c r="K33" s="41" t="s">
        <v>401</v>
      </c>
      <c r="L33" s="95" t="s">
        <v>406</v>
      </c>
      <c r="M33" s="95" t="s">
        <v>419</v>
      </c>
      <c r="N33" s="95" t="s">
        <v>446</v>
      </c>
      <c r="O33" s="95" t="s">
        <v>419</v>
      </c>
      <c r="P33" s="95" t="s">
        <v>418</v>
      </c>
      <c r="Q33" s="95" t="s">
        <v>410</v>
      </c>
      <c r="R33" s="26">
        <v>1</v>
      </c>
      <c r="S33" s="32">
        <v>2</v>
      </c>
      <c r="T33" s="28">
        <v>2</v>
      </c>
      <c r="U33" s="33">
        <v>3</v>
      </c>
      <c r="V33" s="30">
        <v>2</v>
      </c>
      <c r="W33" s="32">
        <v>4</v>
      </c>
      <c r="X33" s="28">
        <v>2</v>
      </c>
      <c r="Y33" s="33">
        <v>3</v>
      </c>
      <c r="Z33" s="30">
        <v>2</v>
      </c>
      <c r="AA33" s="78">
        <v>2</v>
      </c>
      <c r="AB33" s="80">
        <v>0</v>
      </c>
      <c r="AC33" s="33">
        <v>2</v>
      </c>
      <c r="AD33" s="83" t="s">
        <v>359</v>
      </c>
      <c r="AE33" s="122">
        <f>IFERROR(Table1[[#This Row],[Minimum Degree from RP1226 Connector]]*Table1[[#This Row],[Minimum Degree from J560 (or other Trailer) Connector]]*Table1[[#This Row],[Minimum Degree from other Connectivity (e.g. bluetooth, wi-fi, zigbee)]], "")</f>
        <v>8</v>
      </c>
      <c r="AF33" s="12" t="s">
        <v>407</v>
      </c>
      <c r="AG33" s="73">
        <f>_xlfn.LET(_xlpm.MAX_DEGREES,$AH$2,($R$4*IFERROR(MAX(0,_xlpm.MAX_DEGREES-R33),0)+$T$4*IFERROR(MAX(0,_xlpm.MAX_DEGREES-T33),0)+$V$4*IFERROR(MAX(0,_xlpm.MAX_DEGREES-V33),0)+$X$4*IFERROR(MAX(0,_xlpm.MAX_DEGREES-X33),0)+$Z$4*IFERROR(MAX(0,_xlpm.MAX_DEGREES-Z33),0)+$AB$4*IFERROR(MAX(0,_xlpm.MAX_DEGREES-AB33),0))/$AH$4)</f>
        <v>1.25</v>
      </c>
      <c r="AH33" s="73">
        <f>_xlfn.LET(_xlpm.MAX_DEGREES,$AH$2,($R$4*IFERROR(MAX(0,_xlpm.MAX_DEGREES-S33),0)+$T$4*IFERROR(MAX(0,_xlpm.MAX_DEGREES-U33),0)+$V$4*IFERROR(MAX(0,_xlpm.MAX_DEGREES-W33),0)+$X$4*IFERROR(MAX(0,_xlpm.MAX_DEGREES-Y33),0)+$Z$4*IFERROR(MAX(0,_xlpm.MAX_DEGREES-AA33),0)+$AB$4*IFERROR(MAX(0,_xlpm.MAX_DEGREES-AC33),0))/$AH$4)</f>
        <v>0</v>
      </c>
      <c r="AI33" s="93">
        <v>1</v>
      </c>
      <c r="AJ33" s="93">
        <v>2</v>
      </c>
      <c r="AK33" s="93">
        <v>2</v>
      </c>
      <c r="AL33" s="93">
        <v>3</v>
      </c>
      <c r="AM33" s="92"/>
      <c r="AN33" s="74">
        <f>MAX(AI33+$AG33-3,0)</f>
        <v>0</v>
      </c>
      <c r="AO33" s="75">
        <f>MAX(AJ33+$AG33-3,0)</f>
        <v>0.25</v>
      </c>
      <c r="AP33" s="75">
        <f>MAX(AK33+$AG33-3,0)</f>
        <v>0.25</v>
      </c>
      <c r="AQ33" s="75">
        <f>MAX(AL33+$AG33-3,0)</f>
        <v>1.25</v>
      </c>
      <c r="AR33" s="76">
        <f>MAX(IF(Table1[[#This Row],[Any Scope Change?]]="Yes",3,0)+$AG33-3,0)</f>
        <v>0</v>
      </c>
      <c r="AS33" s="77">
        <f>SUMPRODUCT(AN$4:AR$4,AN33:AR33)</f>
        <v>1.75</v>
      </c>
      <c r="AT33" s="85">
        <v>7</v>
      </c>
      <c r="AU33" s="43" t="s">
        <v>486</v>
      </c>
      <c r="AV33" s="85">
        <v>4</v>
      </c>
      <c r="AW33" s="63" t="s">
        <v>384</v>
      </c>
    </row>
    <row r="34" spans="2:49" customFormat="1" ht="50.15" customHeight="1" x14ac:dyDescent="0.45">
      <c r="B34" s="2" t="s">
        <v>126</v>
      </c>
      <c r="C34" s="2" t="s">
        <v>139</v>
      </c>
      <c r="D34" s="2" t="s">
        <v>127</v>
      </c>
      <c r="E34" s="2">
        <v>8</v>
      </c>
      <c r="F34" s="1" t="s">
        <v>224</v>
      </c>
      <c r="G34" s="1" t="str">
        <f>Table1[[#This Row],[Matrix Default Name]] &amp; IF(ISBLANK(Table1[[#This Row],[Component Aliases]]),"", " (aka " &amp; Table1[[#This Row],[Component Aliases]] &amp; ")") &amp; IF(ISBLANK(Table1[[#This Row],[Default Souce Addresses (Decimal)]]),""," (J1939 SA " &amp; Table1[[#This Row],[Default Souce Addresses (Decimal)]] &amp; ")")</f>
        <v>Aftertreatment #2 system gas outlet (J1939 SA 87)</v>
      </c>
      <c r="H34" s="1" t="s">
        <v>126</v>
      </c>
      <c r="I34" s="1"/>
      <c r="J34" s="14">
        <v>87</v>
      </c>
      <c r="K34" s="41" t="s">
        <v>401</v>
      </c>
      <c r="L34" s="95" t="s">
        <v>408</v>
      </c>
      <c r="M34" s="95" t="s">
        <v>421</v>
      </c>
      <c r="N34" s="95" t="s">
        <v>421</v>
      </c>
      <c r="O34" s="95" t="s">
        <v>408</v>
      </c>
      <c r="P34" s="95" t="s">
        <v>421</v>
      </c>
      <c r="Q34" s="95" t="s">
        <v>421</v>
      </c>
      <c r="R34" s="26">
        <v>1</v>
      </c>
      <c r="S34" s="32">
        <v>1</v>
      </c>
      <c r="T34" s="28">
        <v>2</v>
      </c>
      <c r="U34" s="33">
        <v>2</v>
      </c>
      <c r="V34" s="30">
        <v>2</v>
      </c>
      <c r="W34" s="32">
        <v>2</v>
      </c>
      <c r="X34" s="28">
        <v>1</v>
      </c>
      <c r="Y34" s="33">
        <v>1</v>
      </c>
      <c r="Z34" s="30">
        <v>2</v>
      </c>
      <c r="AA34" s="78">
        <v>2</v>
      </c>
      <c r="AB34" s="80">
        <v>2</v>
      </c>
      <c r="AC34" s="33">
        <v>2</v>
      </c>
      <c r="AD34" s="83" t="s">
        <v>359</v>
      </c>
      <c r="AE34" s="122">
        <f>IFERROR(Table1[[#This Row],[Minimum Degree from RP1226 Connector]]*Table1[[#This Row],[Minimum Degree from J560 (or other Trailer) Connector]]*Table1[[#This Row],[Minimum Degree from other Connectivity (e.g. bluetooth, wi-fi, zigbee)]], "")</f>
        <v>4</v>
      </c>
      <c r="AF34" s="12" t="s">
        <v>407</v>
      </c>
      <c r="AG34" s="73">
        <f>_xlfn.LET(_xlpm.MAX_DEGREES,$AH$2,($R$4*IFERROR(MAX(0,_xlpm.MAX_DEGREES-R34),0)+$T$4*IFERROR(MAX(0,_xlpm.MAX_DEGREES-T34),0)+$V$4*IFERROR(MAX(0,_xlpm.MAX_DEGREES-V34),0)+$X$4*IFERROR(MAX(0,_xlpm.MAX_DEGREES-X34),0)+$Z$4*IFERROR(MAX(0,_xlpm.MAX_DEGREES-Z34),0)+$AB$4*IFERROR(MAX(0,_xlpm.MAX_DEGREES-AB34),0))/$AH$4)</f>
        <v>0.83333333333333337</v>
      </c>
      <c r="AH34" s="73">
        <f>_xlfn.LET(_xlpm.MAX_DEGREES,$AH$2,($R$4*IFERROR(MAX(0,_xlpm.MAX_DEGREES-S34),0)+$T$4*IFERROR(MAX(0,_xlpm.MAX_DEGREES-U34),0)+$V$4*IFERROR(MAX(0,_xlpm.MAX_DEGREES-W34),0)+$X$4*IFERROR(MAX(0,_xlpm.MAX_DEGREES-Y34),0)+$Z$4*IFERROR(MAX(0,_xlpm.MAX_DEGREES-AA34),0)+$AB$4*IFERROR(MAX(0,_xlpm.MAX_DEGREES-AC34),0))/$AH$4)</f>
        <v>0.83333333333333337</v>
      </c>
      <c r="AI34" s="93">
        <v>3</v>
      </c>
      <c r="AJ34" s="93">
        <v>2</v>
      </c>
      <c r="AK34" s="93">
        <v>2</v>
      </c>
      <c r="AL34" s="93">
        <v>3</v>
      </c>
      <c r="AM34" s="91" t="s">
        <v>390</v>
      </c>
      <c r="AN34" s="74">
        <f>MAX(AI34+$AG34-3,0)</f>
        <v>0.83333333333333348</v>
      </c>
      <c r="AO34" s="75">
        <f>MAX(AJ34+$AG34-3,0)</f>
        <v>0</v>
      </c>
      <c r="AP34" s="75">
        <f>MAX(AK34+$AG34-3,0)</f>
        <v>0</v>
      </c>
      <c r="AQ34" s="75">
        <f>MAX(AL34+$AG34-3,0)</f>
        <v>0.83333333333333348</v>
      </c>
      <c r="AR34" s="76">
        <f>MAX(IF(Table1[[#This Row],[Any Scope Change?]]="Yes",3,0)+$AG34-3,0)</f>
        <v>0</v>
      </c>
      <c r="AS34" s="77">
        <f>SUMPRODUCT(AN$4:AR$4,AN34:AR34)</f>
        <v>1.666666666666667</v>
      </c>
      <c r="AT34" s="85">
        <v>7</v>
      </c>
      <c r="AU34" s="43" t="s">
        <v>486</v>
      </c>
      <c r="AV34" s="85">
        <v>4</v>
      </c>
      <c r="AW34" s="63" t="s">
        <v>384</v>
      </c>
    </row>
    <row r="35" spans="2:49" customFormat="1" ht="50.15" customHeight="1" x14ac:dyDescent="0.45">
      <c r="B35" s="2" t="s">
        <v>117</v>
      </c>
      <c r="C35" s="2" t="s">
        <v>139</v>
      </c>
      <c r="D35" s="2" t="s">
        <v>116</v>
      </c>
      <c r="E35" s="2">
        <v>6</v>
      </c>
      <c r="F35" s="1" t="s">
        <v>224</v>
      </c>
      <c r="G35" s="1" t="str">
        <f>Table1[[#This Row],[Matrix Default Name]] &amp; IF(ISBLANK(Table1[[#This Row],[Component Aliases]]),"", " (aka " &amp; Table1[[#This Row],[Component Aliases]] &amp; ")") &amp; IF(ISBLANK(Table1[[#This Row],[Default Souce Addresses (Decimal)]]),""," (J1939 SA " &amp; Table1[[#This Row],[Default Souce Addresses (Decimal)]] &amp; ")")</f>
        <v>Aftertreatment #1 system gas outlet (aka NoX Sensors ) (J1939 SA 82)</v>
      </c>
      <c r="H35" s="1" t="s">
        <v>117</v>
      </c>
      <c r="I35" s="1" t="s">
        <v>329</v>
      </c>
      <c r="J35" s="14">
        <v>82</v>
      </c>
      <c r="K35" s="41" t="s">
        <v>401</v>
      </c>
      <c r="L35" s="95" t="s">
        <v>417</v>
      </c>
      <c r="M35" s="95" t="s">
        <v>433</v>
      </c>
      <c r="N35" s="95" t="s">
        <v>445</v>
      </c>
      <c r="O35" s="95" t="s">
        <v>404</v>
      </c>
      <c r="P35" s="95" t="s">
        <v>433</v>
      </c>
      <c r="Q35" s="95" t="s">
        <v>445</v>
      </c>
      <c r="R35" s="26">
        <v>1</v>
      </c>
      <c r="S35" s="32">
        <v>1</v>
      </c>
      <c r="T35" s="28">
        <v>2</v>
      </c>
      <c r="U35" s="33">
        <v>2</v>
      </c>
      <c r="V35" s="30">
        <v>2</v>
      </c>
      <c r="W35" s="32">
        <v>3</v>
      </c>
      <c r="X35" s="28">
        <v>1</v>
      </c>
      <c r="Y35" s="33">
        <v>2</v>
      </c>
      <c r="Z35" s="30">
        <v>2</v>
      </c>
      <c r="AA35" s="78">
        <v>2</v>
      </c>
      <c r="AB35" s="80">
        <v>2</v>
      </c>
      <c r="AC35" s="33">
        <v>3</v>
      </c>
      <c r="AD35" s="83" t="s">
        <v>359</v>
      </c>
      <c r="AE35" s="122">
        <f>IFERROR(Table1[[#This Row],[Minimum Degree from RP1226 Connector]]*Table1[[#This Row],[Minimum Degree from J560 (or other Trailer) Connector]]*Table1[[#This Row],[Minimum Degree from other Connectivity (e.g. bluetooth, wi-fi, zigbee)]], "")</f>
        <v>4</v>
      </c>
      <c r="AF35" s="12" t="s">
        <v>407</v>
      </c>
      <c r="AG35" s="73">
        <f>_xlfn.LET(_xlpm.MAX_DEGREES,$AH$2,($R$4*IFERROR(MAX(0,_xlpm.MAX_DEGREES-R35),0)+$T$4*IFERROR(MAX(0,_xlpm.MAX_DEGREES-T35),0)+$V$4*IFERROR(MAX(0,_xlpm.MAX_DEGREES-V35),0)+$X$4*IFERROR(MAX(0,_xlpm.MAX_DEGREES-X35),0)+$Z$4*IFERROR(MAX(0,_xlpm.MAX_DEGREES-Z35),0)+$AB$4*IFERROR(MAX(0,_xlpm.MAX_DEGREES-AB35),0))/$AH$4)</f>
        <v>0.83333333333333337</v>
      </c>
      <c r="AH35" s="73">
        <f>_xlfn.LET(_xlpm.MAX_DEGREES,$AH$2,($R$4*IFERROR(MAX(0,_xlpm.MAX_DEGREES-S35),0)+$T$4*IFERROR(MAX(0,_xlpm.MAX_DEGREES-U35),0)+$V$4*IFERROR(MAX(0,_xlpm.MAX_DEGREES-W35),0)+$X$4*IFERROR(MAX(0,_xlpm.MAX_DEGREES-Y35),0)+$Z$4*IFERROR(MAX(0,_xlpm.MAX_DEGREES-AA35),0)+$AB$4*IFERROR(MAX(0,_xlpm.MAX_DEGREES-AC35),0))/$AH$4)</f>
        <v>0.41666666666666669</v>
      </c>
      <c r="AI35" s="93">
        <v>3</v>
      </c>
      <c r="AJ35" s="93">
        <v>2</v>
      </c>
      <c r="AK35" s="93">
        <v>0</v>
      </c>
      <c r="AL35" s="93">
        <v>2</v>
      </c>
      <c r="AM35" s="91" t="s">
        <v>390</v>
      </c>
      <c r="AN35" s="74">
        <f>MAX(AI35+$AG35-3,0)</f>
        <v>0.83333333333333348</v>
      </c>
      <c r="AO35" s="75">
        <f>MAX(AJ35+$AG35-3,0)</f>
        <v>0</v>
      </c>
      <c r="AP35" s="75">
        <f>MAX(AK35+$AG35-3,0)</f>
        <v>0</v>
      </c>
      <c r="AQ35" s="75">
        <f>MAX(AL35+$AG35-3,0)</f>
        <v>0</v>
      </c>
      <c r="AR35" s="76">
        <f>MAX(IF(Table1[[#This Row],[Any Scope Change?]]="Yes",3,0)+$AG35-3,0)</f>
        <v>0</v>
      </c>
      <c r="AS35" s="77">
        <f>SUMPRODUCT(AN$4:AR$4,AN35:AR35)</f>
        <v>0.83333333333333348</v>
      </c>
      <c r="AT35" s="85">
        <v>7</v>
      </c>
      <c r="AU35" s="43" t="s">
        <v>486</v>
      </c>
      <c r="AV35" s="85">
        <v>4</v>
      </c>
      <c r="AW35" s="63" t="s">
        <v>384</v>
      </c>
    </row>
    <row r="36" spans="2:49" customFormat="1" ht="50.15" customHeight="1" x14ac:dyDescent="0.45">
      <c r="B36" s="2" t="s">
        <v>142</v>
      </c>
      <c r="C36" s="2" t="s">
        <v>173</v>
      </c>
      <c r="D36" s="2" t="s">
        <v>143</v>
      </c>
      <c r="E36" s="2">
        <v>12</v>
      </c>
      <c r="F36" s="1" t="s">
        <v>224</v>
      </c>
      <c r="G36" s="1" t="str">
        <f>Table1[[#This Row],[Matrix Default Name]] &amp; IF(ISBLANK(Table1[[#This Row],[Component Aliases]]),"", " (aka " &amp; Table1[[#This Row],[Component Aliases]] &amp; ")") &amp; IF(ISBLANK(Table1[[#This Row],[Default Souce Addresses (Decimal)]]),""," (J1939 SA " &amp; Table1[[#This Row],[Default Souce Addresses (Decimal)]] &amp; ")")</f>
        <v>Catalyst Fluid Sensor (aka DEF Quality Sensor) (J1939 SA 211)</v>
      </c>
      <c r="H36" s="1" t="s">
        <v>142</v>
      </c>
      <c r="I36" s="1" t="s">
        <v>330</v>
      </c>
      <c r="J36" s="14">
        <v>211</v>
      </c>
      <c r="K36" s="41" t="s">
        <v>401</v>
      </c>
      <c r="L36" s="95" t="s">
        <v>417</v>
      </c>
      <c r="M36" s="95" t="s">
        <v>433</v>
      </c>
      <c r="N36" s="95" t="s">
        <v>445</v>
      </c>
      <c r="O36" s="95" t="s">
        <v>404</v>
      </c>
      <c r="P36" s="95" t="s">
        <v>433</v>
      </c>
      <c r="Q36" s="95" t="s">
        <v>445</v>
      </c>
      <c r="R36" s="26">
        <v>1</v>
      </c>
      <c r="S36" s="32">
        <v>1</v>
      </c>
      <c r="T36" s="28">
        <v>2</v>
      </c>
      <c r="U36" s="33">
        <v>2</v>
      </c>
      <c r="V36" s="30">
        <v>2</v>
      </c>
      <c r="W36" s="32">
        <v>3</v>
      </c>
      <c r="X36" s="28">
        <v>1</v>
      </c>
      <c r="Y36" s="33">
        <v>2</v>
      </c>
      <c r="Z36" s="30">
        <v>2</v>
      </c>
      <c r="AA36" s="78">
        <v>2</v>
      </c>
      <c r="AB36" s="80">
        <v>2</v>
      </c>
      <c r="AC36" s="33">
        <v>3</v>
      </c>
      <c r="AD36" s="83" t="s">
        <v>359</v>
      </c>
      <c r="AE36" s="122">
        <f>IFERROR(Table1[[#This Row],[Minimum Degree from RP1226 Connector]]*Table1[[#This Row],[Minimum Degree from J560 (or other Trailer) Connector]]*Table1[[#This Row],[Minimum Degree from other Connectivity (e.g. bluetooth, wi-fi, zigbee)]], "")</f>
        <v>4</v>
      </c>
      <c r="AF36" s="12" t="s">
        <v>407</v>
      </c>
      <c r="AG36" s="73">
        <f>_xlfn.LET(_xlpm.MAX_DEGREES,$AH$2,($R$4*IFERROR(MAX(0,_xlpm.MAX_DEGREES-R36),0)+$T$4*IFERROR(MAX(0,_xlpm.MAX_DEGREES-T36),0)+$V$4*IFERROR(MAX(0,_xlpm.MAX_DEGREES-V36),0)+$X$4*IFERROR(MAX(0,_xlpm.MAX_DEGREES-X36),0)+$Z$4*IFERROR(MAX(0,_xlpm.MAX_DEGREES-Z36),0)+$AB$4*IFERROR(MAX(0,_xlpm.MAX_DEGREES-AB36),0))/$AH$4)</f>
        <v>0.83333333333333337</v>
      </c>
      <c r="AH36" s="73">
        <f>_xlfn.LET(_xlpm.MAX_DEGREES,$AH$2,($R$4*IFERROR(MAX(0,_xlpm.MAX_DEGREES-S36),0)+$T$4*IFERROR(MAX(0,_xlpm.MAX_DEGREES-U36),0)+$V$4*IFERROR(MAX(0,_xlpm.MAX_DEGREES-W36),0)+$X$4*IFERROR(MAX(0,_xlpm.MAX_DEGREES-Y36),0)+$Z$4*IFERROR(MAX(0,_xlpm.MAX_DEGREES-AA36),0)+$AB$4*IFERROR(MAX(0,_xlpm.MAX_DEGREES-AC36),0))/$AH$4)</f>
        <v>0.41666666666666669</v>
      </c>
      <c r="AI36" s="93">
        <v>3</v>
      </c>
      <c r="AJ36" s="93">
        <v>2</v>
      </c>
      <c r="AK36" s="93">
        <v>0</v>
      </c>
      <c r="AL36" s="93">
        <v>2</v>
      </c>
      <c r="AM36" s="91" t="s">
        <v>390</v>
      </c>
      <c r="AN36" s="74">
        <f>MAX(AI36+$AG36-3,0)</f>
        <v>0.83333333333333348</v>
      </c>
      <c r="AO36" s="75">
        <f>MAX(AJ36+$AG36-3,0)</f>
        <v>0</v>
      </c>
      <c r="AP36" s="75">
        <f>MAX(AK36+$AG36-3,0)</f>
        <v>0</v>
      </c>
      <c r="AQ36" s="75">
        <f>MAX(AL36+$AG36-3,0)</f>
        <v>0</v>
      </c>
      <c r="AR36" s="76">
        <f>MAX(IF(Table1[[#This Row],[Any Scope Change?]]="Yes",3,0)+$AG36-3,0)</f>
        <v>0</v>
      </c>
      <c r="AS36" s="77">
        <f>SUMPRODUCT(AN$4:AR$4,AN36:AR36)</f>
        <v>0.83333333333333348</v>
      </c>
      <c r="AT36" s="85">
        <v>7</v>
      </c>
      <c r="AU36" s="43" t="s">
        <v>486</v>
      </c>
      <c r="AV36" s="85">
        <v>4</v>
      </c>
      <c r="AW36" s="63" t="s">
        <v>384</v>
      </c>
    </row>
    <row r="37" spans="2:49" customFormat="1" ht="50.15" customHeight="1" x14ac:dyDescent="0.45">
      <c r="B37" s="2" t="s">
        <v>4</v>
      </c>
      <c r="C37" s="2" t="s">
        <v>139</v>
      </c>
      <c r="D37" s="2" t="s">
        <v>5</v>
      </c>
      <c r="E37" s="2">
        <v>32</v>
      </c>
      <c r="F37" s="1" t="s">
        <v>224</v>
      </c>
      <c r="G37" s="1" t="str">
        <f>Table1[[#This Row],[Matrix Default Name]] &amp; IF(ISBLANK(Table1[[#This Row],[Component Aliases]]),"", " (aka " &amp; Table1[[#This Row],[Component Aliases]] &amp; ")") &amp; IF(ISBLANK(Table1[[#This Row],[Default Souce Addresses (Decimal)]]),""," (J1939 SA " &amp; Table1[[#This Row],[Default Souce Addresses (Decimal)]] &amp; ")")</f>
        <v>Turbocharger (J1939 SA 02)</v>
      </c>
      <c r="H37" s="1" t="s">
        <v>4</v>
      </c>
      <c r="I37" s="1"/>
      <c r="J37" s="14" t="s">
        <v>306</v>
      </c>
      <c r="K37" s="41" t="s">
        <v>401</v>
      </c>
      <c r="L37" s="95" t="s">
        <v>420</v>
      </c>
      <c r="M37" s="95" t="s">
        <v>418</v>
      </c>
      <c r="N37" s="95" t="s">
        <v>418</v>
      </c>
      <c r="O37" s="95" t="s">
        <v>418</v>
      </c>
      <c r="P37" s="95" t="s">
        <v>418</v>
      </c>
      <c r="Q37" s="95" t="s">
        <v>419</v>
      </c>
      <c r="R37" s="26">
        <v>1</v>
      </c>
      <c r="S37" s="32">
        <v>1</v>
      </c>
      <c r="T37" s="28">
        <v>2</v>
      </c>
      <c r="U37" s="33">
        <v>2</v>
      </c>
      <c r="V37" s="30">
        <v>2</v>
      </c>
      <c r="W37" s="32">
        <v>2</v>
      </c>
      <c r="X37" s="28">
        <v>2</v>
      </c>
      <c r="Y37" s="33">
        <v>2</v>
      </c>
      <c r="Z37" s="30">
        <v>2</v>
      </c>
      <c r="AA37" s="78">
        <v>2</v>
      </c>
      <c r="AB37" s="80">
        <v>2</v>
      </c>
      <c r="AC37" s="33">
        <v>3</v>
      </c>
      <c r="AD37" s="83" t="s">
        <v>359</v>
      </c>
      <c r="AE37" s="122">
        <f>IFERROR(Table1[[#This Row],[Minimum Degree from RP1226 Connector]]*Table1[[#This Row],[Minimum Degree from J560 (or other Trailer) Connector]]*Table1[[#This Row],[Minimum Degree from other Connectivity (e.g. bluetooth, wi-fi, zigbee)]], "")</f>
        <v>8</v>
      </c>
      <c r="AF37" s="12" t="s">
        <v>407</v>
      </c>
      <c r="AG37" s="73">
        <f>_xlfn.LET(_xlpm.MAX_DEGREES,$AH$2,($R$4*IFERROR(MAX(0,_xlpm.MAX_DEGREES-R37),0)+$T$4*IFERROR(MAX(0,_xlpm.MAX_DEGREES-T37),0)+$V$4*IFERROR(MAX(0,_xlpm.MAX_DEGREES-V37),0)+$X$4*IFERROR(MAX(0,_xlpm.MAX_DEGREES-X37),0)+$Z$4*IFERROR(MAX(0,_xlpm.MAX_DEGREES-Z37),0)+$AB$4*IFERROR(MAX(0,_xlpm.MAX_DEGREES-AB37),0))/$AH$4)</f>
        <v>0.41666666666666669</v>
      </c>
      <c r="AH37" s="73">
        <f>_xlfn.LET(_xlpm.MAX_DEGREES,$AH$2,($R$4*IFERROR(MAX(0,_xlpm.MAX_DEGREES-S37),0)+$T$4*IFERROR(MAX(0,_xlpm.MAX_DEGREES-U37),0)+$V$4*IFERROR(MAX(0,_xlpm.MAX_DEGREES-W37),0)+$X$4*IFERROR(MAX(0,_xlpm.MAX_DEGREES-Y37),0)+$Z$4*IFERROR(MAX(0,_xlpm.MAX_DEGREES-AA37),0)+$AB$4*IFERROR(MAX(0,_xlpm.MAX_DEGREES-AC37),0))/$AH$4)</f>
        <v>0.41666666666666669</v>
      </c>
      <c r="AI37" s="93">
        <v>3</v>
      </c>
      <c r="AJ37" s="93">
        <v>2</v>
      </c>
      <c r="AK37" s="93">
        <v>2</v>
      </c>
      <c r="AL37" s="93">
        <v>3</v>
      </c>
      <c r="AM37" s="91" t="s">
        <v>390</v>
      </c>
      <c r="AN37" s="74">
        <f>MAX(AI37+$AG37-3,0)</f>
        <v>0.41666666666666652</v>
      </c>
      <c r="AO37" s="75">
        <f>MAX(AJ37+$AG37-3,0)</f>
        <v>0</v>
      </c>
      <c r="AP37" s="75">
        <f>MAX(AK37+$AG37-3,0)</f>
        <v>0</v>
      </c>
      <c r="AQ37" s="75">
        <f>MAX(AL37+$AG37-3,0)</f>
        <v>0.41666666666666652</v>
      </c>
      <c r="AR37" s="76">
        <f>MAX(IF(Table1[[#This Row],[Any Scope Change?]]="Yes",3,0)+$AG37-3,0)</f>
        <v>0</v>
      </c>
      <c r="AS37" s="77">
        <f>SUMPRODUCT(AN$4:AR$4,AN37:AR37)</f>
        <v>0.83333333333333304</v>
      </c>
      <c r="AT37" s="85">
        <v>7</v>
      </c>
      <c r="AU37" s="43" t="s">
        <v>486</v>
      </c>
      <c r="AV37" s="85">
        <v>4</v>
      </c>
      <c r="AW37" s="63" t="s">
        <v>384</v>
      </c>
    </row>
    <row r="38" spans="2:49" customFormat="1" ht="50.15" customHeight="1" x14ac:dyDescent="0.45">
      <c r="B38" s="2" t="s">
        <v>184</v>
      </c>
      <c r="C38" s="2" t="s">
        <v>220</v>
      </c>
      <c r="D38" s="2" t="s">
        <v>185</v>
      </c>
      <c r="E38" s="2">
        <v>33</v>
      </c>
      <c r="F38" s="1" t="s">
        <v>224</v>
      </c>
      <c r="G38" s="1" t="str">
        <f>Table1[[#This Row],[Matrix Default Name]] &amp; IF(ISBLANK(Table1[[#This Row],[Component Aliases]]),"", " (aka " &amp; Table1[[#This Row],[Component Aliases]] &amp; ")") &amp; IF(ISBLANK(Table1[[#This Row],[Default Souce Addresses (Decimal)]]),""," (J1939 SA " &amp; Table1[[#This Row],[Default Souce Addresses (Decimal)]] &amp; ")")</f>
        <v>Turbocharger Compressor Bypass (J1939 SA 02)</v>
      </c>
      <c r="H38" s="1" t="s">
        <v>184</v>
      </c>
      <c r="I38" s="1"/>
      <c r="J38" s="14" t="s">
        <v>306</v>
      </c>
      <c r="K38" s="41" t="s">
        <v>401</v>
      </c>
      <c r="L38" s="95" t="s">
        <v>420</v>
      </c>
      <c r="M38" s="95" t="s">
        <v>418</v>
      </c>
      <c r="N38" s="95" t="s">
        <v>418</v>
      </c>
      <c r="O38" s="95" t="s">
        <v>418</v>
      </c>
      <c r="P38" s="95" t="s">
        <v>418</v>
      </c>
      <c r="Q38" s="95" t="s">
        <v>419</v>
      </c>
      <c r="R38" s="26">
        <v>1</v>
      </c>
      <c r="S38" s="32">
        <v>1</v>
      </c>
      <c r="T38" s="28">
        <v>2</v>
      </c>
      <c r="U38" s="33">
        <v>2</v>
      </c>
      <c r="V38" s="30">
        <v>2</v>
      </c>
      <c r="W38" s="32">
        <v>2</v>
      </c>
      <c r="X38" s="28">
        <v>2</v>
      </c>
      <c r="Y38" s="33">
        <v>2</v>
      </c>
      <c r="Z38" s="30">
        <v>2</v>
      </c>
      <c r="AA38" s="78">
        <v>2</v>
      </c>
      <c r="AB38" s="80">
        <v>2</v>
      </c>
      <c r="AC38" s="33">
        <v>3</v>
      </c>
      <c r="AD38" s="83" t="s">
        <v>359</v>
      </c>
      <c r="AE38" s="122">
        <f>IFERROR(Table1[[#This Row],[Minimum Degree from RP1226 Connector]]*Table1[[#This Row],[Minimum Degree from J560 (or other Trailer) Connector]]*Table1[[#This Row],[Minimum Degree from other Connectivity (e.g. bluetooth, wi-fi, zigbee)]], "")</f>
        <v>8</v>
      </c>
      <c r="AF38" s="12" t="s">
        <v>407</v>
      </c>
      <c r="AG38" s="73">
        <f>_xlfn.LET(_xlpm.MAX_DEGREES,$AH$2,($R$4*IFERROR(MAX(0,_xlpm.MAX_DEGREES-R38),0)+$T$4*IFERROR(MAX(0,_xlpm.MAX_DEGREES-T38),0)+$V$4*IFERROR(MAX(0,_xlpm.MAX_DEGREES-V38),0)+$X$4*IFERROR(MAX(0,_xlpm.MAX_DEGREES-X38),0)+$Z$4*IFERROR(MAX(0,_xlpm.MAX_DEGREES-Z38),0)+$AB$4*IFERROR(MAX(0,_xlpm.MAX_DEGREES-AB38),0))/$AH$4)</f>
        <v>0.41666666666666669</v>
      </c>
      <c r="AH38" s="73">
        <f>_xlfn.LET(_xlpm.MAX_DEGREES,$AH$2,($R$4*IFERROR(MAX(0,_xlpm.MAX_DEGREES-S38),0)+$T$4*IFERROR(MAX(0,_xlpm.MAX_DEGREES-U38),0)+$V$4*IFERROR(MAX(0,_xlpm.MAX_DEGREES-W38),0)+$X$4*IFERROR(MAX(0,_xlpm.MAX_DEGREES-Y38),0)+$Z$4*IFERROR(MAX(0,_xlpm.MAX_DEGREES-AA38),0)+$AB$4*IFERROR(MAX(0,_xlpm.MAX_DEGREES-AC38),0))/$AH$4)</f>
        <v>0.41666666666666669</v>
      </c>
      <c r="AI38" s="93">
        <v>3</v>
      </c>
      <c r="AJ38" s="93">
        <v>2</v>
      </c>
      <c r="AK38" s="93">
        <v>2</v>
      </c>
      <c r="AL38" s="93">
        <v>3</v>
      </c>
      <c r="AM38" s="91" t="s">
        <v>390</v>
      </c>
      <c r="AN38" s="74">
        <f>MAX(AI38+$AG38-3,0)</f>
        <v>0.41666666666666652</v>
      </c>
      <c r="AO38" s="75">
        <f>MAX(AJ38+$AG38-3,0)</f>
        <v>0</v>
      </c>
      <c r="AP38" s="75">
        <f>MAX(AK38+$AG38-3,0)</f>
        <v>0</v>
      </c>
      <c r="AQ38" s="75">
        <f>MAX(AL38+$AG38-3,0)</f>
        <v>0.41666666666666652</v>
      </c>
      <c r="AR38" s="76">
        <f>MAX(IF(Table1[[#This Row],[Any Scope Change?]]="Yes",3,0)+$AG38-3,0)</f>
        <v>0</v>
      </c>
      <c r="AS38" s="77">
        <f>SUMPRODUCT(AN$4:AR$4,AN38:AR38)</f>
        <v>0.83333333333333304</v>
      </c>
      <c r="AT38" s="85">
        <v>7</v>
      </c>
      <c r="AU38" s="43" t="s">
        <v>486</v>
      </c>
      <c r="AV38" s="85">
        <v>4</v>
      </c>
      <c r="AW38" s="63" t="s">
        <v>384</v>
      </c>
    </row>
    <row r="39" spans="2:49" customFormat="1" ht="50.15" customHeight="1" x14ac:dyDescent="0.45">
      <c r="B39" s="2" t="s">
        <v>186</v>
      </c>
      <c r="C39" s="2" t="s">
        <v>220</v>
      </c>
      <c r="D39" s="2" t="s">
        <v>187</v>
      </c>
      <c r="E39" s="2">
        <v>34</v>
      </c>
      <c r="F39" s="1" t="s">
        <v>224</v>
      </c>
      <c r="G39" s="1" t="str">
        <f>Table1[[#This Row],[Matrix Default Name]] &amp; IF(ISBLANK(Table1[[#This Row],[Component Aliases]]),"", " (aka " &amp; Table1[[#This Row],[Component Aliases]] &amp; ")") &amp; IF(ISBLANK(Table1[[#This Row],[Default Souce Addresses (Decimal)]]),""," (J1939 SA " &amp; Table1[[#This Row],[Default Souce Addresses (Decimal)]] &amp; ")")</f>
        <v>Turbocharger Wastegate (J1939 SA 02)</v>
      </c>
      <c r="H39" s="1" t="s">
        <v>186</v>
      </c>
      <c r="I39" s="1"/>
      <c r="J39" s="14" t="s">
        <v>306</v>
      </c>
      <c r="K39" s="41" t="s">
        <v>401</v>
      </c>
      <c r="L39" s="95" t="s">
        <v>420</v>
      </c>
      <c r="M39" s="95" t="s">
        <v>418</v>
      </c>
      <c r="N39" s="95" t="s">
        <v>418</v>
      </c>
      <c r="O39" s="95" t="s">
        <v>418</v>
      </c>
      <c r="P39" s="95" t="s">
        <v>418</v>
      </c>
      <c r="Q39" s="95" t="s">
        <v>419</v>
      </c>
      <c r="R39" s="26">
        <v>1</v>
      </c>
      <c r="S39" s="32">
        <v>1</v>
      </c>
      <c r="T39" s="28">
        <v>2</v>
      </c>
      <c r="U39" s="33">
        <v>2</v>
      </c>
      <c r="V39" s="30">
        <v>2</v>
      </c>
      <c r="W39" s="32">
        <v>2</v>
      </c>
      <c r="X39" s="28">
        <v>2</v>
      </c>
      <c r="Y39" s="33">
        <v>2</v>
      </c>
      <c r="Z39" s="30">
        <v>2</v>
      </c>
      <c r="AA39" s="78">
        <v>2</v>
      </c>
      <c r="AB39" s="80">
        <v>2</v>
      </c>
      <c r="AC39" s="33">
        <v>3</v>
      </c>
      <c r="AD39" s="83" t="s">
        <v>359</v>
      </c>
      <c r="AE39" s="122">
        <f>IFERROR(Table1[[#This Row],[Minimum Degree from RP1226 Connector]]*Table1[[#This Row],[Minimum Degree from J560 (or other Trailer) Connector]]*Table1[[#This Row],[Minimum Degree from other Connectivity (e.g. bluetooth, wi-fi, zigbee)]], "")</f>
        <v>8</v>
      </c>
      <c r="AF39" s="12" t="s">
        <v>407</v>
      </c>
      <c r="AG39" s="73">
        <f>_xlfn.LET(_xlpm.MAX_DEGREES,$AH$2,($R$4*IFERROR(MAX(0,_xlpm.MAX_DEGREES-R39),0)+$T$4*IFERROR(MAX(0,_xlpm.MAX_DEGREES-T39),0)+$V$4*IFERROR(MAX(0,_xlpm.MAX_DEGREES-V39),0)+$X$4*IFERROR(MAX(0,_xlpm.MAX_DEGREES-X39),0)+$Z$4*IFERROR(MAX(0,_xlpm.MAX_DEGREES-Z39),0)+$AB$4*IFERROR(MAX(0,_xlpm.MAX_DEGREES-AB39),0))/$AH$4)</f>
        <v>0.41666666666666669</v>
      </c>
      <c r="AH39" s="73">
        <f>_xlfn.LET(_xlpm.MAX_DEGREES,$AH$2,($R$4*IFERROR(MAX(0,_xlpm.MAX_DEGREES-S39),0)+$T$4*IFERROR(MAX(0,_xlpm.MAX_DEGREES-U39),0)+$V$4*IFERROR(MAX(0,_xlpm.MAX_DEGREES-W39),0)+$X$4*IFERROR(MAX(0,_xlpm.MAX_DEGREES-Y39),0)+$Z$4*IFERROR(MAX(0,_xlpm.MAX_DEGREES-AA39),0)+$AB$4*IFERROR(MAX(0,_xlpm.MAX_DEGREES-AC39),0))/$AH$4)</f>
        <v>0.41666666666666669</v>
      </c>
      <c r="AI39" s="93">
        <v>3</v>
      </c>
      <c r="AJ39" s="93">
        <v>2</v>
      </c>
      <c r="AK39" s="93">
        <v>2</v>
      </c>
      <c r="AL39" s="93">
        <v>3</v>
      </c>
      <c r="AM39" s="91" t="s">
        <v>390</v>
      </c>
      <c r="AN39" s="74">
        <f>MAX(AI39+$AG39-3,0)</f>
        <v>0.41666666666666652</v>
      </c>
      <c r="AO39" s="75">
        <f>MAX(AJ39+$AG39-3,0)</f>
        <v>0</v>
      </c>
      <c r="AP39" s="75">
        <f>MAX(AK39+$AG39-3,0)</f>
        <v>0</v>
      </c>
      <c r="AQ39" s="75">
        <f>MAX(AL39+$AG39-3,0)</f>
        <v>0.41666666666666652</v>
      </c>
      <c r="AR39" s="76">
        <f>MAX(IF(Table1[[#This Row],[Any Scope Change?]]="Yes",3,0)+$AG39-3,0)</f>
        <v>0</v>
      </c>
      <c r="AS39" s="77">
        <f>SUMPRODUCT(AN$4:AR$4,AN39:AR39)</f>
        <v>0.83333333333333304</v>
      </c>
      <c r="AT39" s="85">
        <v>7</v>
      </c>
      <c r="AU39" s="43" t="s">
        <v>486</v>
      </c>
      <c r="AV39" s="85">
        <v>4</v>
      </c>
      <c r="AW39" s="63" t="s">
        <v>384</v>
      </c>
    </row>
    <row r="40" spans="2:49" customFormat="1" ht="50.15" customHeight="1" x14ac:dyDescent="0.45">
      <c r="B40" s="2"/>
      <c r="C40" s="2" t="s">
        <v>475</v>
      </c>
      <c r="D40" s="2"/>
      <c r="E40" s="2">
        <v>38</v>
      </c>
      <c r="F40" s="1" t="s">
        <v>224</v>
      </c>
      <c r="G40" s="1" t="str">
        <f>Table1[[#This Row],[Matrix Default Name]] &amp; IF(ISBLANK(Table1[[#This Row],[Component Aliases]]),"", " (aka " &amp; Table1[[#This Row],[Component Aliases]] &amp; ")") &amp; IF(ISBLANK(Table1[[#This Row],[Default Souce Addresses (Decimal)]]),""," (J1939 SA " &amp; Table1[[#This Row],[Default Souce Addresses (Decimal)]] &amp; ")")</f>
        <v>Air Intake System (J1939 SA 70)</v>
      </c>
      <c r="H40" s="1" t="s">
        <v>269</v>
      </c>
      <c r="I40" s="1"/>
      <c r="J40" s="14">
        <v>70</v>
      </c>
      <c r="K40" s="41" t="s">
        <v>401</v>
      </c>
      <c r="L40" s="95" t="s">
        <v>420</v>
      </c>
      <c r="M40" s="95" t="s">
        <v>418</v>
      </c>
      <c r="N40" s="95" t="s">
        <v>418</v>
      </c>
      <c r="O40" s="95" t="s">
        <v>418</v>
      </c>
      <c r="P40" s="95" t="s">
        <v>418</v>
      </c>
      <c r="Q40" s="95" t="s">
        <v>419</v>
      </c>
      <c r="R40" s="26">
        <v>1</v>
      </c>
      <c r="S40" s="32">
        <v>1</v>
      </c>
      <c r="T40" s="28">
        <v>2</v>
      </c>
      <c r="U40" s="33">
        <v>2</v>
      </c>
      <c r="V40" s="30">
        <v>2</v>
      </c>
      <c r="W40" s="32">
        <v>2</v>
      </c>
      <c r="X40" s="28">
        <v>2</v>
      </c>
      <c r="Y40" s="33">
        <v>2</v>
      </c>
      <c r="Z40" s="30">
        <v>2</v>
      </c>
      <c r="AA40" s="78">
        <v>2</v>
      </c>
      <c r="AB40" s="80">
        <v>2</v>
      </c>
      <c r="AC40" s="33">
        <v>3</v>
      </c>
      <c r="AD40" s="83" t="s">
        <v>359</v>
      </c>
      <c r="AE40" s="122">
        <f>IFERROR(Table1[[#This Row],[Minimum Degree from RP1226 Connector]]*Table1[[#This Row],[Minimum Degree from J560 (or other Trailer) Connector]]*Table1[[#This Row],[Minimum Degree from other Connectivity (e.g. bluetooth, wi-fi, zigbee)]], "")</f>
        <v>8</v>
      </c>
      <c r="AF40" s="12" t="s">
        <v>407</v>
      </c>
      <c r="AG40" s="73">
        <f>_xlfn.LET(_xlpm.MAX_DEGREES,$AH$2,($R$4*IFERROR(MAX(0,_xlpm.MAX_DEGREES-R40),0)+$T$4*IFERROR(MAX(0,_xlpm.MAX_DEGREES-T40),0)+$V$4*IFERROR(MAX(0,_xlpm.MAX_DEGREES-V40),0)+$X$4*IFERROR(MAX(0,_xlpm.MAX_DEGREES-X40),0)+$Z$4*IFERROR(MAX(0,_xlpm.MAX_DEGREES-Z40),0)+$AB$4*IFERROR(MAX(0,_xlpm.MAX_DEGREES-AB40),0))/$AH$4)</f>
        <v>0.41666666666666669</v>
      </c>
      <c r="AH40" s="73">
        <f>_xlfn.LET(_xlpm.MAX_DEGREES,$AH$2,($R$4*IFERROR(MAX(0,_xlpm.MAX_DEGREES-S40),0)+$T$4*IFERROR(MAX(0,_xlpm.MAX_DEGREES-U40),0)+$V$4*IFERROR(MAX(0,_xlpm.MAX_DEGREES-W40),0)+$X$4*IFERROR(MAX(0,_xlpm.MAX_DEGREES-Y40),0)+$Z$4*IFERROR(MAX(0,_xlpm.MAX_DEGREES-AA40),0)+$AB$4*IFERROR(MAX(0,_xlpm.MAX_DEGREES-AC40),0))/$AH$4)</f>
        <v>0.41666666666666669</v>
      </c>
      <c r="AI40" s="93">
        <v>3</v>
      </c>
      <c r="AJ40" s="93">
        <v>2</v>
      </c>
      <c r="AK40" s="93">
        <v>2</v>
      </c>
      <c r="AL40" s="93">
        <v>3</v>
      </c>
      <c r="AM40" s="91" t="s">
        <v>390</v>
      </c>
      <c r="AN40" s="74">
        <f>MAX(AI40+$AG40-3,0)</f>
        <v>0.41666666666666652</v>
      </c>
      <c r="AO40" s="75">
        <f>MAX(AJ40+$AG40-3,0)</f>
        <v>0</v>
      </c>
      <c r="AP40" s="75">
        <f>MAX(AK40+$AG40-3,0)</f>
        <v>0</v>
      </c>
      <c r="AQ40" s="75">
        <f>MAX(AL40+$AG40-3,0)</f>
        <v>0.41666666666666652</v>
      </c>
      <c r="AR40" s="76">
        <f>MAX(IF(Table1[[#This Row],[Any Scope Change?]]="Yes",3,0)+$AG40-3,0)</f>
        <v>0</v>
      </c>
      <c r="AS40" s="77">
        <f>SUMPRODUCT(AN$4:AR$4,AN40:AR40)</f>
        <v>0.83333333333333304</v>
      </c>
      <c r="AT40" s="85">
        <v>7</v>
      </c>
      <c r="AU40" s="43" t="s">
        <v>486</v>
      </c>
      <c r="AV40" s="85">
        <v>4</v>
      </c>
      <c r="AW40" s="63" t="s">
        <v>384</v>
      </c>
    </row>
    <row r="41" spans="2:49" customFormat="1" ht="50.15" customHeight="1" x14ac:dyDescent="0.45">
      <c r="B41" s="2"/>
      <c r="C41" s="2" t="s">
        <v>475</v>
      </c>
      <c r="D41" s="2"/>
      <c r="E41" s="2">
        <v>41</v>
      </c>
      <c r="F41" s="1" t="s">
        <v>224</v>
      </c>
      <c r="G41" s="1" t="str">
        <f>Table1[[#This Row],[Matrix Default Name]] &amp; IF(ISBLANK(Table1[[#This Row],[Component Aliases]]),"", " (aka " &amp; Table1[[#This Row],[Component Aliases]] &amp; ")") &amp; IF(ISBLANK(Table1[[#This Row],[Default Souce Addresses (Decimal)]]),""," (J1939 SA " &amp; Table1[[#This Row],[Default Souce Addresses (Decimal)]] &amp; ")")</f>
        <v>Filtration Control</v>
      </c>
      <c r="H41" s="1" t="s">
        <v>272</v>
      </c>
      <c r="I41" s="1"/>
      <c r="J41" s="14"/>
      <c r="K41" s="41" t="s">
        <v>401</v>
      </c>
      <c r="L41" s="95" t="s">
        <v>408</v>
      </c>
      <c r="M41" s="95" t="s">
        <v>421</v>
      </c>
      <c r="N41" s="95" t="s">
        <v>421</v>
      </c>
      <c r="O41" s="95" t="s">
        <v>421</v>
      </c>
      <c r="P41" s="95" t="s">
        <v>421</v>
      </c>
      <c r="Q41" s="95" t="s">
        <v>421</v>
      </c>
      <c r="R41" s="26">
        <v>1</v>
      </c>
      <c r="S41" s="32">
        <v>1</v>
      </c>
      <c r="T41" s="28">
        <v>2</v>
      </c>
      <c r="U41" s="33">
        <v>2</v>
      </c>
      <c r="V41" s="30">
        <v>2</v>
      </c>
      <c r="W41" s="32">
        <v>2</v>
      </c>
      <c r="X41" s="28">
        <v>2</v>
      </c>
      <c r="Y41" s="33">
        <v>2</v>
      </c>
      <c r="Z41" s="30">
        <v>2</v>
      </c>
      <c r="AA41" s="78">
        <v>2</v>
      </c>
      <c r="AB41" s="80">
        <v>2</v>
      </c>
      <c r="AC41" s="33">
        <v>2</v>
      </c>
      <c r="AD41" s="83" t="s">
        <v>359</v>
      </c>
      <c r="AE41" s="122">
        <f>IFERROR(Table1[[#This Row],[Minimum Degree from RP1226 Connector]]*Table1[[#This Row],[Minimum Degree from J560 (or other Trailer) Connector]]*Table1[[#This Row],[Minimum Degree from other Connectivity (e.g. bluetooth, wi-fi, zigbee)]], "")</f>
        <v>8</v>
      </c>
      <c r="AF41" s="12" t="s">
        <v>407</v>
      </c>
      <c r="AG41" s="73">
        <f>_xlfn.LET(_xlpm.MAX_DEGREES,$AH$2,($R$4*IFERROR(MAX(0,_xlpm.MAX_DEGREES-R41),0)+$T$4*IFERROR(MAX(0,_xlpm.MAX_DEGREES-T41),0)+$V$4*IFERROR(MAX(0,_xlpm.MAX_DEGREES-V41),0)+$X$4*IFERROR(MAX(0,_xlpm.MAX_DEGREES-X41),0)+$Z$4*IFERROR(MAX(0,_xlpm.MAX_DEGREES-Z41),0)+$AB$4*IFERROR(MAX(0,_xlpm.MAX_DEGREES-AB41),0))/$AH$4)</f>
        <v>0.41666666666666669</v>
      </c>
      <c r="AH41" s="73">
        <f>_xlfn.LET(_xlpm.MAX_DEGREES,$AH$2,($R$4*IFERROR(MAX(0,_xlpm.MAX_DEGREES-S41),0)+$T$4*IFERROR(MAX(0,_xlpm.MAX_DEGREES-U41),0)+$V$4*IFERROR(MAX(0,_xlpm.MAX_DEGREES-W41),0)+$X$4*IFERROR(MAX(0,_xlpm.MAX_DEGREES-Y41),0)+$Z$4*IFERROR(MAX(0,_xlpm.MAX_DEGREES-AA41),0)+$AB$4*IFERROR(MAX(0,_xlpm.MAX_DEGREES-AC41),0))/$AH$4)</f>
        <v>0.41666666666666669</v>
      </c>
      <c r="AI41" s="93">
        <v>3</v>
      </c>
      <c r="AJ41" s="93">
        <v>2</v>
      </c>
      <c r="AK41" s="93">
        <v>2</v>
      </c>
      <c r="AL41" s="93">
        <v>3</v>
      </c>
      <c r="AM41" s="91" t="s">
        <v>390</v>
      </c>
      <c r="AN41" s="74">
        <f>MAX(AI41+$AG41-3,0)</f>
        <v>0.41666666666666652</v>
      </c>
      <c r="AO41" s="75">
        <f>MAX(AJ41+$AG41-3,0)</f>
        <v>0</v>
      </c>
      <c r="AP41" s="75">
        <f>MAX(AK41+$AG41-3,0)</f>
        <v>0</v>
      </c>
      <c r="AQ41" s="75">
        <f>MAX(AL41+$AG41-3,0)</f>
        <v>0.41666666666666652</v>
      </c>
      <c r="AR41" s="76">
        <f>MAX(IF(Table1[[#This Row],[Any Scope Change?]]="Yes",3,0)+$AG41-3,0)</f>
        <v>0</v>
      </c>
      <c r="AS41" s="77">
        <f>SUMPRODUCT(AN$4:AR$4,AN41:AR41)</f>
        <v>0.83333333333333304</v>
      </c>
      <c r="AT41" s="85">
        <v>7</v>
      </c>
      <c r="AU41" s="43" t="s">
        <v>486</v>
      </c>
      <c r="AV41" s="85">
        <v>4</v>
      </c>
      <c r="AW41" s="63" t="s">
        <v>384</v>
      </c>
    </row>
    <row r="42" spans="2:49" customFormat="1" ht="50.15" customHeight="1" x14ac:dyDescent="0.45">
      <c r="B42" s="2" t="s">
        <v>192</v>
      </c>
      <c r="C42" s="2" t="s">
        <v>220</v>
      </c>
      <c r="D42" s="2" t="s">
        <v>193</v>
      </c>
      <c r="E42" s="2">
        <v>15</v>
      </c>
      <c r="F42" s="1" t="s">
        <v>224</v>
      </c>
      <c r="G42" s="1" t="str">
        <f>Table1[[#This Row],[Matrix Default Name]] &amp; IF(ISBLANK(Table1[[#This Row],[Component Aliases]]),"", " (aka " &amp; Table1[[#This Row],[Component Aliases]] &amp; ")") &amp; IF(ISBLANK(Table1[[#This Row],[Default Souce Addresses (Decimal)]]),""," (J1939 SA " &amp; Table1[[#This Row],[Default Souce Addresses (Decimal)]] &amp; ")")</f>
        <v>Engine Exhaust Gas Recirculation (J1939 SA 70)</v>
      </c>
      <c r="H42" s="1" t="s">
        <v>192</v>
      </c>
      <c r="I42" s="1"/>
      <c r="J42" s="14">
        <v>70</v>
      </c>
      <c r="K42" s="41" t="s">
        <v>401</v>
      </c>
      <c r="L42" s="95" t="s">
        <v>420</v>
      </c>
      <c r="M42" s="95" t="s">
        <v>418</v>
      </c>
      <c r="N42" s="95" t="s">
        <v>419</v>
      </c>
      <c r="O42" s="95" t="s">
        <v>418</v>
      </c>
      <c r="P42" s="95" t="s">
        <v>418</v>
      </c>
      <c r="Q42" s="95" t="s">
        <v>419</v>
      </c>
      <c r="R42" s="26">
        <v>1</v>
      </c>
      <c r="S42" s="32">
        <v>1</v>
      </c>
      <c r="T42" s="28">
        <v>2</v>
      </c>
      <c r="U42" s="33">
        <v>2</v>
      </c>
      <c r="V42" s="30">
        <v>2</v>
      </c>
      <c r="W42" s="32">
        <v>3</v>
      </c>
      <c r="X42" s="28">
        <v>2</v>
      </c>
      <c r="Y42" s="33">
        <v>2</v>
      </c>
      <c r="Z42" s="30">
        <v>2</v>
      </c>
      <c r="AA42" s="78">
        <v>2</v>
      </c>
      <c r="AB42" s="80">
        <v>2</v>
      </c>
      <c r="AC42" s="33">
        <v>3</v>
      </c>
      <c r="AD42" s="83" t="s">
        <v>359</v>
      </c>
      <c r="AE42" s="122">
        <f>IFERROR(Table1[[#This Row],[Minimum Degree from RP1226 Connector]]*Table1[[#This Row],[Minimum Degree from J560 (or other Trailer) Connector]]*Table1[[#This Row],[Minimum Degree from other Connectivity (e.g. bluetooth, wi-fi, zigbee)]], "")</f>
        <v>8</v>
      </c>
      <c r="AF42" s="12" t="s">
        <v>407</v>
      </c>
      <c r="AG42" s="73">
        <f>_xlfn.LET(_xlpm.MAX_DEGREES,$AH$2,($R$4*IFERROR(MAX(0,_xlpm.MAX_DEGREES-R42),0)+$T$4*IFERROR(MAX(0,_xlpm.MAX_DEGREES-T42),0)+$V$4*IFERROR(MAX(0,_xlpm.MAX_DEGREES-V42),0)+$X$4*IFERROR(MAX(0,_xlpm.MAX_DEGREES-X42),0)+$Z$4*IFERROR(MAX(0,_xlpm.MAX_DEGREES-Z42),0)+$AB$4*IFERROR(MAX(0,_xlpm.MAX_DEGREES-AB42),0))/$AH$4)</f>
        <v>0.41666666666666669</v>
      </c>
      <c r="AH42" s="73">
        <f>_xlfn.LET(_xlpm.MAX_DEGREES,$AH$2,($R$4*IFERROR(MAX(0,_xlpm.MAX_DEGREES-S42),0)+$T$4*IFERROR(MAX(0,_xlpm.MAX_DEGREES-U42),0)+$V$4*IFERROR(MAX(0,_xlpm.MAX_DEGREES-W42),0)+$X$4*IFERROR(MAX(0,_xlpm.MAX_DEGREES-Y42),0)+$Z$4*IFERROR(MAX(0,_xlpm.MAX_DEGREES-AA42),0)+$AB$4*IFERROR(MAX(0,_xlpm.MAX_DEGREES-AC42),0))/$AH$4)</f>
        <v>0.41666666666666669</v>
      </c>
      <c r="AI42" s="93">
        <v>3</v>
      </c>
      <c r="AJ42" s="93">
        <v>2</v>
      </c>
      <c r="AK42" s="93">
        <v>0</v>
      </c>
      <c r="AL42" s="93">
        <v>2</v>
      </c>
      <c r="AM42" s="91" t="s">
        <v>390</v>
      </c>
      <c r="AN42" s="74">
        <f>MAX(AI42+$AG42-3,0)</f>
        <v>0.41666666666666652</v>
      </c>
      <c r="AO42" s="75">
        <f>MAX(AJ42+$AG42-3,0)</f>
        <v>0</v>
      </c>
      <c r="AP42" s="75">
        <f>MAX(AK42+$AG42-3,0)</f>
        <v>0</v>
      </c>
      <c r="AQ42" s="75">
        <f>MAX(AL42+$AG42-3,0)</f>
        <v>0</v>
      </c>
      <c r="AR42" s="76">
        <f>MAX(IF(Table1[[#This Row],[Any Scope Change?]]="Yes",3,0)+$AG42-3,0)</f>
        <v>0</v>
      </c>
      <c r="AS42" s="77">
        <f>SUMPRODUCT(AN$4:AR$4,AN42:AR42)</f>
        <v>0.41666666666666652</v>
      </c>
      <c r="AT42" s="85">
        <v>7</v>
      </c>
      <c r="AU42" s="43" t="s">
        <v>486</v>
      </c>
      <c r="AV42" s="85">
        <v>4</v>
      </c>
      <c r="AW42" s="63" t="s">
        <v>384</v>
      </c>
    </row>
    <row r="43" spans="2:49" customFormat="1" ht="50.15" customHeight="1" x14ac:dyDescent="0.45">
      <c r="B43" s="2" t="s">
        <v>43</v>
      </c>
      <c r="C43" s="2" t="s">
        <v>139</v>
      </c>
      <c r="D43" s="2" t="s">
        <v>44</v>
      </c>
      <c r="E43" s="2">
        <v>9</v>
      </c>
      <c r="F43" s="1" t="s">
        <v>224</v>
      </c>
      <c r="G43" s="1" t="str">
        <f>Table1[[#This Row],[Matrix Default Name]] &amp; IF(ISBLANK(Table1[[#This Row],[Component Aliases]]),"", " (aka " &amp; Table1[[#This Row],[Component Aliases]] &amp; ")") &amp; IF(ISBLANK(Table1[[#This Row],[Default Souce Addresses (Decimal)]]),""," (J1939 SA " &amp; Table1[[#This Row],[Default Souce Addresses (Decimal)]] &amp; ")")</f>
        <v>Alternator/Electrical Charging System</v>
      </c>
      <c r="H43" s="1" t="s">
        <v>43</v>
      </c>
      <c r="I43" s="1"/>
      <c r="J43" s="14"/>
      <c r="K43" s="41" t="s">
        <v>401</v>
      </c>
      <c r="L43" s="95" t="s">
        <v>421</v>
      </c>
      <c r="M43" s="95" t="s">
        <v>409</v>
      </c>
      <c r="N43" s="95" t="s">
        <v>409</v>
      </c>
      <c r="O43" s="95" t="s">
        <v>409</v>
      </c>
      <c r="P43" s="95" t="s">
        <v>409</v>
      </c>
      <c r="Q43" s="95" t="s">
        <v>409</v>
      </c>
      <c r="R43" s="26">
        <v>2</v>
      </c>
      <c r="S43" s="32">
        <v>2</v>
      </c>
      <c r="T43" s="28" t="s">
        <v>407</v>
      </c>
      <c r="U43" s="33" t="s">
        <v>407</v>
      </c>
      <c r="V43" s="30" t="s">
        <v>407</v>
      </c>
      <c r="W43" s="32" t="s">
        <v>407</v>
      </c>
      <c r="X43" s="28" t="s">
        <v>407</v>
      </c>
      <c r="Y43" s="33" t="s">
        <v>407</v>
      </c>
      <c r="Z43" s="30" t="s">
        <v>407</v>
      </c>
      <c r="AA43" s="78" t="s">
        <v>407</v>
      </c>
      <c r="AB43" s="80" t="s">
        <v>407</v>
      </c>
      <c r="AC43" s="33" t="s">
        <v>407</v>
      </c>
      <c r="AD43" s="83" t="s">
        <v>359</v>
      </c>
      <c r="AE43" s="122" t="str">
        <f>IFERROR(Table1[[#This Row],[Minimum Degree from RP1226 Connector]]*Table1[[#This Row],[Minimum Degree from J560 (or other Trailer) Connector]]*Table1[[#This Row],[Minimum Degree from other Connectivity (e.g. bluetooth, wi-fi, zigbee)]], "")</f>
        <v/>
      </c>
      <c r="AF43" s="12" t="s">
        <v>407</v>
      </c>
      <c r="AG43" s="73">
        <f>_xlfn.LET(_xlpm.MAX_DEGREES,$AH$2,($R$4*IFERROR(MAX(0,_xlpm.MAX_DEGREES-R43),0)+$T$4*IFERROR(MAX(0,_xlpm.MAX_DEGREES-T43),0)+$V$4*IFERROR(MAX(0,_xlpm.MAX_DEGREES-V43),0)+$X$4*IFERROR(MAX(0,_xlpm.MAX_DEGREES-X43),0)+$Z$4*IFERROR(MAX(0,_xlpm.MAX_DEGREES-Z43),0)+$AB$4*IFERROR(MAX(0,_xlpm.MAX_DEGREES-AB43),0))/$AH$4)</f>
        <v>0</v>
      </c>
      <c r="AH43" s="73">
        <f>_xlfn.LET(_xlpm.MAX_DEGREES,$AH$2,($R$4*IFERROR(MAX(0,_xlpm.MAX_DEGREES-S43),0)+$T$4*IFERROR(MAX(0,_xlpm.MAX_DEGREES-U43),0)+$V$4*IFERROR(MAX(0,_xlpm.MAX_DEGREES-W43),0)+$X$4*IFERROR(MAX(0,_xlpm.MAX_DEGREES-Y43),0)+$Z$4*IFERROR(MAX(0,_xlpm.MAX_DEGREES-AA43),0)+$AB$4*IFERROR(MAX(0,_xlpm.MAX_DEGREES-AC43),0))/$AH$4)</f>
        <v>0</v>
      </c>
      <c r="AI43" s="93">
        <v>1</v>
      </c>
      <c r="AJ43" s="93">
        <v>2</v>
      </c>
      <c r="AK43" s="93">
        <v>2</v>
      </c>
      <c r="AL43" s="93">
        <v>3</v>
      </c>
      <c r="AM43" s="92"/>
      <c r="AN43" s="74">
        <f>MAX(AI43+$AG43-3,0)</f>
        <v>0</v>
      </c>
      <c r="AO43" s="75">
        <f>MAX(AJ43+$AG43-3,0)</f>
        <v>0</v>
      </c>
      <c r="AP43" s="75">
        <f>MAX(AK43+$AG43-3,0)</f>
        <v>0</v>
      </c>
      <c r="AQ43" s="75">
        <f>MAX(AL43+$AG43-3,0)</f>
        <v>0</v>
      </c>
      <c r="AR43" s="76">
        <f>MAX(IF(Table1[[#This Row],[Any Scope Change?]]="Yes",3,0)+$AG43-3,0)</f>
        <v>0</v>
      </c>
      <c r="AS43" s="77">
        <f>SUMPRODUCT(AN$4:AR$4,AN43:AR43)</f>
        <v>0</v>
      </c>
      <c r="AT43" s="85">
        <v>7</v>
      </c>
      <c r="AU43" s="43" t="s">
        <v>486</v>
      </c>
      <c r="AV43" s="85">
        <v>4</v>
      </c>
      <c r="AW43" s="63" t="s">
        <v>384</v>
      </c>
    </row>
    <row r="44" spans="2:49" customFormat="1" ht="50.15" customHeight="1" x14ac:dyDescent="0.45">
      <c r="B44" s="2" t="s">
        <v>182</v>
      </c>
      <c r="C44" s="2" t="s">
        <v>220</v>
      </c>
      <c r="D44" s="2" t="s">
        <v>183</v>
      </c>
      <c r="E44" s="2">
        <v>10</v>
      </c>
      <c r="F44" s="1" t="s">
        <v>224</v>
      </c>
      <c r="G44" s="1" t="str">
        <f>Table1[[#This Row],[Matrix Default Name]] &amp; IF(ISBLANK(Table1[[#This Row],[Component Aliases]]),"", " (aka " &amp; Table1[[#This Row],[Component Aliases]] &amp; ")") &amp; IF(ISBLANK(Table1[[#This Row],[Default Souce Addresses (Decimal)]]),""," (J1939 SA " &amp; Table1[[#This Row],[Default Souce Addresses (Decimal)]] &amp; ")")</f>
        <v>Battery Charger</v>
      </c>
      <c r="H44" s="1" t="s">
        <v>182</v>
      </c>
      <c r="I44" s="1"/>
      <c r="J44" s="14"/>
      <c r="K44" s="41" t="s">
        <v>401</v>
      </c>
      <c r="L44" s="95" t="s">
        <v>421</v>
      </c>
      <c r="M44" s="95" t="s">
        <v>409</v>
      </c>
      <c r="N44" s="95" t="s">
        <v>409</v>
      </c>
      <c r="O44" s="95" t="s">
        <v>409</v>
      </c>
      <c r="P44" s="95" t="s">
        <v>409</v>
      </c>
      <c r="Q44" s="95" t="s">
        <v>409</v>
      </c>
      <c r="R44" s="26">
        <v>2</v>
      </c>
      <c r="S44" s="32">
        <v>2</v>
      </c>
      <c r="T44" s="28" t="s">
        <v>407</v>
      </c>
      <c r="U44" s="33" t="s">
        <v>407</v>
      </c>
      <c r="V44" s="30" t="s">
        <v>407</v>
      </c>
      <c r="W44" s="32" t="s">
        <v>407</v>
      </c>
      <c r="X44" s="28" t="s">
        <v>407</v>
      </c>
      <c r="Y44" s="33" t="s">
        <v>407</v>
      </c>
      <c r="Z44" s="30" t="s">
        <v>407</v>
      </c>
      <c r="AA44" s="78" t="s">
        <v>407</v>
      </c>
      <c r="AB44" s="80" t="s">
        <v>407</v>
      </c>
      <c r="AC44" s="33" t="s">
        <v>407</v>
      </c>
      <c r="AD44" s="83" t="s">
        <v>359</v>
      </c>
      <c r="AE44" s="122" t="str">
        <f>IFERROR(Table1[[#This Row],[Minimum Degree from RP1226 Connector]]*Table1[[#This Row],[Minimum Degree from J560 (or other Trailer) Connector]]*Table1[[#This Row],[Minimum Degree from other Connectivity (e.g. bluetooth, wi-fi, zigbee)]], "")</f>
        <v/>
      </c>
      <c r="AF44" s="12" t="s">
        <v>407</v>
      </c>
      <c r="AG44" s="73">
        <f>_xlfn.LET(_xlpm.MAX_DEGREES,$AH$2,($R$4*IFERROR(MAX(0,_xlpm.MAX_DEGREES-R44),0)+$T$4*IFERROR(MAX(0,_xlpm.MAX_DEGREES-T44),0)+$V$4*IFERROR(MAX(0,_xlpm.MAX_DEGREES-V44),0)+$X$4*IFERROR(MAX(0,_xlpm.MAX_DEGREES-X44),0)+$Z$4*IFERROR(MAX(0,_xlpm.MAX_DEGREES-Z44),0)+$AB$4*IFERROR(MAX(0,_xlpm.MAX_DEGREES-AB44),0))/$AH$4)</f>
        <v>0</v>
      </c>
      <c r="AH44" s="73">
        <f>_xlfn.LET(_xlpm.MAX_DEGREES,$AH$2,($R$4*IFERROR(MAX(0,_xlpm.MAX_DEGREES-S44),0)+$T$4*IFERROR(MAX(0,_xlpm.MAX_DEGREES-U44),0)+$V$4*IFERROR(MAX(0,_xlpm.MAX_DEGREES-W44),0)+$X$4*IFERROR(MAX(0,_xlpm.MAX_DEGREES-Y44),0)+$Z$4*IFERROR(MAX(0,_xlpm.MAX_DEGREES-AA44),0)+$AB$4*IFERROR(MAX(0,_xlpm.MAX_DEGREES-AC44),0))/$AH$4)</f>
        <v>0</v>
      </c>
      <c r="AI44" s="93">
        <v>1</v>
      </c>
      <c r="AJ44" s="93">
        <v>2</v>
      </c>
      <c r="AK44" s="93">
        <v>2</v>
      </c>
      <c r="AL44" s="93">
        <v>3</v>
      </c>
      <c r="AM44" s="92"/>
      <c r="AN44" s="74">
        <f>MAX(AI44+$AG44-3,0)</f>
        <v>0</v>
      </c>
      <c r="AO44" s="75">
        <f>MAX(AJ44+$AG44-3,0)</f>
        <v>0</v>
      </c>
      <c r="AP44" s="75">
        <f>MAX(AK44+$AG44-3,0)</f>
        <v>0</v>
      </c>
      <c r="AQ44" s="75">
        <f>MAX(AL44+$AG44-3,0)</f>
        <v>0</v>
      </c>
      <c r="AR44" s="76">
        <f>MAX(IF(Table1[[#This Row],[Any Scope Change?]]="Yes",3,0)+$AG44-3,0)</f>
        <v>0</v>
      </c>
      <c r="AS44" s="77">
        <f>SUMPRODUCT(AN$4:AR$4,AN44:AR44)</f>
        <v>0</v>
      </c>
      <c r="AT44" s="85">
        <v>7</v>
      </c>
      <c r="AU44" s="43" t="s">
        <v>486</v>
      </c>
      <c r="AV44" s="85">
        <v>4</v>
      </c>
      <c r="AW44" s="63" t="s">
        <v>384</v>
      </c>
    </row>
    <row r="45" spans="2:49" customFormat="1" ht="50.15" customHeight="1" x14ac:dyDescent="0.45">
      <c r="B45" s="2" t="s">
        <v>91</v>
      </c>
      <c r="C45" s="2" t="s">
        <v>139</v>
      </c>
      <c r="D45" s="2"/>
      <c r="E45" s="2">
        <v>18</v>
      </c>
      <c r="F45" s="1" t="s">
        <v>224</v>
      </c>
      <c r="G45" s="1" t="str">
        <f>Table1[[#This Row],[Matrix Default Name]] &amp; IF(ISBLANK(Table1[[#This Row],[Component Aliases]]),"", " (aka " &amp; Table1[[#This Row],[Component Aliases]] &amp; ")") &amp; IF(ISBLANK(Table1[[#This Row],[Default Souce Addresses (Decimal)]]),""," (J1939 SA " &amp; Table1[[#This Row],[Default Souce Addresses (Decimal)]] &amp; ")")</f>
        <v>Exhaust Emission Controller (J1939 SA 61)</v>
      </c>
      <c r="H45" s="1" t="s">
        <v>91</v>
      </c>
      <c r="I45" s="1"/>
      <c r="J45" s="14">
        <v>61</v>
      </c>
      <c r="K45" s="41" t="s">
        <v>425</v>
      </c>
      <c r="L45" s="95" t="s">
        <v>409</v>
      </c>
      <c r="M45" s="95" t="s">
        <v>409</v>
      </c>
      <c r="N45" s="95" t="s">
        <v>409</v>
      </c>
      <c r="O45" s="95" t="s">
        <v>409</v>
      </c>
      <c r="P45" s="95" t="s">
        <v>409</v>
      </c>
      <c r="Q45" s="95" t="s">
        <v>409</v>
      </c>
      <c r="R45" s="26" t="s">
        <v>407</v>
      </c>
      <c r="S45" s="32" t="s">
        <v>407</v>
      </c>
      <c r="T45" s="28" t="s">
        <v>407</v>
      </c>
      <c r="U45" s="33" t="s">
        <v>407</v>
      </c>
      <c r="V45" s="30" t="s">
        <v>407</v>
      </c>
      <c r="W45" s="32" t="s">
        <v>407</v>
      </c>
      <c r="X45" s="28" t="s">
        <v>407</v>
      </c>
      <c r="Y45" s="33" t="s">
        <v>407</v>
      </c>
      <c r="Z45" s="30" t="s">
        <v>407</v>
      </c>
      <c r="AA45" s="78" t="s">
        <v>407</v>
      </c>
      <c r="AB45" s="80" t="s">
        <v>407</v>
      </c>
      <c r="AC45" s="33" t="s">
        <v>407</v>
      </c>
      <c r="AD45" s="83" t="s">
        <v>359</v>
      </c>
      <c r="AE45" s="122" t="str">
        <f>IFERROR(Table1[[#This Row],[Minimum Degree from RP1226 Connector]]*Table1[[#This Row],[Minimum Degree from J560 (or other Trailer) Connector]]*Table1[[#This Row],[Minimum Degree from other Connectivity (e.g. bluetooth, wi-fi, zigbee)]], "")</f>
        <v/>
      </c>
      <c r="AF45" s="12"/>
      <c r="AG45" s="73">
        <f>_xlfn.LET(_xlpm.MAX_DEGREES,$AH$2,($R$4*IFERROR(MAX(0,_xlpm.MAX_DEGREES-R45),0)+$T$4*IFERROR(MAX(0,_xlpm.MAX_DEGREES-T45),0)+$V$4*IFERROR(MAX(0,_xlpm.MAX_DEGREES-V45),0)+$X$4*IFERROR(MAX(0,_xlpm.MAX_DEGREES-X45),0)+$Z$4*IFERROR(MAX(0,_xlpm.MAX_DEGREES-Z45),0)+$AB$4*IFERROR(MAX(0,_xlpm.MAX_DEGREES-AB45),0))/$AH$4)</f>
        <v>0</v>
      </c>
      <c r="AH45" s="73">
        <f>_xlfn.LET(_xlpm.MAX_DEGREES,$AH$2,($R$4*IFERROR(MAX(0,_xlpm.MAX_DEGREES-S45),0)+$T$4*IFERROR(MAX(0,_xlpm.MAX_DEGREES-U45),0)+$V$4*IFERROR(MAX(0,_xlpm.MAX_DEGREES-W45),0)+$X$4*IFERROR(MAX(0,_xlpm.MAX_DEGREES-Y45),0)+$Z$4*IFERROR(MAX(0,_xlpm.MAX_DEGREES-AA45),0)+$AB$4*IFERROR(MAX(0,_xlpm.MAX_DEGREES-AC45),0))/$AH$4)</f>
        <v>0</v>
      </c>
      <c r="AI45" s="93">
        <v>1</v>
      </c>
      <c r="AJ45" s="93">
        <v>2</v>
      </c>
      <c r="AK45" s="93">
        <v>3</v>
      </c>
      <c r="AL45" s="93">
        <v>3</v>
      </c>
      <c r="AM45" s="92"/>
      <c r="AN45" s="74">
        <f>MAX(AI45+$AG45-3,0)</f>
        <v>0</v>
      </c>
      <c r="AO45" s="75">
        <f>MAX(AJ45+$AG45-3,0)</f>
        <v>0</v>
      </c>
      <c r="AP45" s="75">
        <f>MAX(AK45+$AG45-3,0)</f>
        <v>0</v>
      </c>
      <c r="AQ45" s="75">
        <f>MAX(AL45+$AG45-3,0)</f>
        <v>0</v>
      </c>
      <c r="AR45" s="76">
        <f>MAX(IF(Table1[[#This Row],[Any Scope Change?]]="Yes",3,0)+$AG45-3,0)</f>
        <v>0</v>
      </c>
      <c r="AS45" s="77">
        <f>SUMPRODUCT(AN$4:AR$4,AN45:AR45)</f>
        <v>0</v>
      </c>
      <c r="AT45" s="85" t="s">
        <v>479</v>
      </c>
      <c r="AU45" s="63" t="s">
        <v>379</v>
      </c>
      <c r="AV45" s="85" t="s">
        <v>377</v>
      </c>
      <c r="AW45" s="63" t="s">
        <v>379</v>
      </c>
    </row>
    <row r="46" spans="2:49" customFormat="1" ht="50.15" customHeight="1" x14ac:dyDescent="0.45">
      <c r="B46" s="2"/>
      <c r="C46" s="2" t="s">
        <v>475</v>
      </c>
      <c r="D46" s="2"/>
      <c r="E46" s="2">
        <v>37</v>
      </c>
      <c r="F46" s="1" t="s">
        <v>224</v>
      </c>
      <c r="G46" s="1" t="str">
        <f>Table1[[#This Row],[Matrix Default Name]] &amp; IF(ISBLANK(Table1[[#This Row],[Component Aliases]]),"", " (aka " &amp; Table1[[#This Row],[Component Aliases]] &amp; ")") &amp; IF(ISBLANK(Table1[[#This Row],[Default Souce Addresses (Decimal)]]),""," (J1939 SA " &amp; Table1[[#This Row],[Default Souce Addresses (Decimal)]] &amp; ")")</f>
        <v>Air Compressor</v>
      </c>
      <c r="H46" s="1" t="s">
        <v>268</v>
      </c>
      <c r="I46" s="1"/>
      <c r="J46" s="14"/>
      <c r="K46" s="41" t="s">
        <v>425</v>
      </c>
      <c r="L46" s="95" t="s">
        <v>409</v>
      </c>
      <c r="M46" s="95" t="s">
        <v>409</v>
      </c>
      <c r="N46" s="95" t="s">
        <v>409</v>
      </c>
      <c r="O46" s="95" t="s">
        <v>409</v>
      </c>
      <c r="P46" s="95" t="s">
        <v>409</v>
      </c>
      <c r="Q46" s="95" t="s">
        <v>409</v>
      </c>
      <c r="R46" s="26" t="s">
        <v>407</v>
      </c>
      <c r="S46" s="32" t="s">
        <v>407</v>
      </c>
      <c r="T46" s="28" t="s">
        <v>407</v>
      </c>
      <c r="U46" s="33" t="s">
        <v>407</v>
      </c>
      <c r="V46" s="30" t="s">
        <v>407</v>
      </c>
      <c r="W46" s="32" t="s">
        <v>407</v>
      </c>
      <c r="X46" s="28" t="s">
        <v>407</v>
      </c>
      <c r="Y46" s="33" t="s">
        <v>407</v>
      </c>
      <c r="Z46" s="30" t="s">
        <v>407</v>
      </c>
      <c r="AA46" s="78" t="s">
        <v>407</v>
      </c>
      <c r="AB46" s="80" t="s">
        <v>407</v>
      </c>
      <c r="AC46" s="33" t="s">
        <v>407</v>
      </c>
      <c r="AD46" s="83" t="s">
        <v>359</v>
      </c>
      <c r="AE46" s="122" t="str">
        <f>IFERROR(Table1[[#This Row],[Minimum Degree from RP1226 Connector]]*Table1[[#This Row],[Minimum Degree from J560 (or other Trailer) Connector]]*Table1[[#This Row],[Minimum Degree from other Connectivity (e.g. bluetooth, wi-fi, zigbee)]], "")</f>
        <v/>
      </c>
      <c r="AF46" s="12" t="s">
        <v>407</v>
      </c>
      <c r="AG46" s="73">
        <f>_xlfn.LET(_xlpm.MAX_DEGREES,$AH$2,($R$4*IFERROR(MAX(0,_xlpm.MAX_DEGREES-R46),0)+$T$4*IFERROR(MAX(0,_xlpm.MAX_DEGREES-T46),0)+$V$4*IFERROR(MAX(0,_xlpm.MAX_DEGREES-V46),0)+$X$4*IFERROR(MAX(0,_xlpm.MAX_DEGREES-X46),0)+$Z$4*IFERROR(MAX(0,_xlpm.MAX_DEGREES-Z46),0)+$AB$4*IFERROR(MAX(0,_xlpm.MAX_DEGREES-AB46),0))/$AH$4)</f>
        <v>0</v>
      </c>
      <c r="AH46" s="73">
        <f>_xlfn.LET(_xlpm.MAX_DEGREES,$AH$2,($R$4*IFERROR(MAX(0,_xlpm.MAX_DEGREES-S46),0)+$T$4*IFERROR(MAX(0,_xlpm.MAX_DEGREES-U46),0)+$V$4*IFERROR(MAX(0,_xlpm.MAX_DEGREES-W46),0)+$X$4*IFERROR(MAX(0,_xlpm.MAX_DEGREES-Y46),0)+$Z$4*IFERROR(MAX(0,_xlpm.MAX_DEGREES-AA46),0)+$AB$4*IFERROR(MAX(0,_xlpm.MAX_DEGREES-AC46),0))/$AH$4)</f>
        <v>0</v>
      </c>
      <c r="AI46" s="93">
        <v>3</v>
      </c>
      <c r="AJ46" s="93">
        <v>2</v>
      </c>
      <c r="AK46" s="93">
        <v>3</v>
      </c>
      <c r="AL46" s="93">
        <v>3</v>
      </c>
      <c r="AM46" s="91" t="s">
        <v>390</v>
      </c>
      <c r="AN46" s="74">
        <f>MAX(AI46+$AG46-3,0)</f>
        <v>0</v>
      </c>
      <c r="AO46" s="75">
        <f>MAX(AJ46+$AG46-3,0)</f>
        <v>0</v>
      </c>
      <c r="AP46" s="75">
        <f>MAX(AK46+$AG46-3,0)</f>
        <v>0</v>
      </c>
      <c r="AQ46" s="75">
        <f>MAX(AL46+$AG46-3,0)</f>
        <v>0</v>
      </c>
      <c r="AR46" s="76">
        <f>MAX(IF(Table1[[#This Row],[Any Scope Change?]]="Yes",3,0)+$AG46-3,0)</f>
        <v>0</v>
      </c>
      <c r="AS46" s="77">
        <f>SUMPRODUCT(AN$4:AR$4,AN46:AR46)</f>
        <v>0</v>
      </c>
      <c r="AT46" s="85" t="s">
        <v>479</v>
      </c>
      <c r="AU46" s="63" t="s">
        <v>379</v>
      </c>
      <c r="AV46" s="85" t="s">
        <v>377</v>
      </c>
      <c r="AW46" s="63" t="s">
        <v>379</v>
      </c>
    </row>
    <row r="47" spans="2:49" customFormat="1" ht="50.15" customHeight="1" x14ac:dyDescent="0.45">
      <c r="B47" s="2" t="s">
        <v>239</v>
      </c>
      <c r="C47" s="2" t="s">
        <v>266</v>
      </c>
      <c r="D47" s="2"/>
      <c r="E47" s="2">
        <v>49</v>
      </c>
      <c r="F47" s="1" t="s">
        <v>222</v>
      </c>
      <c r="G47" s="1" t="str">
        <f>Table1[[#This Row],[Matrix Default Name]] &amp; IF(ISBLANK(Table1[[#This Row],[Component Aliases]]),"", " (aka " &amp; Table1[[#This Row],[Component Aliases]] &amp; ")") &amp; IF(ISBLANK(Table1[[#This Row],[Default Souce Addresses (Decimal)]]),""," (J1939 SA " &amp; Table1[[#This Row],[Default Souce Addresses (Decimal)]] &amp; ")")</f>
        <v>Transmission Telematics</v>
      </c>
      <c r="H47" s="1" t="s">
        <v>239</v>
      </c>
      <c r="I47" s="1"/>
      <c r="J47" s="14"/>
      <c r="K47" s="41" t="s">
        <v>425</v>
      </c>
      <c r="L47" s="95" t="s">
        <v>409</v>
      </c>
      <c r="M47" s="95" t="s">
        <v>409</v>
      </c>
      <c r="N47" s="95" t="s">
        <v>409</v>
      </c>
      <c r="O47" s="95" t="s">
        <v>411</v>
      </c>
      <c r="P47" s="95" t="s">
        <v>409</v>
      </c>
      <c r="Q47" s="95" t="s">
        <v>409</v>
      </c>
      <c r="R47" s="26" t="s">
        <v>407</v>
      </c>
      <c r="S47" s="32" t="s">
        <v>407</v>
      </c>
      <c r="T47" s="28" t="s">
        <v>407</v>
      </c>
      <c r="U47" s="33" t="s">
        <v>407</v>
      </c>
      <c r="V47" s="30" t="s">
        <v>407</v>
      </c>
      <c r="W47" s="32" t="s">
        <v>407</v>
      </c>
      <c r="X47" s="28">
        <v>0</v>
      </c>
      <c r="Y47" s="33">
        <v>0</v>
      </c>
      <c r="Z47" s="30" t="s">
        <v>407</v>
      </c>
      <c r="AA47" s="78" t="s">
        <v>407</v>
      </c>
      <c r="AB47" s="80" t="s">
        <v>407</v>
      </c>
      <c r="AC47" s="33" t="s">
        <v>407</v>
      </c>
      <c r="AD47" s="83" t="s">
        <v>283</v>
      </c>
      <c r="AE47" s="122" t="str">
        <f>IFERROR(Table1[[#This Row],[Minimum Degree from RP1226 Connector]]*Table1[[#This Row],[Minimum Degree from J560 (or other Trailer) Connector]]*Table1[[#This Row],[Minimum Degree from other Connectivity (e.g. bluetooth, wi-fi, zigbee)]], "")</f>
        <v/>
      </c>
      <c r="AF47" s="12" t="s">
        <v>407</v>
      </c>
      <c r="AG47" s="73">
        <f>_xlfn.LET(_xlpm.MAX_DEGREES,$AH$2,($R$4*IFERROR(MAX(0,_xlpm.MAX_DEGREES-R47),0)+$T$4*IFERROR(MAX(0,_xlpm.MAX_DEGREES-T47),0)+$V$4*IFERROR(MAX(0,_xlpm.MAX_DEGREES-V47),0)+$X$4*IFERROR(MAX(0,_xlpm.MAX_DEGREES-X47),0)+$Z$4*IFERROR(MAX(0,_xlpm.MAX_DEGREES-Z47),0)+$AB$4*IFERROR(MAX(0,_xlpm.MAX_DEGREES-AB47),0))/$AH$4)</f>
        <v>0.83333333333333337</v>
      </c>
      <c r="AH47" s="73">
        <f>_xlfn.LET(_xlpm.MAX_DEGREES,$AH$2,($R$4*IFERROR(MAX(0,_xlpm.MAX_DEGREES-S47),0)+$T$4*IFERROR(MAX(0,_xlpm.MAX_DEGREES-U47),0)+$V$4*IFERROR(MAX(0,_xlpm.MAX_DEGREES-W47),0)+$X$4*IFERROR(MAX(0,_xlpm.MAX_DEGREES-Y47),0)+$Z$4*IFERROR(MAX(0,_xlpm.MAX_DEGREES-AA47),0)+$AB$4*IFERROR(MAX(0,_xlpm.MAX_DEGREES-AC47),0))/$AH$4)</f>
        <v>0.83333333333333337</v>
      </c>
      <c r="AI47" s="93">
        <v>3</v>
      </c>
      <c r="AJ47" s="93">
        <v>2</v>
      </c>
      <c r="AK47" s="93">
        <v>2</v>
      </c>
      <c r="AL47" s="93">
        <v>3</v>
      </c>
      <c r="AM47" s="91" t="s">
        <v>390</v>
      </c>
      <c r="AN47" s="74">
        <f>MAX(AI47+$AG47-3,0)</f>
        <v>0.83333333333333348</v>
      </c>
      <c r="AO47" s="75">
        <f>MAX(AJ47+$AG47-3,0)</f>
        <v>0</v>
      </c>
      <c r="AP47" s="75">
        <f>MAX(AK47+$AG47-3,0)</f>
        <v>0</v>
      </c>
      <c r="AQ47" s="75">
        <f>MAX(AL47+$AG47-3,0)</f>
        <v>0.83333333333333348</v>
      </c>
      <c r="AR47" s="76">
        <f>MAX(IF(Table1[[#This Row],[Any Scope Change?]]="Yes",3,0)+$AG47-3,0)</f>
        <v>0.83333333333333348</v>
      </c>
      <c r="AS47" s="77">
        <f>SUMPRODUCT(AN$4:AR$4,AN47:AR47)</f>
        <v>2.5000000000000004</v>
      </c>
      <c r="AT47" s="85">
        <v>0</v>
      </c>
      <c r="AU47" s="63" t="s">
        <v>471</v>
      </c>
      <c r="AV47" s="85" t="s">
        <v>377</v>
      </c>
      <c r="AW47" s="63" t="s">
        <v>378</v>
      </c>
    </row>
    <row r="48" spans="2:49" customFormat="1" ht="50.15" customHeight="1" x14ac:dyDescent="0.45">
      <c r="B48" s="2" t="s">
        <v>6</v>
      </c>
      <c r="C48" s="2" t="s">
        <v>139</v>
      </c>
      <c r="D48" s="2" t="s">
        <v>7</v>
      </c>
      <c r="E48" s="2">
        <v>46</v>
      </c>
      <c r="F48" s="1" t="s">
        <v>222</v>
      </c>
      <c r="G48" s="1" t="str">
        <f>Table1[[#This Row],[Matrix Default Name]] &amp; IF(ISBLANK(Table1[[#This Row],[Component Aliases]]),"", " (aka " &amp; Table1[[#This Row],[Component Aliases]] &amp; ")") &amp; IF(ISBLANK(Table1[[#This Row],[Default Souce Addresses (Decimal)]]),""," (J1939 SA " &amp; Table1[[#This Row],[Default Souce Addresses (Decimal)]] &amp; ")")</f>
        <v>Transmission #1 (aka Transmission Control Module (TCM)) (J1939 SA 03)</v>
      </c>
      <c r="H48" s="1" t="s">
        <v>6</v>
      </c>
      <c r="I48" s="1" t="s">
        <v>342</v>
      </c>
      <c r="J48" s="14" t="s">
        <v>310</v>
      </c>
      <c r="K48" s="41" t="s">
        <v>401</v>
      </c>
      <c r="L48" s="95" t="s">
        <v>402</v>
      </c>
      <c r="M48" s="95" t="s">
        <v>441</v>
      </c>
      <c r="N48" s="95" t="s">
        <v>442</v>
      </c>
      <c r="O48" s="95" t="s">
        <v>405</v>
      </c>
      <c r="P48" s="95" t="s">
        <v>441</v>
      </c>
      <c r="Q48" s="95" t="s">
        <v>403</v>
      </c>
      <c r="R48" s="26">
        <v>0</v>
      </c>
      <c r="S48" s="32">
        <v>1</v>
      </c>
      <c r="T48" s="28">
        <v>1</v>
      </c>
      <c r="U48" s="33">
        <v>2</v>
      </c>
      <c r="V48" s="30">
        <v>1</v>
      </c>
      <c r="W48" s="32">
        <v>2</v>
      </c>
      <c r="X48" s="28">
        <v>0</v>
      </c>
      <c r="Y48" s="33">
        <v>1</v>
      </c>
      <c r="Z48" s="30">
        <v>1</v>
      </c>
      <c r="AA48" s="78">
        <v>2</v>
      </c>
      <c r="AB48" s="80">
        <v>1</v>
      </c>
      <c r="AC48" s="33">
        <v>2</v>
      </c>
      <c r="AD48" s="83" t="s">
        <v>283</v>
      </c>
      <c r="AE48" s="122">
        <f>IFERROR(Table1[[#This Row],[Minimum Degree from RP1226 Connector]]*Table1[[#This Row],[Minimum Degree from J560 (or other Trailer) Connector]]*Table1[[#This Row],[Minimum Degree from other Connectivity (e.g. bluetooth, wi-fi, zigbee)]], "")</f>
        <v>0</v>
      </c>
      <c r="AF48" s="12" t="s">
        <v>407</v>
      </c>
      <c r="AG48" s="73">
        <f>_xlfn.LET(_xlpm.MAX_DEGREES,$AH$2,($R$4*IFERROR(MAX(0,_xlpm.MAX_DEGREES-R48),0)+$T$4*IFERROR(MAX(0,_xlpm.MAX_DEGREES-T48),0)+$V$4*IFERROR(MAX(0,_xlpm.MAX_DEGREES-V48),0)+$X$4*IFERROR(MAX(0,_xlpm.MAX_DEGREES-X48),0)+$Z$4*IFERROR(MAX(0,_xlpm.MAX_DEGREES-Z48),0)+$AB$4*IFERROR(MAX(0,_xlpm.MAX_DEGREES-AB48),0))/$AH$4)</f>
        <v>3.3333333333333335</v>
      </c>
      <c r="AH48" s="73">
        <f>_xlfn.LET(_xlpm.MAX_DEGREES,$AH$2,($R$4*IFERROR(MAX(0,_xlpm.MAX_DEGREES-S48),0)+$T$4*IFERROR(MAX(0,_xlpm.MAX_DEGREES-U48),0)+$V$4*IFERROR(MAX(0,_xlpm.MAX_DEGREES-W48),0)+$X$4*IFERROR(MAX(0,_xlpm.MAX_DEGREES-Y48),0)+$Z$4*IFERROR(MAX(0,_xlpm.MAX_DEGREES-AA48),0)+$AB$4*IFERROR(MAX(0,_xlpm.MAX_DEGREES-AC48),0))/$AH$4)</f>
        <v>0.83333333333333337</v>
      </c>
      <c r="AI48" s="93">
        <v>3</v>
      </c>
      <c r="AJ48" s="93">
        <v>2</v>
      </c>
      <c r="AK48" s="93">
        <v>2</v>
      </c>
      <c r="AL48" s="93">
        <v>3</v>
      </c>
      <c r="AM48" s="91" t="s">
        <v>390</v>
      </c>
      <c r="AN48" s="74">
        <f>MAX(AI48+$AG48-3,0)</f>
        <v>3.3333333333333339</v>
      </c>
      <c r="AO48" s="75">
        <f>MAX(AJ48+$AG48-3,0)</f>
        <v>2.3333333333333339</v>
      </c>
      <c r="AP48" s="75">
        <f>MAX(AK48+$AG48-3,0)</f>
        <v>2.3333333333333339</v>
      </c>
      <c r="AQ48" s="75">
        <f>MAX(AL48+$AG48-3,0)</f>
        <v>3.3333333333333339</v>
      </c>
      <c r="AR48" s="76">
        <f>MAX(IF(Table1[[#This Row],[Any Scope Change?]]="Yes",3,0)+$AG48-3,0)</f>
        <v>3.3333333333333339</v>
      </c>
      <c r="AS48" s="77">
        <f>SUMPRODUCT(AN$4:AR$4,AN48:AR48)</f>
        <v>14.66666666666667</v>
      </c>
      <c r="AT48" s="85">
        <v>3</v>
      </c>
      <c r="AU48" s="125" t="s">
        <v>487</v>
      </c>
      <c r="AV48" s="85">
        <v>2</v>
      </c>
      <c r="AW48" s="63" t="s">
        <v>382</v>
      </c>
    </row>
    <row r="49" spans="2:49" customFormat="1" ht="50.15" customHeight="1" x14ac:dyDescent="0.45">
      <c r="B49" s="2" t="s">
        <v>238</v>
      </c>
      <c r="C49" s="2" t="s">
        <v>265</v>
      </c>
      <c r="D49" s="2"/>
      <c r="E49" s="2">
        <v>48</v>
      </c>
      <c r="F49" s="1" t="s">
        <v>222</v>
      </c>
      <c r="G49" s="1" t="str">
        <f>Table1[[#This Row],[Matrix Default Name]] &amp; IF(ISBLANK(Table1[[#This Row],[Component Aliases]]),"", " (aka " &amp; Table1[[#This Row],[Component Aliases]] &amp; ")") &amp; IF(ISBLANK(Table1[[#This Row],[Default Souce Addresses (Decimal)]]),""," (J1939 SA " &amp; Table1[[#This Row],[Default Souce Addresses (Decimal)]] &amp; ")")</f>
        <v>Electronic Clutch Actuator (J1939 SA 03)</v>
      </c>
      <c r="H49" s="1" t="s">
        <v>261</v>
      </c>
      <c r="I49" s="1"/>
      <c r="J49" s="14" t="s">
        <v>310</v>
      </c>
      <c r="K49" s="41" t="s">
        <v>401</v>
      </c>
      <c r="L49" s="95" t="s">
        <v>411</v>
      </c>
      <c r="M49" s="95" t="s">
        <v>408</v>
      </c>
      <c r="N49" s="95" t="s">
        <v>408</v>
      </c>
      <c r="O49" s="95" t="s">
        <v>408</v>
      </c>
      <c r="P49" s="95" t="s">
        <v>408</v>
      </c>
      <c r="Q49" s="95" t="s">
        <v>421</v>
      </c>
      <c r="R49" s="26">
        <v>0</v>
      </c>
      <c r="S49" s="32">
        <v>0</v>
      </c>
      <c r="T49" s="28">
        <v>1</v>
      </c>
      <c r="U49" s="33">
        <v>1</v>
      </c>
      <c r="V49" s="30">
        <v>1</v>
      </c>
      <c r="W49" s="32">
        <v>1</v>
      </c>
      <c r="X49" s="28">
        <v>1</v>
      </c>
      <c r="Y49" s="33">
        <v>1</v>
      </c>
      <c r="Z49" s="30">
        <v>1</v>
      </c>
      <c r="AA49" s="78">
        <v>1</v>
      </c>
      <c r="AB49" s="80">
        <v>2</v>
      </c>
      <c r="AC49" s="33">
        <v>2</v>
      </c>
      <c r="AD49" s="83" t="s">
        <v>283</v>
      </c>
      <c r="AE49" s="122">
        <f>IFERROR(Table1[[#This Row],[Minimum Degree from RP1226 Connector]]*Table1[[#This Row],[Minimum Degree from J560 (or other Trailer) Connector]]*Table1[[#This Row],[Minimum Degree from other Connectivity (e.g. bluetooth, wi-fi, zigbee)]], "")</f>
        <v>1</v>
      </c>
      <c r="AF49" s="12" t="s">
        <v>407</v>
      </c>
      <c r="AG49" s="73">
        <f>_xlfn.LET(_xlpm.MAX_DEGREES,$AH$2,($R$4*IFERROR(MAX(0,_xlpm.MAX_DEGREES-R49),0)+$T$4*IFERROR(MAX(0,_xlpm.MAX_DEGREES-T49),0)+$V$4*IFERROR(MAX(0,_xlpm.MAX_DEGREES-V49),0)+$X$4*IFERROR(MAX(0,_xlpm.MAX_DEGREES-X49),0)+$Z$4*IFERROR(MAX(0,_xlpm.MAX_DEGREES-Z49),0)+$AB$4*IFERROR(MAX(0,_xlpm.MAX_DEGREES-AB49),0))/$AH$4)</f>
        <v>2.5</v>
      </c>
      <c r="AH49" s="73">
        <f>_xlfn.LET(_xlpm.MAX_DEGREES,$AH$2,($R$4*IFERROR(MAX(0,_xlpm.MAX_DEGREES-S49),0)+$T$4*IFERROR(MAX(0,_xlpm.MAX_DEGREES-U49),0)+$V$4*IFERROR(MAX(0,_xlpm.MAX_DEGREES-W49),0)+$X$4*IFERROR(MAX(0,_xlpm.MAX_DEGREES-Y49),0)+$Z$4*IFERROR(MAX(0,_xlpm.MAX_DEGREES-AA49),0)+$AB$4*IFERROR(MAX(0,_xlpm.MAX_DEGREES-AC49),0))/$AH$4)</f>
        <v>2.5</v>
      </c>
      <c r="AI49" s="93">
        <v>3</v>
      </c>
      <c r="AJ49" s="93">
        <v>2</v>
      </c>
      <c r="AK49" s="93">
        <v>2</v>
      </c>
      <c r="AL49" s="93">
        <v>3</v>
      </c>
      <c r="AM49" s="90" t="s">
        <v>389</v>
      </c>
      <c r="AN49" s="74">
        <f>MAX(AI49+$AG49-3,0)</f>
        <v>2.5</v>
      </c>
      <c r="AO49" s="75">
        <f>MAX(AJ49+$AG49-3,0)</f>
        <v>1.5</v>
      </c>
      <c r="AP49" s="75">
        <f>MAX(AK49+$AG49-3,0)</f>
        <v>1.5</v>
      </c>
      <c r="AQ49" s="75">
        <f>MAX(AL49+$AG49-3,0)</f>
        <v>2.5</v>
      </c>
      <c r="AR49" s="76">
        <f>MAX(IF(Table1[[#This Row],[Any Scope Change?]]="Yes",3,0)+$AG49-3,0)</f>
        <v>2.5</v>
      </c>
      <c r="AS49" s="77">
        <f>SUMPRODUCT(AN$4:AR$4,AN49:AR49)</f>
        <v>10.5</v>
      </c>
      <c r="AT49" s="85">
        <v>4</v>
      </c>
      <c r="AU49" s="125" t="s">
        <v>488</v>
      </c>
      <c r="AV49" s="85">
        <v>2</v>
      </c>
      <c r="AW49" s="63" t="s">
        <v>382</v>
      </c>
    </row>
    <row r="50" spans="2:49" customFormat="1" ht="50.15" customHeight="1" x14ac:dyDescent="0.45">
      <c r="B50" s="2" t="s">
        <v>58</v>
      </c>
      <c r="C50" s="2" t="s">
        <v>139</v>
      </c>
      <c r="D50" s="2"/>
      <c r="E50" s="2">
        <v>44</v>
      </c>
      <c r="F50" s="1" t="s">
        <v>222</v>
      </c>
      <c r="G50" s="1" t="str">
        <f>Table1[[#This Row],[Matrix Default Name]] &amp; IF(ISBLANK(Table1[[#This Row],[Component Aliases]]),"", " (aka " &amp; Table1[[#This Row],[Component Aliases]] &amp; ")") &amp; IF(ISBLANK(Table1[[#This Row],[Default Souce Addresses (Decimal)]]),""," (J1939 SA " &amp; Table1[[#This Row],[Default Souce Addresses (Decimal)]] &amp; ")")</f>
        <v>Power TakeOff (Front or Secondary) (J1939 SA 07)</v>
      </c>
      <c r="H50" s="1" t="s">
        <v>58</v>
      </c>
      <c r="I50" s="1"/>
      <c r="J50" s="14" t="s">
        <v>309</v>
      </c>
      <c r="K50" s="41" t="s">
        <v>401</v>
      </c>
      <c r="L50" s="95" t="s">
        <v>428</v>
      </c>
      <c r="M50" s="95" t="s">
        <v>431</v>
      </c>
      <c r="N50" s="95" t="s">
        <v>424</v>
      </c>
      <c r="O50" s="95" t="s">
        <v>444</v>
      </c>
      <c r="P50" s="95" t="s">
        <v>444</v>
      </c>
      <c r="Q50" s="95" t="s">
        <v>428</v>
      </c>
      <c r="R50" s="26">
        <v>0</v>
      </c>
      <c r="S50" s="32">
        <v>2</v>
      </c>
      <c r="T50" s="28">
        <v>0</v>
      </c>
      <c r="U50" s="33">
        <v>2</v>
      </c>
      <c r="V50" s="30">
        <v>1</v>
      </c>
      <c r="W50" s="32">
        <v>3</v>
      </c>
      <c r="X50" s="28">
        <v>0</v>
      </c>
      <c r="Y50" s="33">
        <v>2</v>
      </c>
      <c r="Z50" s="30">
        <v>0</v>
      </c>
      <c r="AA50" s="78">
        <v>2</v>
      </c>
      <c r="AB50" s="80">
        <v>0</v>
      </c>
      <c r="AC50" s="33">
        <v>2</v>
      </c>
      <c r="AD50" s="83" t="s">
        <v>359</v>
      </c>
      <c r="AE50" s="122">
        <f>IFERROR(Table1[[#This Row],[Minimum Degree from RP1226 Connector]]*Table1[[#This Row],[Minimum Degree from J560 (or other Trailer) Connector]]*Table1[[#This Row],[Minimum Degree from other Connectivity (e.g. bluetooth, wi-fi, zigbee)]], "")</f>
        <v>0</v>
      </c>
      <c r="AF50" s="12" t="s">
        <v>407</v>
      </c>
      <c r="AG50" s="73">
        <f>_xlfn.LET(_xlpm.MAX_DEGREES,$AH$2,($R$4*IFERROR(MAX(0,_xlpm.MAX_DEGREES-R50),0)+$T$4*IFERROR(MAX(0,_xlpm.MAX_DEGREES-T50),0)+$V$4*IFERROR(MAX(0,_xlpm.MAX_DEGREES-V50),0)+$X$4*IFERROR(MAX(0,_xlpm.MAX_DEGREES-X50),0)+$Z$4*IFERROR(MAX(0,_xlpm.MAX_DEGREES-Z50),0)+$AB$4*IFERROR(MAX(0,_xlpm.MAX_DEGREES-AB50),0))/$AH$4)</f>
        <v>4.5833333333333339</v>
      </c>
      <c r="AH50" s="73">
        <f>_xlfn.LET(_xlpm.MAX_DEGREES,$AH$2,($R$4*IFERROR(MAX(0,_xlpm.MAX_DEGREES-S50),0)+$T$4*IFERROR(MAX(0,_xlpm.MAX_DEGREES-U50),0)+$V$4*IFERROR(MAX(0,_xlpm.MAX_DEGREES-W50),0)+$X$4*IFERROR(MAX(0,_xlpm.MAX_DEGREES-Y50),0)+$Z$4*IFERROR(MAX(0,_xlpm.MAX_DEGREES-AA50),0)+$AB$4*IFERROR(MAX(0,_xlpm.MAX_DEGREES-AC50),0))/$AH$4)</f>
        <v>0</v>
      </c>
      <c r="AI50" s="93">
        <v>1</v>
      </c>
      <c r="AJ50" s="93">
        <v>2</v>
      </c>
      <c r="AK50" s="93">
        <v>1</v>
      </c>
      <c r="AL50" s="93">
        <v>2</v>
      </c>
      <c r="AM50" s="91" t="s">
        <v>390</v>
      </c>
      <c r="AN50" s="74">
        <f>MAX(AI50+$AG50-3,0)</f>
        <v>2.5833333333333339</v>
      </c>
      <c r="AO50" s="75">
        <f>MAX(AJ50+$AG50-3,0)</f>
        <v>3.5833333333333339</v>
      </c>
      <c r="AP50" s="75">
        <f>MAX(AK50+$AG50-3,0)</f>
        <v>2.5833333333333339</v>
      </c>
      <c r="AQ50" s="75">
        <f>MAX(AL50+$AG50-3,0)</f>
        <v>3.5833333333333339</v>
      </c>
      <c r="AR50" s="76">
        <f>MAX(IF(Table1[[#This Row],[Any Scope Change?]]="Yes",3,0)+$AG50-3,0)</f>
        <v>1.5833333333333339</v>
      </c>
      <c r="AS50" s="77">
        <f>SUMPRODUCT(AN$4:AR$4,AN50:AR50)</f>
        <v>13.91666666666667</v>
      </c>
      <c r="AT50" s="85">
        <v>5</v>
      </c>
      <c r="AU50" s="43" t="s">
        <v>484</v>
      </c>
      <c r="AV50" s="85">
        <v>1</v>
      </c>
      <c r="AW50" s="63" t="s">
        <v>385</v>
      </c>
    </row>
    <row r="51" spans="2:49" customFormat="1" ht="50.15" customHeight="1" x14ac:dyDescent="0.45">
      <c r="B51" s="2" t="s">
        <v>28</v>
      </c>
      <c r="C51" s="2" t="s">
        <v>139</v>
      </c>
      <c r="D51" s="2"/>
      <c r="E51" s="2">
        <v>45</v>
      </c>
      <c r="F51" s="1" t="s">
        <v>222</v>
      </c>
      <c r="G51" s="1" t="str">
        <f>Table1[[#This Row],[Matrix Default Name]] &amp; IF(ISBLANK(Table1[[#This Row],[Component Aliases]]),"", " (aka " &amp; Table1[[#This Row],[Component Aliases]] &amp; ")") &amp; IF(ISBLANK(Table1[[#This Row],[Default Souce Addresses (Decimal)]]),""," (J1939 SA " &amp; Table1[[#This Row],[Default Souce Addresses (Decimal)]] &amp; ")")</f>
        <v>Retarder - Driveline (J1939 SA 16)</v>
      </c>
      <c r="H51" s="1" t="s">
        <v>28</v>
      </c>
      <c r="I51" s="1"/>
      <c r="J51" s="14">
        <v>16</v>
      </c>
      <c r="K51" s="41" t="s">
        <v>401</v>
      </c>
      <c r="L51" s="95" t="s">
        <v>427</v>
      </c>
      <c r="M51" s="95" t="s">
        <v>420</v>
      </c>
      <c r="N51" s="95" t="s">
        <v>406</v>
      </c>
      <c r="O51" s="95" t="s">
        <v>413</v>
      </c>
      <c r="P51" s="95" t="s">
        <v>420</v>
      </c>
      <c r="Q51" s="95" t="s">
        <v>406</v>
      </c>
      <c r="R51" s="26">
        <v>0</v>
      </c>
      <c r="S51" s="32">
        <v>0</v>
      </c>
      <c r="T51" s="28">
        <v>1</v>
      </c>
      <c r="U51" s="33">
        <v>1</v>
      </c>
      <c r="V51" s="30">
        <v>1</v>
      </c>
      <c r="W51" s="32">
        <v>2</v>
      </c>
      <c r="X51" s="28">
        <v>0</v>
      </c>
      <c r="Y51" s="33">
        <v>1</v>
      </c>
      <c r="Z51" s="30">
        <v>1</v>
      </c>
      <c r="AA51" s="78">
        <v>1</v>
      </c>
      <c r="AB51" s="80">
        <v>1</v>
      </c>
      <c r="AC51" s="33">
        <v>2</v>
      </c>
      <c r="AD51" s="83" t="s">
        <v>359</v>
      </c>
      <c r="AE51" s="122">
        <f>IFERROR(Table1[[#This Row],[Minimum Degree from RP1226 Connector]]*Table1[[#This Row],[Minimum Degree from J560 (or other Trailer) Connector]]*Table1[[#This Row],[Minimum Degree from other Connectivity (e.g. bluetooth, wi-fi, zigbee)]], "")</f>
        <v>0</v>
      </c>
      <c r="AF51" s="12" t="s">
        <v>407</v>
      </c>
      <c r="AG51" s="73">
        <f>_xlfn.LET(_xlpm.MAX_DEGREES,$AH$2,($R$4*IFERROR(MAX(0,_xlpm.MAX_DEGREES-R51),0)+$T$4*IFERROR(MAX(0,_xlpm.MAX_DEGREES-T51),0)+$V$4*IFERROR(MAX(0,_xlpm.MAX_DEGREES-V51),0)+$X$4*IFERROR(MAX(0,_xlpm.MAX_DEGREES-X51),0)+$Z$4*IFERROR(MAX(0,_xlpm.MAX_DEGREES-Z51),0)+$AB$4*IFERROR(MAX(0,_xlpm.MAX_DEGREES-AB51),0))/$AH$4)</f>
        <v>3.3333333333333335</v>
      </c>
      <c r="AH51" s="73">
        <f>_xlfn.LET(_xlpm.MAX_DEGREES,$AH$2,($R$4*IFERROR(MAX(0,_xlpm.MAX_DEGREES-S51),0)+$T$4*IFERROR(MAX(0,_xlpm.MAX_DEGREES-U51),0)+$V$4*IFERROR(MAX(0,_xlpm.MAX_DEGREES-W51),0)+$X$4*IFERROR(MAX(0,_xlpm.MAX_DEGREES-Y51),0)+$Z$4*IFERROR(MAX(0,_xlpm.MAX_DEGREES-AA51),0)+$AB$4*IFERROR(MAX(0,_xlpm.MAX_DEGREES-AC51),0))/$AH$4)</f>
        <v>2.0833333333333335</v>
      </c>
      <c r="AI51" s="93">
        <v>3</v>
      </c>
      <c r="AJ51" s="93">
        <v>2</v>
      </c>
      <c r="AK51" s="93">
        <v>2</v>
      </c>
      <c r="AL51" s="93">
        <v>3</v>
      </c>
      <c r="AM51" s="91" t="s">
        <v>390</v>
      </c>
      <c r="AN51" s="74">
        <f>MAX(AI51+$AG51-3,0)</f>
        <v>3.3333333333333339</v>
      </c>
      <c r="AO51" s="75">
        <f>MAX(AJ51+$AG51-3,0)</f>
        <v>2.3333333333333339</v>
      </c>
      <c r="AP51" s="75">
        <f>MAX(AK51+$AG51-3,0)</f>
        <v>2.3333333333333339</v>
      </c>
      <c r="AQ51" s="75">
        <f>MAX(AL51+$AG51-3,0)</f>
        <v>3.3333333333333339</v>
      </c>
      <c r="AR51" s="76">
        <f>MAX(IF(Table1[[#This Row],[Any Scope Change?]]="Yes",3,0)+$AG51-3,0)</f>
        <v>0.33333333333333348</v>
      </c>
      <c r="AS51" s="77">
        <f>SUMPRODUCT(AN$4:AR$4,AN51:AR51)</f>
        <v>11.66666666666667</v>
      </c>
      <c r="AT51" s="85">
        <v>5</v>
      </c>
      <c r="AU51" s="43" t="s">
        <v>484</v>
      </c>
      <c r="AV51" s="85">
        <v>2</v>
      </c>
      <c r="AW51" s="63" t="s">
        <v>382</v>
      </c>
    </row>
    <row r="52" spans="2:49" customFormat="1" ht="50.15" customHeight="1" x14ac:dyDescent="0.45">
      <c r="B52" s="2" t="s">
        <v>14</v>
      </c>
      <c r="C52" s="2" t="s">
        <v>139</v>
      </c>
      <c r="D52" s="2"/>
      <c r="E52" s="2">
        <v>43</v>
      </c>
      <c r="F52" s="1" t="s">
        <v>222</v>
      </c>
      <c r="G52" s="1" t="str">
        <f>Table1[[#This Row],[Matrix Default Name]] &amp; IF(ISBLANK(Table1[[#This Row],[Component Aliases]]),"", " (aka " &amp; Table1[[#This Row],[Component Aliases]] &amp; ")") &amp; IF(ISBLANK(Table1[[#This Row],[Default Souce Addresses (Decimal)]]),""," (J1939 SA " &amp; Table1[[#This Row],[Default Souce Addresses (Decimal)]] &amp; ")")</f>
        <v>Power TakeOff - (Main or Rear) (J1939 SA 07)</v>
      </c>
      <c r="H52" s="1" t="s">
        <v>14</v>
      </c>
      <c r="I52" s="1"/>
      <c r="J52" s="14" t="s">
        <v>309</v>
      </c>
      <c r="K52" s="41" t="s">
        <v>401</v>
      </c>
      <c r="L52" s="95" t="s">
        <v>413</v>
      </c>
      <c r="M52" s="95" t="s">
        <v>427</v>
      </c>
      <c r="N52" s="95" t="s">
        <v>418</v>
      </c>
      <c r="O52" s="95" t="s">
        <v>410</v>
      </c>
      <c r="P52" s="95" t="s">
        <v>410</v>
      </c>
      <c r="Q52" s="95" t="s">
        <v>406</v>
      </c>
      <c r="R52" s="26">
        <v>0</v>
      </c>
      <c r="S52" s="32">
        <v>1</v>
      </c>
      <c r="T52" s="28">
        <v>0</v>
      </c>
      <c r="U52" s="33">
        <v>0</v>
      </c>
      <c r="V52" s="30">
        <v>2</v>
      </c>
      <c r="W52" s="32">
        <v>2</v>
      </c>
      <c r="X52" s="28">
        <v>0</v>
      </c>
      <c r="Y52" s="33">
        <v>2</v>
      </c>
      <c r="Z52" s="30">
        <v>0</v>
      </c>
      <c r="AA52" s="78">
        <v>2</v>
      </c>
      <c r="AB52" s="80">
        <v>1</v>
      </c>
      <c r="AC52" s="33">
        <v>2</v>
      </c>
      <c r="AD52" s="83" t="s">
        <v>359</v>
      </c>
      <c r="AE52" s="122">
        <f>IFERROR(Table1[[#This Row],[Minimum Degree from RP1226 Connector]]*Table1[[#This Row],[Minimum Degree from J560 (or other Trailer) Connector]]*Table1[[#This Row],[Minimum Degree from other Connectivity (e.g. bluetooth, wi-fi, zigbee)]], "")</f>
        <v>0</v>
      </c>
      <c r="AF52" s="12" t="s">
        <v>407</v>
      </c>
      <c r="AG52" s="73">
        <f>_xlfn.LET(_xlpm.MAX_DEGREES,$AH$2,($R$4*IFERROR(MAX(0,_xlpm.MAX_DEGREES-R52),0)+$T$4*IFERROR(MAX(0,_xlpm.MAX_DEGREES-T52),0)+$V$4*IFERROR(MAX(0,_xlpm.MAX_DEGREES-V52),0)+$X$4*IFERROR(MAX(0,_xlpm.MAX_DEGREES-X52),0)+$Z$4*IFERROR(MAX(0,_xlpm.MAX_DEGREES-Z52),0)+$AB$4*IFERROR(MAX(0,_xlpm.MAX_DEGREES-AB52),0))/$AH$4)</f>
        <v>3.75</v>
      </c>
      <c r="AH52" s="73">
        <f>_xlfn.LET(_xlpm.MAX_DEGREES,$AH$2,($R$4*IFERROR(MAX(0,_xlpm.MAX_DEGREES-S52),0)+$T$4*IFERROR(MAX(0,_xlpm.MAX_DEGREES-U52),0)+$V$4*IFERROR(MAX(0,_xlpm.MAX_DEGREES-W52),0)+$X$4*IFERROR(MAX(0,_xlpm.MAX_DEGREES-Y52),0)+$Z$4*IFERROR(MAX(0,_xlpm.MAX_DEGREES-AA52),0)+$AB$4*IFERROR(MAX(0,_xlpm.MAX_DEGREES-AC52),0))/$AH$4)</f>
        <v>1.25</v>
      </c>
      <c r="AI52" s="93">
        <v>1</v>
      </c>
      <c r="AJ52" s="93">
        <v>2</v>
      </c>
      <c r="AK52" s="93">
        <v>1</v>
      </c>
      <c r="AL52" s="93">
        <v>2</v>
      </c>
      <c r="AM52" s="90" t="s">
        <v>389</v>
      </c>
      <c r="AN52" s="74">
        <f>MAX(AI52+$AG52-3,0)</f>
        <v>1.75</v>
      </c>
      <c r="AO52" s="75">
        <f>MAX(AJ52+$AG52-3,0)</f>
        <v>2.75</v>
      </c>
      <c r="AP52" s="75">
        <f>MAX(AK52+$AG52-3,0)</f>
        <v>1.75</v>
      </c>
      <c r="AQ52" s="75">
        <f>MAX(AL52+$AG52-3,0)</f>
        <v>2.75</v>
      </c>
      <c r="AR52" s="76">
        <f>MAX(IF(Table1[[#This Row],[Any Scope Change?]]="Yes",3,0)+$AG52-3,0)</f>
        <v>0.75</v>
      </c>
      <c r="AS52" s="77">
        <f>SUMPRODUCT(AN$4:AR$4,AN52:AR52)</f>
        <v>9.75</v>
      </c>
      <c r="AT52" s="85">
        <v>5</v>
      </c>
      <c r="AU52" s="43" t="s">
        <v>484</v>
      </c>
      <c r="AV52" s="85">
        <v>2</v>
      </c>
      <c r="AW52" s="63" t="s">
        <v>382</v>
      </c>
    </row>
    <row r="53" spans="2:49" customFormat="1" ht="50.15" customHeight="1" x14ac:dyDescent="0.45">
      <c r="B53" s="2" t="s">
        <v>97</v>
      </c>
      <c r="C53" s="2" t="s">
        <v>139</v>
      </c>
      <c r="D53" s="2" t="s">
        <v>98</v>
      </c>
      <c r="E53" s="2">
        <v>42</v>
      </c>
      <c r="F53" s="1" t="s">
        <v>222</v>
      </c>
      <c r="G53" s="1" t="str">
        <f>Table1[[#This Row],[Matrix Default Name]] &amp; IF(ISBLANK(Table1[[#This Row],[Component Aliases]]),"", " (aka " &amp; Table1[[#This Row],[Component Aliases]] &amp; ")") &amp; IF(ISBLANK(Table1[[#This Row],[Default Souce Addresses (Decimal)]]),""," (J1939 SA " &amp; Table1[[#This Row],[Default Souce Addresses (Decimal)]] &amp; ")")</f>
        <v>Clutch/Converter Unit (J1939 SA 78)</v>
      </c>
      <c r="H53" s="1" t="s">
        <v>97</v>
      </c>
      <c r="I53" s="1"/>
      <c r="J53" s="14">
        <v>78</v>
      </c>
      <c r="K53" s="41" t="s">
        <v>401</v>
      </c>
      <c r="L53" s="95" t="s">
        <v>411</v>
      </c>
      <c r="M53" s="95" t="s">
        <v>408</v>
      </c>
      <c r="N53" s="95" t="s">
        <v>408</v>
      </c>
      <c r="O53" s="95" t="s">
        <v>408</v>
      </c>
      <c r="P53" s="95" t="s">
        <v>408</v>
      </c>
      <c r="Q53" s="95" t="s">
        <v>421</v>
      </c>
      <c r="R53" s="26">
        <v>0</v>
      </c>
      <c r="S53" s="32">
        <v>0</v>
      </c>
      <c r="T53" s="28">
        <v>1</v>
      </c>
      <c r="U53" s="33">
        <v>1</v>
      </c>
      <c r="V53" s="30">
        <v>1</v>
      </c>
      <c r="W53" s="32">
        <v>1</v>
      </c>
      <c r="X53" s="28">
        <v>1</v>
      </c>
      <c r="Y53" s="33">
        <v>1</v>
      </c>
      <c r="Z53" s="30">
        <v>1</v>
      </c>
      <c r="AA53" s="78">
        <v>1</v>
      </c>
      <c r="AB53" s="80">
        <v>2</v>
      </c>
      <c r="AC53" s="33">
        <v>2</v>
      </c>
      <c r="AD53" s="83" t="s">
        <v>359</v>
      </c>
      <c r="AE53" s="122">
        <f>IFERROR(Table1[[#This Row],[Minimum Degree from RP1226 Connector]]*Table1[[#This Row],[Minimum Degree from J560 (or other Trailer) Connector]]*Table1[[#This Row],[Minimum Degree from other Connectivity (e.g. bluetooth, wi-fi, zigbee)]], "")</f>
        <v>1</v>
      </c>
      <c r="AF53" s="12" t="s">
        <v>407</v>
      </c>
      <c r="AG53" s="73">
        <f>_xlfn.LET(_xlpm.MAX_DEGREES,$AH$2,($R$4*IFERROR(MAX(0,_xlpm.MAX_DEGREES-R53),0)+$T$4*IFERROR(MAX(0,_xlpm.MAX_DEGREES-T53),0)+$V$4*IFERROR(MAX(0,_xlpm.MAX_DEGREES-V53),0)+$X$4*IFERROR(MAX(0,_xlpm.MAX_DEGREES-X53),0)+$Z$4*IFERROR(MAX(0,_xlpm.MAX_DEGREES-Z53),0)+$AB$4*IFERROR(MAX(0,_xlpm.MAX_DEGREES-AB53),0))/$AH$4)</f>
        <v>2.5</v>
      </c>
      <c r="AH53" s="73">
        <f>_xlfn.LET(_xlpm.MAX_DEGREES,$AH$2,($R$4*IFERROR(MAX(0,_xlpm.MAX_DEGREES-S53),0)+$T$4*IFERROR(MAX(0,_xlpm.MAX_DEGREES-U53),0)+$V$4*IFERROR(MAX(0,_xlpm.MAX_DEGREES-W53),0)+$X$4*IFERROR(MAX(0,_xlpm.MAX_DEGREES-Y53),0)+$Z$4*IFERROR(MAX(0,_xlpm.MAX_DEGREES-AA53),0)+$AB$4*IFERROR(MAX(0,_xlpm.MAX_DEGREES-AC53),0))/$AH$4)</f>
        <v>2.5</v>
      </c>
      <c r="AI53" s="93">
        <v>3</v>
      </c>
      <c r="AJ53" s="93">
        <v>2</v>
      </c>
      <c r="AK53" s="93">
        <v>2</v>
      </c>
      <c r="AL53" s="93">
        <v>3</v>
      </c>
      <c r="AM53" s="91" t="s">
        <v>390</v>
      </c>
      <c r="AN53" s="74">
        <f>MAX(AI53+$AG53-3,0)</f>
        <v>2.5</v>
      </c>
      <c r="AO53" s="75">
        <f>MAX(AJ53+$AG53-3,0)</f>
        <v>1.5</v>
      </c>
      <c r="AP53" s="75">
        <f>MAX(AK53+$AG53-3,0)</f>
        <v>1.5</v>
      </c>
      <c r="AQ53" s="75">
        <f>MAX(AL53+$AG53-3,0)</f>
        <v>2.5</v>
      </c>
      <c r="AR53" s="76">
        <f>MAX(IF(Table1[[#This Row],[Any Scope Change?]]="Yes",3,0)+$AG53-3,0)</f>
        <v>0</v>
      </c>
      <c r="AS53" s="77">
        <f>SUMPRODUCT(AN$4:AR$4,AN53:AR53)</f>
        <v>8</v>
      </c>
      <c r="AT53" s="85">
        <v>6</v>
      </c>
      <c r="AU53" s="43" t="s">
        <v>485</v>
      </c>
      <c r="AV53" s="85">
        <v>2</v>
      </c>
      <c r="AW53" s="63" t="s">
        <v>435</v>
      </c>
    </row>
    <row r="54" spans="2:49" customFormat="1" ht="50.15" customHeight="1" x14ac:dyDescent="0.45">
      <c r="B54" s="2" t="s">
        <v>8</v>
      </c>
      <c r="C54" s="2" t="s">
        <v>139</v>
      </c>
      <c r="D54" s="2" t="s">
        <v>9</v>
      </c>
      <c r="E54" s="2">
        <v>47</v>
      </c>
      <c r="F54" s="1" t="s">
        <v>222</v>
      </c>
      <c r="G54" s="1" t="str">
        <f>Table1[[#This Row],[Matrix Default Name]] &amp; IF(ISBLANK(Table1[[#This Row],[Component Aliases]]),"", " (aka " &amp; Table1[[#This Row],[Component Aliases]] &amp; ")") &amp; IF(ISBLANK(Table1[[#This Row],[Default Souce Addresses (Decimal)]]),""," (J1939 SA " &amp; Table1[[#This Row],[Default Souce Addresses (Decimal)]] &amp; ")")</f>
        <v>Transmission #2 (aka Auxiliary Transmission) (J1939 SA 16)</v>
      </c>
      <c r="H54" s="1" t="s">
        <v>8</v>
      </c>
      <c r="I54" s="1" t="s">
        <v>335</v>
      </c>
      <c r="J54" s="14">
        <v>16</v>
      </c>
      <c r="K54" s="41" t="s">
        <v>401</v>
      </c>
      <c r="L54" s="95" t="s">
        <v>411</v>
      </c>
      <c r="M54" s="95" t="s">
        <v>408</v>
      </c>
      <c r="N54" s="95" t="s">
        <v>408</v>
      </c>
      <c r="O54" s="95" t="s">
        <v>408</v>
      </c>
      <c r="P54" s="95" t="s">
        <v>408</v>
      </c>
      <c r="Q54" s="95" t="s">
        <v>421</v>
      </c>
      <c r="R54" s="26">
        <v>0</v>
      </c>
      <c r="S54" s="32">
        <v>0</v>
      </c>
      <c r="T54" s="28">
        <v>1</v>
      </c>
      <c r="U54" s="33">
        <v>1</v>
      </c>
      <c r="V54" s="30">
        <v>1</v>
      </c>
      <c r="W54" s="32">
        <v>1</v>
      </c>
      <c r="X54" s="28">
        <v>1</v>
      </c>
      <c r="Y54" s="33">
        <v>1</v>
      </c>
      <c r="Z54" s="30">
        <v>1</v>
      </c>
      <c r="AA54" s="78">
        <v>1</v>
      </c>
      <c r="AB54" s="80">
        <v>2</v>
      </c>
      <c r="AC54" s="33">
        <v>2</v>
      </c>
      <c r="AD54" s="83" t="s">
        <v>359</v>
      </c>
      <c r="AE54" s="122">
        <f>IFERROR(Table1[[#This Row],[Minimum Degree from RP1226 Connector]]*Table1[[#This Row],[Minimum Degree from J560 (or other Trailer) Connector]]*Table1[[#This Row],[Minimum Degree from other Connectivity (e.g. bluetooth, wi-fi, zigbee)]], "")</f>
        <v>1</v>
      </c>
      <c r="AF54" s="12" t="s">
        <v>407</v>
      </c>
      <c r="AG54" s="73">
        <f>_xlfn.LET(_xlpm.MAX_DEGREES,$AH$2,($R$4*IFERROR(MAX(0,_xlpm.MAX_DEGREES-R54),0)+$T$4*IFERROR(MAX(0,_xlpm.MAX_DEGREES-T54),0)+$V$4*IFERROR(MAX(0,_xlpm.MAX_DEGREES-V54),0)+$X$4*IFERROR(MAX(0,_xlpm.MAX_DEGREES-X54),0)+$Z$4*IFERROR(MAX(0,_xlpm.MAX_DEGREES-Z54),0)+$AB$4*IFERROR(MAX(0,_xlpm.MAX_DEGREES-AB54),0))/$AH$4)</f>
        <v>2.5</v>
      </c>
      <c r="AH54" s="73">
        <f>_xlfn.LET(_xlpm.MAX_DEGREES,$AH$2,($R$4*IFERROR(MAX(0,_xlpm.MAX_DEGREES-S54),0)+$T$4*IFERROR(MAX(0,_xlpm.MAX_DEGREES-U54),0)+$V$4*IFERROR(MAX(0,_xlpm.MAX_DEGREES-W54),0)+$X$4*IFERROR(MAX(0,_xlpm.MAX_DEGREES-Y54),0)+$Z$4*IFERROR(MAX(0,_xlpm.MAX_DEGREES-AA54),0)+$AB$4*IFERROR(MAX(0,_xlpm.MAX_DEGREES-AC54),0))/$AH$4)</f>
        <v>2.5</v>
      </c>
      <c r="AI54" s="93">
        <v>3</v>
      </c>
      <c r="AJ54" s="93">
        <v>2</v>
      </c>
      <c r="AK54" s="93">
        <v>2</v>
      </c>
      <c r="AL54" s="93">
        <v>3</v>
      </c>
      <c r="AM54" s="91" t="s">
        <v>390</v>
      </c>
      <c r="AN54" s="74">
        <f>MAX(AI54+$AG54-3,0)</f>
        <v>2.5</v>
      </c>
      <c r="AO54" s="75">
        <f>MAX(AJ54+$AG54-3,0)</f>
        <v>1.5</v>
      </c>
      <c r="AP54" s="75">
        <f>MAX(AK54+$AG54-3,0)</f>
        <v>1.5</v>
      </c>
      <c r="AQ54" s="75">
        <f>MAX(AL54+$AG54-3,0)</f>
        <v>2.5</v>
      </c>
      <c r="AR54" s="76">
        <f>MAX(IF(Table1[[#This Row],[Any Scope Change?]]="Yes",3,0)+$AG54-3,0)</f>
        <v>0</v>
      </c>
      <c r="AS54" s="77">
        <f>SUMPRODUCT(AN$4:AR$4,AN54:AR54)</f>
        <v>8</v>
      </c>
      <c r="AT54" s="85">
        <v>6</v>
      </c>
      <c r="AU54" s="43" t="s">
        <v>485</v>
      </c>
      <c r="AV54" s="85">
        <v>2</v>
      </c>
      <c r="AW54" s="63" t="s">
        <v>435</v>
      </c>
    </row>
    <row r="55" spans="2:49" customFormat="1" ht="50.15" customHeight="1" x14ac:dyDescent="0.45">
      <c r="B55" s="2" t="s">
        <v>148</v>
      </c>
      <c r="C55" s="2" t="s">
        <v>173</v>
      </c>
      <c r="D55" s="2" t="s">
        <v>149</v>
      </c>
      <c r="E55" s="2">
        <v>53</v>
      </c>
      <c r="F55" s="1" t="s">
        <v>225</v>
      </c>
      <c r="G55" s="1" t="str">
        <f>Table1[[#This Row],[Matrix Default Name]] &amp; IF(ISBLANK(Table1[[#This Row],[Component Aliases]]),"", " (aka " &amp; Table1[[#This Row],[Component Aliases]] &amp; ")") &amp; IF(ISBLANK(Table1[[#This Row],[Default Souce Addresses (Decimal)]]),""," (J1939 SA " &amp; Table1[[#This Row],[Default Souce Addresses (Decimal)]] &amp; ")")</f>
        <v>Steering Input Unit (aka Steering Angle Sensor (SAS))</v>
      </c>
      <c r="H55" s="1" t="s">
        <v>148</v>
      </c>
      <c r="I55" s="1" t="s">
        <v>344</v>
      </c>
      <c r="J55" s="14"/>
      <c r="K55" s="41" t="s">
        <v>401</v>
      </c>
      <c r="L55" s="95" t="s">
        <v>413</v>
      </c>
      <c r="M55" s="95" t="s">
        <v>406</v>
      </c>
      <c r="N55" s="95" t="s">
        <v>413</v>
      </c>
      <c r="O55" s="95" t="s">
        <v>410</v>
      </c>
      <c r="P55" s="95" t="s">
        <v>406</v>
      </c>
      <c r="Q55" s="95" t="s">
        <v>408</v>
      </c>
      <c r="R55" s="26">
        <v>0</v>
      </c>
      <c r="S55" s="32">
        <v>1</v>
      </c>
      <c r="T55" s="28">
        <v>1</v>
      </c>
      <c r="U55" s="33">
        <v>2</v>
      </c>
      <c r="V55" s="30">
        <v>0</v>
      </c>
      <c r="W55" s="32">
        <v>1</v>
      </c>
      <c r="X55" s="28">
        <v>0</v>
      </c>
      <c r="Y55" s="33">
        <v>2</v>
      </c>
      <c r="Z55" s="30">
        <v>1</v>
      </c>
      <c r="AA55" s="78">
        <v>2</v>
      </c>
      <c r="AB55" s="80">
        <v>1</v>
      </c>
      <c r="AC55" s="33">
        <v>1</v>
      </c>
      <c r="AD55" s="83" t="s">
        <v>283</v>
      </c>
      <c r="AE55" s="122">
        <f>IFERROR(Table1[[#This Row],[Minimum Degree from RP1226 Connector]]*Table1[[#This Row],[Minimum Degree from J560 (or other Trailer) Connector]]*Table1[[#This Row],[Minimum Degree from other Connectivity (e.g. bluetooth, wi-fi, zigbee)]], "")</f>
        <v>0</v>
      </c>
      <c r="AF55" s="12" t="s">
        <v>407</v>
      </c>
      <c r="AG55" s="73">
        <f>_xlfn.LET(_xlpm.MAX_DEGREES,$AH$2,($R$4*IFERROR(MAX(0,_xlpm.MAX_DEGREES-R55),0)+$T$4*IFERROR(MAX(0,_xlpm.MAX_DEGREES-T55),0)+$V$4*IFERROR(MAX(0,_xlpm.MAX_DEGREES-V55),0)+$X$4*IFERROR(MAX(0,_xlpm.MAX_DEGREES-X55),0)+$Z$4*IFERROR(MAX(0,_xlpm.MAX_DEGREES-Z55),0)+$AB$4*IFERROR(MAX(0,_xlpm.MAX_DEGREES-AB55),0))/$AH$4)</f>
        <v>3.75</v>
      </c>
      <c r="AH55" s="73">
        <f>_xlfn.LET(_xlpm.MAX_DEGREES,$AH$2,($R$4*IFERROR(MAX(0,_xlpm.MAX_DEGREES-S55),0)+$T$4*IFERROR(MAX(0,_xlpm.MAX_DEGREES-U55),0)+$V$4*IFERROR(MAX(0,_xlpm.MAX_DEGREES-W55),0)+$X$4*IFERROR(MAX(0,_xlpm.MAX_DEGREES-Y55),0)+$Z$4*IFERROR(MAX(0,_xlpm.MAX_DEGREES-AA55),0)+$AB$4*IFERROR(MAX(0,_xlpm.MAX_DEGREES-AC55),0))/$AH$4)</f>
        <v>1.25</v>
      </c>
      <c r="AI55" s="93">
        <v>3</v>
      </c>
      <c r="AJ55" s="93">
        <v>2</v>
      </c>
      <c r="AK55" s="93">
        <v>2</v>
      </c>
      <c r="AL55" s="93">
        <v>3</v>
      </c>
      <c r="AM55" s="91" t="s">
        <v>390</v>
      </c>
      <c r="AN55" s="74">
        <f>MAX(AI55+$AG55-3,0)</f>
        <v>3.75</v>
      </c>
      <c r="AO55" s="75">
        <f>MAX(AJ55+$AG55-3,0)</f>
        <v>2.75</v>
      </c>
      <c r="AP55" s="75">
        <f>MAX(AK55+$AG55-3,0)</f>
        <v>2.75</v>
      </c>
      <c r="AQ55" s="75">
        <f>MAX(AL55+$AG55-3,0)</f>
        <v>3.75</v>
      </c>
      <c r="AR55" s="76">
        <f>MAX(IF(Table1[[#This Row],[Any Scope Change?]]="Yes",3,0)+$AG55-3,0)</f>
        <v>3.75</v>
      </c>
      <c r="AS55" s="77">
        <f>SUMPRODUCT(AN$4:AR$4,AN55:AR55)</f>
        <v>16.75</v>
      </c>
      <c r="AT55" s="85">
        <v>3</v>
      </c>
      <c r="AU55" s="125" t="s">
        <v>487</v>
      </c>
      <c r="AV55" s="85">
        <v>1</v>
      </c>
      <c r="AW55" s="63" t="s">
        <v>385</v>
      </c>
    </row>
    <row r="56" spans="2:49" customFormat="1" ht="50.15" customHeight="1" x14ac:dyDescent="0.45">
      <c r="B56" s="2" t="s">
        <v>32</v>
      </c>
      <c r="C56" s="2" t="s">
        <v>139</v>
      </c>
      <c r="D56" s="2"/>
      <c r="E56" s="2">
        <v>52</v>
      </c>
      <c r="F56" s="1" t="s">
        <v>225</v>
      </c>
      <c r="G56" s="1" t="str">
        <f>Table1[[#This Row],[Matrix Default Name]] &amp; IF(ISBLANK(Table1[[#This Row],[Component Aliases]]),"", " (aka " &amp; Table1[[#This Row],[Component Aliases]] &amp; ")") &amp; IF(ISBLANK(Table1[[#This Row],[Default Souce Addresses (Decimal)]]),""," (J1939 SA " &amp; Table1[[#This Row],[Default Souce Addresses (Decimal)]] &amp; ")")</f>
        <v>Steering Controller (aka Front Axle Steering (FAS) / VDS / MCS) (J1939 SA 19)</v>
      </c>
      <c r="H56" s="1" t="s">
        <v>32</v>
      </c>
      <c r="I56" s="1" t="s">
        <v>460</v>
      </c>
      <c r="J56" s="14">
        <v>19</v>
      </c>
      <c r="K56" s="41" t="s">
        <v>401</v>
      </c>
      <c r="L56" s="95" t="s">
        <v>413</v>
      </c>
      <c r="M56" s="95" t="s">
        <v>406</v>
      </c>
      <c r="N56" s="95" t="s">
        <v>406</v>
      </c>
      <c r="O56" s="95" t="s">
        <v>420</v>
      </c>
      <c r="P56" s="95" t="s">
        <v>406</v>
      </c>
      <c r="Q56" s="95" t="s">
        <v>418</v>
      </c>
      <c r="R56" s="26">
        <v>0</v>
      </c>
      <c r="S56" s="32">
        <v>1</v>
      </c>
      <c r="T56" s="28">
        <v>1</v>
      </c>
      <c r="U56" s="33">
        <v>2</v>
      </c>
      <c r="V56" s="30">
        <v>1</v>
      </c>
      <c r="W56" s="32">
        <v>2</v>
      </c>
      <c r="X56" s="28">
        <v>1</v>
      </c>
      <c r="Y56" s="33">
        <v>1</v>
      </c>
      <c r="Z56" s="30">
        <v>1</v>
      </c>
      <c r="AA56" s="78">
        <v>2</v>
      </c>
      <c r="AB56" s="80">
        <v>2</v>
      </c>
      <c r="AC56" s="33">
        <v>2</v>
      </c>
      <c r="AD56" s="83" t="s">
        <v>283</v>
      </c>
      <c r="AE56" s="122">
        <f>IFERROR(Table1[[#This Row],[Minimum Degree from RP1226 Connector]]*Table1[[#This Row],[Minimum Degree from J560 (or other Trailer) Connector]]*Table1[[#This Row],[Minimum Degree from other Connectivity (e.g. bluetooth, wi-fi, zigbee)]], "")</f>
        <v>1</v>
      </c>
      <c r="AF56" s="12" t="s">
        <v>286</v>
      </c>
      <c r="AG56" s="73">
        <f>_xlfn.LET(_xlpm.MAX_DEGREES,$AH$2,($R$4*IFERROR(MAX(0,_xlpm.MAX_DEGREES-R56),0)+$T$4*IFERROR(MAX(0,_xlpm.MAX_DEGREES-T56),0)+$V$4*IFERROR(MAX(0,_xlpm.MAX_DEGREES-V56),0)+$X$4*IFERROR(MAX(0,_xlpm.MAX_DEGREES-X56),0)+$Z$4*IFERROR(MAX(0,_xlpm.MAX_DEGREES-Z56),0)+$AB$4*IFERROR(MAX(0,_xlpm.MAX_DEGREES-AB56),0))/$AH$4)</f>
        <v>2.5</v>
      </c>
      <c r="AH56" s="73">
        <f>_xlfn.LET(_xlpm.MAX_DEGREES,$AH$2,($R$4*IFERROR(MAX(0,_xlpm.MAX_DEGREES-S56),0)+$T$4*IFERROR(MAX(0,_xlpm.MAX_DEGREES-U56),0)+$V$4*IFERROR(MAX(0,_xlpm.MAX_DEGREES-W56),0)+$X$4*IFERROR(MAX(0,_xlpm.MAX_DEGREES-Y56),0)+$Z$4*IFERROR(MAX(0,_xlpm.MAX_DEGREES-AA56),0)+$AB$4*IFERROR(MAX(0,_xlpm.MAX_DEGREES-AC56),0))/$AH$4)</f>
        <v>0.83333333333333337</v>
      </c>
      <c r="AI56" s="93">
        <v>3</v>
      </c>
      <c r="AJ56" s="93">
        <v>2</v>
      </c>
      <c r="AK56" s="93">
        <v>2</v>
      </c>
      <c r="AL56" s="93">
        <v>3</v>
      </c>
      <c r="AM56" s="90" t="s">
        <v>389</v>
      </c>
      <c r="AN56" s="74">
        <f>MAX(AI56+$AG56-3,0)</f>
        <v>2.5</v>
      </c>
      <c r="AO56" s="75">
        <f>MAX(AJ56+$AG56-3,0)</f>
        <v>1.5</v>
      </c>
      <c r="AP56" s="75">
        <f>MAX(AK56+$AG56-3,0)</f>
        <v>1.5</v>
      </c>
      <c r="AQ56" s="75">
        <f>MAX(AL56+$AG56-3,0)</f>
        <v>2.5</v>
      </c>
      <c r="AR56" s="76">
        <f>MAX(IF(Table1[[#This Row],[Any Scope Change?]]="Yes",3,0)+$AG56-3,0)</f>
        <v>2.5</v>
      </c>
      <c r="AS56" s="77">
        <f>SUMPRODUCT(AN$4:AR$4,AN56:AR56)</f>
        <v>10.5</v>
      </c>
      <c r="AT56" s="85">
        <v>4</v>
      </c>
      <c r="AU56" s="125" t="s">
        <v>488</v>
      </c>
      <c r="AV56" s="85">
        <v>2</v>
      </c>
      <c r="AW56" s="63" t="s">
        <v>381</v>
      </c>
    </row>
    <row r="57" spans="2:49" customFormat="1" ht="50.15" customHeight="1" x14ac:dyDescent="0.45">
      <c r="B57" s="2" t="s">
        <v>33</v>
      </c>
      <c r="C57" s="2" t="s">
        <v>139</v>
      </c>
      <c r="D57" s="2"/>
      <c r="E57" s="2">
        <v>54</v>
      </c>
      <c r="F57" s="1" t="s">
        <v>225</v>
      </c>
      <c r="G57" s="1" t="str">
        <f>Table1[[#This Row],[Matrix Default Name]] &amp; IF(ISBLANK(Table1[[#This Row],[Component Aliases]]),"", " (aka " &amp; Table1[[#This Row],[Component Aliases]] &amp; ")") &amp; IF(ISBLANK(Table1[[#This Row],[Default Souce Addresses (Decimal)]]),""," (J1939 SA " &amp; Table1[[#This Row],[Default Souce Addresses (Decimal)]] &amp; ")")</f>
        <v>Suspension - Steer Axle (aka Electronically Controlled Suspension (ECS) / Electronically Controlled Air Suspension (ECAS)) (J1939 SA 20)</v>
      </c>
      <c r="H57" s="1" t="s">
        <v>33</v>
      </c>
      <c r="I57" s="1" t="s">
        <v>347</v>
      </c>
      <c r="J57" s="14">
        <v>20</v>
      </c>
      <c r="K57" s="41" t="s">
        <v>401</v>
      </c>
      <c r="L57" s="95" t="s">
        <v>413</v>
      </c>
      <c r="M57" s="95" t="s">
        <v>413</v>
      </c>
      <c r="N57" s="95" t="s">
        <v>406</v>
      </c>
      <c r="O57" s="95" t="s">
        <v>410</v>
      </c>
      <c r="P57" s="95" t="s">
        <v>413</v>
      </c>
      <c r="Q57" s="95" t="s">
        <v>408</v>
      </c>
      <c r="R57" s="26">
        <v>0</v>
      </c>
      <c r="S57" s="32">
        <v>1</v>
      </c>
      <c r="T57" s="28">
        <v>0</v>
      </c>
      <c r="U57" s="33">
        <v>1</v>
      </c>
      <c r="V57" s="30">
        <v>1</v>
      </c>
      <c r="W57" s="32">
        <v>2</v>
      </c>
      <c r="X57" s="28">
        <v>0</v>
      </c>
      <c r="Y57" s="33">
        <v>2</v>
      </c>
      <c r="Z57" s="30">
        <v>0</v>
      </c>
      <c r="AA57" s="78">
        <v>1</v>
      </c>
      <c r="AB57" s="80">
        <v>1</v>
      </c>
      <c r="AC57" s="33">
        <v>1</v>
      </c>
      <c r="AD57" s="83" t="s">
        <v>359</v>
      </c>
      <c r="AE57" s="122">
        <f>IFERROR(Table1[[#This Row],[Minimum Degree from RP1226 Connector]]*Table1[[#This Row],[Minimum Degree from J560 (or other Trailer) Connector]]*Table1[[#This Row],[Minimum Degree from other Connectivity (e.g. bluetooth, wi-fi, zigbee)]], "")</f>
        <v>0</v>
      </c>
      <c r="AF57" s="12" t="s">
        <v>407</v>
      </c>
      <c r="AG57" s="73">
        <f>_xlfn.LET(_xlpm.MAX_DEGREES,$AH$2,($R$4*IFERROR(MAX(0,_xlpm.MAX_DEGREES-R57),0)+$T$4*IFERROR(MAX(0,_xlpm.MAX_DEGREES-T57),0)+$V$4*IFERROR(MAX(0,_xlpm.MAX_DEGREES-V57),0)+$X$4*IFERROR(MAX(0,_xlpm.MAX_DEGREES-X57),0)+$Z$4*IFERROR(MAX(0,_xlpm.MAX_DEGREES-Z57),0)+$AB$4*IFERROR(MAX(0,_xlpm.MAX_DEGREES-AB57),0))/$AH$4)</f>
        <v>4.166666666666667</v>
      </c>
      <c r="AH57" s="73">
        <f>_xlfn.LET(_xlpm.MAX_DEGREES,$AH$2,($R$4*IFERROR(MAX(0,_xlpm.MAX_DEGREES-S57),0)+$T$4*IFERROR(MAX(0,_xlpm.MAX_DEGREES-U57),0)+$V$4*IFERROR(MAX(0,_xlpm.MAX_DEGREES-W57),0)+$X$4*IFERROR(MAX(0,_xlpm.MAX_DEGREES-Y57),0)+$Z$4*IFERROR(MAX(0,_xlpm.MAX_DEGREES-AA57),0)+$AB$4*IFERROR(MAX(0,_xlpm.MAX_DEGREES-AC57),0))/$AH$4)</f>
        <v>1.6666666666666667</v>
      </c>
      <c r="AI57" s="93">
        <v>0</v>
      </c>
      <c r="AJ57" s="93">
        <v>2</v>
      </c>
      <c r="AK57" s="93">
        <v>1</v>
      </c>
      <c r="AL57" s="93">
        <v>0</v>
      </c>
      <c r="AM57" s="91" t="s">
        <v>390</v>
      </c>
      <c r="AN57" s="74">
        <f>MAX(AI57+$AG57-3,0)</f>
        <v>1.166666666666667</v>
      </c>
      <c r="AO57" s="75">
        <f>MAX(AJ57+$AG57-3,0)</f>
        <v>3.166666666666667</v>
      </c>
      <c r="AP57" s="75">
        <f>MAX(AK57+$AG57-3,0)</f>
        <v>2.166666666666667</v>
      </c>
      <c r="AQ57" s="75">
        <f>MAX(AL57+$AG57-3,0)</f>
        <v>1.166666666666667</v>
      </c>
      <c r="AR57" s="76">
        <f>MAX(IF(Table1[[#This Row],[Any Scope Change?]]="Yes",3,0)+$AG57-3,0)</f>
        <v>1.166666666666667</v>
      </c>
      <c r="AS57" s="77">
        <f>SUMPRODUCT(AN$4:AR$4,AN57:AR57)</f>
        <v>8.8333333333333357</v>
      </c>
      <c r="AT57" s="85">
        <v>6</v>
      </c>
      <c r="AU57" s="43" t="s">
        <v>485</v>
      </c>
      <c r="AV57" s="85">
        <v>2</v>
      </c>
      <c r="AW57" s="63" t="s">
        <v>382</v>
      </c>
    </row>
    <row r="58" spans="2:49" customFormat="1" ht="50.15" customHeight="1" x14ac:dyDescent="0.45">
      <c r="B58" s="2" t="s">
        <v>71</v>
      </c>
      <c r="C58" s="2" t="s">
        <v>139</v>
      </c>
      <c r="D58" s="2" t="s">
        <v>72</v>
      </c>
      <c r="E58" s="2">
        <v>55</v>
      </c>
      <c r="F58" s="1" t="s">
        <v>225</v>
      </c>
      <c r="G58" s="1" t="str">
        <f>Table1[[#This Row],[Matrix Default Name]] &amp; IF(ISBLANK(Table1[[#This Row],[Component Aliases]]),"", " (aka " &amp; Table1[[#This Row],[Component Aliases]] &amp; ")") &amp; IF(ISBLANK(Table1[[#This Row],[Default Souce Addresses (Decimal)]]),""," (J1939 SA " &amp; Table1[[#This Row],[Default Souce Addresses (Decimal)]] &amp; ")")</f>
        <v>Suspension - System Controller #1 (J1939 SA 47)</v>
      </c>
      <c r="H58" s="1" t="s">
        <v>71</v>
      </c>
      <c r="I58" s="1"/>
      <c r="J58" s="14">
        <v>47</v>
      </c>
      <c r="K58" s="41" t="s">
        <v>401</v>
      </c>
      <c r="L58" s="95" t="s">
        <v>413</v>
      </c>
      <c r="M58" s="95" t="s">
        <v>413</v>
      </c>
      <c r="N58" s="95" t="s">
        <v>406</v>
      </c>
      <c r="O58" s="95" t="s">
        <v>413</v>
      </c>
      <c r="P58" s="95" t="s">
        <v>413</v>
      </c>
      <c r="Q58" s="95" t="s">
        <v>420</v>
      </c>
      <c r="R58" s="26">
        <v>0</v>
      </c>
      <c r="S58" s="32">
        <v>1</v>
      </c>
      <c r="T58" s="28">
        <v>0</v>
      </c>
      <c r="U58" s="33">
        <v>1</v>
      </c>
      <c r="V58" s="30">
        <v>1</v>
      </c>
      <c r="W58" s="32">
        <v>2</v>
      </c>
      <c r="X58" s="28">
        <v>0</v>
      </c>
      <c r="Y58" s="33">
        <v>1</v>
      </c>
      <c r="Z58" s="30">
        <v>0</v>
      </c>
      <c r="AA58" s="78">
        <v>1</v>
      </c>
      <c r="AB58" s="80">
        <v>1</v>
      </c>
      <c r="AC58" s="33">
        <v>1</v>
      </c>
      <c r="AD58" s="83" t="s">
        <v>359</v>
      </c>
      <c r="AE58" s="122">
        <f>IFERROR(Table1[[#This Row],[Minimum Degree from RP1226 Connector]]*Table1[[#This Row],[Minimum Degree from J560 (or other Trailer) Connector]]*Table1[[#This Row],[Minimum Degree from other Connectivity (e.g. bluetooth, wi-fi, zigbee)]], "")</f>
        <v>0</v>
      </c>
      <c r="AF58" s="12" t="s">
        <v>407</v>
      </c>
      <c r="AG58" s="73">
        <f>_xlfn.LET(_xlpm.MAX_DEGREES,$AH$2,($R$4*IFERROR(MAX(0,_xlpm.MAX_DEGREES-R58),0)+$T$4*IFERROR(MAX(0,_xlpm.MAX_DEGREES-T58),0)+$V$4*IFERROR(MAX(0,_xlpm.MAX_DEGREES-V58),0)+$X$4*IFERROR(MAX(0,_xlpm.MAX_DEGREES-X58),0)+$Z$4*IFERROR(MAX(0,_xlpm.MAX_DEGREES-Z58),0)+$AB$4*IFERROR(MAX(0,_xlpm.MAX_DEGREES-AB58),0))/$AH$4)</f>
        <v>4.166666666666667</v>
      </c>
      <c r="AH58" s="73">
        <f>_xlfn.LET(_xlpm.MAX_DEGREES,$AH$2,($R$4*IFERROR(MAX(0,_xlpm.MAX_DEGREES-S58),0)+$T$4*IFERROR(MAX(0,_xlpm.MAX_DEGREES-U58),0)+$V$4*IFERROR(MAX(0,_xlpm.MAX_DEGREES-W58),0)+$X$4*IFERROR(MAX(0,_xlpm.MAX_DEGREES-Y58),0)+$Z$4*IFERROR(MAX(0,_xlpm.MAX_DEGREES-AA58),0)+$AB$4*IFERROR(MAX(0,_xlpm.MAX_DEGREES-AC58),0))/$AH$4)</f>
        <v>2.0833333333333335</v>
      </c>
      <c r="AI58" s="93">
        <v>0</v>
      </c>
      <c r="AJ58" s="93">
        <v>2</v>
      </c>
      <c r="AK58" s="93">
        <v>1</v>
      </c>
      <c r="AL58" s="93">
        <v>0</v>
      </c>
      <c r="AM58" s="90" t="s">
        <v>389</v>
      </c>
      <c r="AN58" s="74">
        <f>MAX(AI58+$AG58-3,0)</f>
        <v>1.166666666666667</v>
      </c>
      <c r="AO58" s="75">
        <f>MAX(AJ58+$AG58-3,0)</f>
        <v>3.166666666666667</v>
      </c>
      <c r="AP58" s="75">
        <f>MAX(AK58+$AG58-3,0)</f>
        <v>2.166666666666667</v>
      </c>
      <c r="AQ58" s="75">
        <f>MAX(AL58+$AG58-3,0)</f>
        <v>1.166666666666667</v>
      </c>
      <c r="AR58" s="76">
        <f>MAX(IF(Table1[[#This Row],[Any Scope Change?]]="Yes",3,0)+$AG58-3,0)</f>
        <v>1.166666666666667</v>
      </c>
      <c r="AS58" s="77">
        <f>SUMPRODUCT(AN$4:AR$4,AN58:AR58)</f>
        <v>8.8333333333333357</v>
      </c>
      <c r="AT58" s="85">
        <v>6</v>
      </c>
      <c r="AU58" s="43" t="s">
        <v>485</v>
      </c>
      <c r="AV58" s="85">
        <v>2</v>
      </c>
      <c r="AW58" s="63" t="s">
        <v>382</v>
      </c>
    </row>
    <row r="59" spans="2:49" customFormat="1" ht="75.75" customHeight="1" x14ac:dyDescent="0.45">
      <c r="B59" s="2" t="s">
        <v>15</v>
      </c>
      <c r="C59" s="2" t="s">
        <v>139</v>
      </c>
      <c r="D59" s="2"/>
      <c r="E59" s="2">
        <v>50</v>
      </c>
      <c r="F59" s="1" t="s">
        <v>225</v>
      </c>
      <c r="G59" s="1" t="str">
        <f>Table1[[#This Row],[Matrix Default Name]] &amp; IF(ISBLANK(Table1[[#This Row],[Component Aliases]]),"", " (aka " &amp; Table1[[#This Row],[Component Aliases]] &amp; ")") &amp; IF(ISBLANK(Table1[[#This Row],[Default Souce Addresses (Decimal)]]),""," (J1939 SA " &amp; Table1[[#This Row],[Default Souce Addresses (Decimal)]] &amp; ")")</f>
        <v>Axle - Steering (J1939 SA 08)</v>
      </c>
      <c r="H59" s="1" t="s">
        <v>15</v>
      </c>
      <c r="I59" s="1"/>
      <c r="J59" s="14" t="s">
        <v>311</v>
      </c>
      <c r="K59" s="41" t="s">
        <v>401</v>
      </c>
      <c r="L59" s="95" t="s">
        <v>408</v>
      </c>
      <c r="M59" s="95" t="s">
        <v>421</v>
      </c>
      <c r="N59" s="95" t="s">
        <v>421</v>
      </c>
      <c r="O59" s="95" t="s">
        <v>408</v>
      </c>
      <c r="P59" s="95" t="s">
        <v>421</v>
      </c>
      <c r="Q59" s="95" t="s">
        <v>421</v>
      </c>
      <c r="R59" s="26">
        <v>1</v>
      </c>
      <c r="S59" s="32">
        <v>1</v>
      </c>
      <c r="T59" s="28">
        <v>2</v>
      </c>
      <c r="U59" s="33">
        <v>2</v>
      </c>
      <c r="V59" s="30">
        <v>2</v>
      </c>
      <c r="W59" s="32">
        <v>2</v>
      </c>
      <c r="X59" s="28">
        <v>1</v>
      </c>
      <c r="Y59" s="33">
        <v>1</v>
      </c>
      <c r="Z59" s="30">
        <v>2</v>
      </c>
      <c r="AA59" s="78">
        <v>2</v>
      </c>
      <c r="AB59" s="80">
        <v>2</v>
      </c>
      <c r="AC59" s="33">
        <v>2</v>
      </c>
      <c r="AD59" s="83" t="s">
        <v>359</v>
      </c>
      <c r="AE59" s="122">
        <f>IFERROR(Table1[[#This Row],[Minimum Degree from RP1226 Connector]]*Table1[[#This Row],[Minimum Degree from J560 (or other Trailer) Connector]]*Table1[[#This Row],[Minimum Degree from other Connectivity (e.g. bluetooth, wi-fi, zigbee)]], "")</f>
        <v>4</v>
      </c>
      <c r="AF59" s="12" t="s">
        <v>407</v>
      </c>
      <c r="AG59" s="73">
        <f>_xlfn.LET(_xlpm.MAX_DEGREES,$AH$2,($R$4*IFERROR(MAX(0,_xlpm.MAX_DEGREES-R59),0)+$T$4*IFERROR(MAX(0,_xlpm.MAX_DEGREES-T59),0)+$V$4*IFERROR(MAX(0,_xlpm.MAX_DEGREES-V59),0)+$X$4*IFERROR(MAX(0,_xlpm.MAX_DEGREES-X59),0)+$Z$4*IFERROR(MAX(0,_xlpm.MAX_DEGREES-Z59),0)+$AB$4*IFERROR(MAX(0,_xlpm.MAX_DEGREES-AB59),0))/$AH$4)</f>
        <v>0.83333333333333337</v>
      </c>
      <c r="AH59" s="73">
        <f>_xlfn.LET(_xlpm.MAX_DEGREES,$AH$2,($R$4*IFERROR(MAX(0,_xlpm.MAX_DEGREES-S59),0)+$T$4*IFERROR(MAX(0,_xlpm.MAX_DEGREES-U59),0)+$V$4*IFERROR(MAX(0,_xlpm.MAX_DEGREES-W59),0)+$X$4*IFERROR(MAX(0,_xlpm.MAX_DEGREES-Y59),0)+$Z$4*IFERROR(MAX(0,_xlpm.MAX_DEGREES-AA59),0)+$AB$4*IFERROR(MAX(0,_xlpm.MAX_DEGREES-AC59),0))/$AH$4)</f>
        <v>0.83333333333333337</v>
      </c>
      <c r="AI59" s="93">
        <v>3</v>
      </c>
      <c r="AJ59" s="93">
        <v>2</v>
      </c>
      <c r="AK59" s="93">
        <v>2</v>
      </c>
      <c r="AL59" s="93">
        <v>3</v>
      </c>
      <c r="AM59" s="91" t="s">
        <v>390</v>
      </c>
      <c r="AN59" s="74">
        <f>MAX(AI59+$AG59-3,0)</f>
        <v>0.83333333333333348</v>
      </c>
      <c r="AO59" s="75">
        <f>MAX(AJ59+$AG59-3,0)</f>
        <v>0</v>
      </c>
      <c r="AP59" s="75">
        <f>MAX(AK59+$AG59-3,0)</f>
        <v>0</v>
      </c>
      <c r="AQ59" s="75">
        <f>MAX(AL59+$AG59-3,0)</f>
        <v>0.83333333333333348</v>
      </c>
      <c r="AR59" s="76">
        <f>MAX(IF(Table1[[#This Row],[Any Scope Change?]]="Yes",3,0)+$AG59-3,0)</f>
        <v>0</v>
      </c>
      <c r="AS59" s="77">
        <f>SUMPRODUCT(AN$4:AR$4,AN59:AR59)</f>
        <v>1.666666666666667</v>
      </c>
      <c r="AT59" s="85">
        <v>7</v>
      </c>
      <c r="AU59" s="43" t="s">
        <v>486</v>
      </c>
      <c r="AV59" s="85">
        <v>4</v>
      </c>
      <c r="AW59" s="63" t="s">
        <v>384</v>
      </c>
    </row>
    <row r="60" spans="2:49" customFormat="1" ht="50.15" customHeight="1" x14ac:dyDescent="0.45">
      <c r="B60" s="2" t="s">
        <v>21</v>
      </c>
      <c r="C60" s="2" t="s">
        <v>139</v>
      </c>
      <c r="D60" s="2"/>
      <c r="E60" s="2">
        <v>51</v>
      </c>
      <c r="F60" s="1" t="s">
        <v>225</v>
      </c>
      <c r="G60" s="1" t="str">
        <f>Table1[[#This Row],[Matrix Default Name]] &amp; IF(ISBLANK(Table1[[#This Row],[Component Aliases]]),"", " (aka " &amp; Table1[[#This Row],[Component Aliases]] &amp; ")") &amp; IF(ISBLANK(Table1[[#This Row],[Default Souce Addresses (Decimal)]]),""," (J1939 SA " &amp; Table1[[#This Row],[Default Souce Addresses (Decimal)]] &amp; ")")</f>
        <v>Brakes - Steer Axle (J1939 SA 13)</v>
      </c>
      <c r="H60" s="1" t="s">
        <v>21</v>
      </c>
      <c r="I60" s="1"/>
      <c r="J60" s="14">
        <v>13</v>
      </c>
      <c r="K60" s="41" t="s">
        <v>425</v>
      </c>
      <c r="L60" s="95" t="s">
        <v>409</v>
      </c>
      <c r="M60" s="95" t="s">
        <v>409</v>
      </c>
      <c r="N60" s="95" t="s">
        <v>409</v>
      </c>
      <c r="O60" s="95" t="s">
        <v>409</v>
      </c>
      <c r="P60" s="95" t="s">
        <v>409</v>
      </c>
      <c r="Q60" s="95" t="s">
        <v>409</v>
      </c>
      <c r="R60" s="26" t="s">
        <v>407</v>
      </c>
      <c r="S60" s="32" t="s">
        <v>407</v>
      </c>
      <c r="T60" s="28" t="s">
        <v>407</v>
      </c>
      <c r="U60" s="33" t="s">
        <v>407</v>
      </c>
      <c r="V60" s="30" t="s">
        <v>407</v>
      </c>
      <c r="W60" s="32" t="s">
        <v>407</v>
      </c>
      <c r="X60" s="28" t="s">
        <v>407</v>
      </c>
      <c r="Y60" s="33" t="s">
        <v>407</v>
      </c>
      <c r="Z60" s="30" t="s">
        <v>407</v>
      </c>
      <c r="AA60" s="78" t="s">
        <v>407</v>
      </c>
      <c r="AB60" s="80" t="s">
        <v>407</v>
      </c>
      <c r="AC60" s="33" t="s">
        <v>407</v>
      </c>
      <c r="AD60" s="83" t="s">
        <v>359</v>
      </c>
      <c r="AE60" s="122" t="str">
        <f>IFERROR(Table1[[#This Row],[Minimum Degree from RP1226 Connector]]*Table1[[#This Row],[Minimum Degree from J560 (or other Trailer) Connector]]*Table1[[#This Row],[Minimum Degree from other Connectivity (e.g. bluetooth, wi-fi, zigbee)]], "")</f>
        <v/>
      </c>
      <c r="AF60" s="12" t="s">
        <v>407</v>
      </c>
      <c r="AG60" s="73">
        <f>_xlfn.LET(_xlpm.MAX_DEGREES,$AH$2,($R$4*IFERROR(MAX(0,_xlpm.MAX_DEGREES-R60),0)+$T$4*IFERROR(MAX(0,_xlpm.MAX_DEGREES-T60),0)+$V$4*IFERROR(MAX(0,_xlpm.MAX_DEGREES-V60),0)+$X$4*IFERROR(MAX(0,_xlpm.MAX_DEGREES-X60),0)+$Z$4*IFERROR(MAX(0,_xlpm.MAX_DEGREES-Z60),0)+$AB$4*IFERROR(MAX(0,_xlpm.MAX_DEGREES-AB60),0))/$AH$4)</f>
        <v>0</v>
      </c>
      <c r="AH60" s="73">
        <f>_xlfn.LET(_xlpm.MAX_DEGREES,$AH$2,($R$4*IFERROR(MAX(0,_xlpm.MAX_DEGREES-S60),0)+$T$4*IFERROR(MAX(0,_xlpm.MAX_DEGREES-U60),0)+$V$4*IFERROR(MAX(0,_xlpm.MAX_DEGREES-W60),0)+$X$4*IFERROR(MAX(0,_xlpm.MAX_DEGREES-Y60),0)+$Z$4*IFERROR(MAX(0,_xlpm.MAX_DEGREES-AA60),0)+$AB$4*IFERROR(MAX(0,_xlpm.MAX_DEGREES-AC60),0))/$AH$4)</f>
        <v>0</v>
      </c>
      <c r="AI60" s="93">
        <v>3</v>
      </c>
      <c r="AJ60" s="93">
        <v>2</v>
      </c>
      <c r="AK60" s="93">
        <v>3</v>
      </c>
      <c r="AL60" s="93">
        <v>3</v>
      </c>
      <c r="AM60" s="91" t="s">
        <v>390</v>
      </c>
      <c r="AN60" s="74">
        <f>MAX(AI60+$AG60-3,0)</f>
        <v>0</v>
      </c>
      <c r="AO60" s="75">
        <f>MAX(AJ60+$AG60-3,0)</f>
        <v>0</v>
      </c>
      <c r="AP60" s="75">
        <f>MAX(AK60+$AG60-3,0)</f>
        <v>0</v>
      </c>
      <c r="AQ60" s="75">
        <f>MAX(AL60+$AG60-3,0)</f>
        <v>0</v>
      </c>
      <c r="AR60" s="76">
        <f>MAX(IF(Table1[[#This Row],[Any Scope Change?]]="Yes",3,0)+$AG60-3,0)</f>
        <v>0</v>
      </c>
      <c r="AS60" s="77">
        <f>SUMPRODUCT(AN$4:AR$4,AN60:AR60)</f>
        <v>0</v>
      </c>
      <c r="AT60" s="85" t="s">
        <v>479</v>
      </c>
      <c r="AU60" s="63" t="s">
        <v>379</v>
      </c>
      <c r="AV60" s="85">
        <v>4</v>
      </c>
      <c r="AW60" s="63" t="s">
        <v>384</v>
      </c>
    </row>
    <row r="61" spans="2:49" customFormat="1" ht="50.15" customHeight="1" x14ac:dyDescent="0.45">
      <c r="B61" s="2" t="s">
        <v>94</v>
      </c>
      <c r="C61" s="2" t="s">
        <v>139</v>
      </c>
      <c r="D61" s="2"/>
      <c r="E61" s="2">
        <v>56</v>
      </c>
      <c r="F61" s="1" t="s">
        <v>225</v>
      </c>
      <c r="G61" s="1" t="str">
        <f>Table1[[#This Row],[Matrix Default Name]] &amp; IF(ISBLANK(Table1[[#This Row],[Component Aliases]]),"", " (aka " &amp; Table1[[#This Row],[Component Aliases]] &amp; ")") &amp; IF(ISBLANK(Table1[[#This Row],[Default Souce Addresses (Decimal)]]),""," (J1939 SA " &amp; Table1[[#This Row],[Default Souce Addresses (Decimal)]] &amp; ")")</f>
        <v>Suspension - System Controller #2 (J1939 SA 64)</v>
      </c>
      <c r="H61" s="1" t="s">
        <v>94</v>
      </c>
      <c r="I61" s="1"/>
      <c r="J61" s="14" t="s">
        <v>312</v>
      </c>
      <c r="K61" s="41" t="s">
        <v>425</v>
      </c>
      <c r="L61" s="95" t="s">
        <v>409</v>
      </c>
      <c r="M61" s="95" t="s">
        <v>409</v>
      </c>
      <c r="N61" s="95" t="s">
        <v>409</v>
      </c>
      <c r="O61" s="95" t="s">
        <v>409</v>
      </c>
      <c r="P61" s="95" t="s">
        <v>409</v>
      </c>
      <c r="Q61" s="95" t="s">
        <v>409</v>
      </c>
      <c r="R61" s="26" t="s">
        <v>407</v>
      </c>
      <c r="S61" s="32" t="s">
        <v>407</v>
      </c>
      <c r="T61" s="28" t="s">
        <v>407</v>
      </c>
      <c r="U61" s="33" t="s">
        <v>407</v>
      </c>
      <c r="V61" s="30" t="s">
        <v>407</v>
      </c>
      <c r="W61" s="32" t="s">
        <v>407</v>
      </c>
      <c r="X61" s="28" t="s">
        <v>407</v>
      </c>
      <c r="Y61" s="33" t="s">
        <v>407</v>
      </c>
      <c r="Z61" s="30" t="s">
        <v>407</v>
      </c>
      <c r="AA61" s="78" t="s">
        <v>407</v>
      </c>
      <c r="AB61" s="80" t="s">
        <v>407</v>
      </c>
      <c r="AC61" s="33" t="s">
        <v>407</v>
      </c>
      <c r="AD61" s="83" t="s">
        <v>359</v>
      </c>
      <c r="AE61" s="122" t="str">
        <f>IFERROR(Table1[[#This Row],[Minimum Degree from RP1226 Connector]]*Table1[[#This Row],[Minimum Degree from J560 (or other Trailer) Connector]]*Table1[[#This Row],[Minimum Degree from other Connectivity (e.g. bluetooth, wi-fi, zigbee)]], "")</f>
        <v/>
      </c>
      <c r="AF61" s="12" t="s">
        <v>407</v>
      </c>
      <c r="AG61" s="73">
        <f>_xlfn.LET(_xlpm.MAX_DEGREES,$AH$2,($R$4*IFERROR(MAX(0,_xlpm.MAX_DEGREES-R61),0)+$T$4*IFERROR(MAX(0,_xlpm.MAX_DEGREES-T61),0)+$V$4*IFERROR(MAX(0,_xlpm.MAX_DEGREES-V61),0)+$X$4*IFERROR(MAX(0,_xlpm.MAX_DEGREES-X61),0)+$Z$4*IFERROR(MAX(0,_xlpm.MAX_DEGREES-Z61),0)+$AB$4*IFERROR(MAX(0,_xlpm.MAX_DEGREES-AB61),0))/$AH$4)</f>
        <v>0</v>
      </c>
      <c r="AH61" s="73">
        <f>_xlfn.LET(_xlpm.MAX_DEGREES,$AH$2,($R$4*IFERROR(MAX(0,_xlpm.MAX_DEGREES-S61),0)+$T$4*IFERROR(MAX(0,_xlpm.MAX_DEGREES-U61),0)+$V$4*IFERROR(MAX(0,_xlpm.MAX_DEGREES-W61),0)+$X$4*IFERROR(MAX(0,_xlpm.MAX_DEGREES-Y61),0)+$Z$4*IFERROR(MAX(0,_xlpm.MAX_DEGREES-AA61),0)+$AB$4*IFERROR(MAX(0,_xlpm.MAX_DEGREES-AC61),0))/$AH$4)</f>
        <v>0</v>
      </c>
      <c r="AI61" s="93">
        <v>0</v>
      </c>
      <c r="AJ61" s="93">
        <v>2</v>
      </c>
      <c r="AK61" s="93">
        <v>1</v>
      </c>
      <c r="AL61" s="93">
        <v>0</v>
      </c>
      <c r="AM61" s="91" t="s">
        <v>390</v>
      </c>
      <c r="AN61" s="74">
        <f>MAX(AI61+$AG61-3,0)</f>
        <v>0</v>
      </c>
      <c r="AO61" s="75">
        <f>MAX(AJ61+$AG61-3,0)</f>
        <v>0</v>
      </c>
      <c r="AP61" s="75">
        <f>MAX(AK61+$AG61-3,0)</f>
        <v>0</v>
      </c>
      <c r="AQ61" s="75">
        <f>MAX(AL61+$AG61-3,0)</f>
        <v>0</v>
      </c>
      <c r="AR61" s="76">
        <f>MAX(IF(Table1[[#This Row],[Any Scope Change?]]="Yes",3,0)+$AG61-3,0)</f>
        <v>0</v>
      </c>
      <c r="AS61" s="77">
        <f>SUMPRODUCT(AN$4:AR$4,AN61:AR61)</f>
        <v>0</v>
      </c>
      <c r="AT61" s="85" t="s">
        <v>479</v>
      </c>
      <c r="AU61" s="63" t="s">
        <v>379</v>
      </c>
      <c r="AV61" s="85" t="s">
        <v>377</v>
      </c>
      <c r="AW61" s="63" t="s">
        <v>379</v>
      </c>
    </row>
    <row r="62" spans="2:49" customFormat="1" ht="50.15" customHeight="1" x14ac:dyDescent="0.45">
      <c r="B62" s="2"/>
      <c r="C62" s="2" t="s">
        <v>475</v>
      </c>
      <c r="D62" s="2"/>
      <c r="E62" s="2">
        <v>66</v>
      </c>
      <c r="F62" s="1" t="s">
        <v>226</v>
      </c>
      <c r="G62" s="1" t="str">
        <f>Table1[[#This Row],[Matrix Default Name]] &amp; IF(ISBLANK(Table1[[#This Row],[Component Aliases]]),"", " (aka " &amp; Table1[[#This Row],[Component Aliases]] &amp; ")") &amp; IF(ISBLANK(Table1[[#This Row],[Default Souce Addresses (Decimal)]]),""," (J1939 SA " &amp; Table1[[#This Row],[Default Souce Addresses (Decimal)]] &amp; ")")</f>
        <v>Antilock Brake System (ABS) (J1939 SA 11)</v>
      </c>
      <c r="H62" s="1" t="s">
        <v>345</v>
      </c>
      <c r="I62" s="1"/>
      <c r="J62" s="14">
        <v>11</v>
      </c>
      <c r="K62" s="41" t="s">
        <v>401</v>
      </c>
      <c r="L62" s="95" t="s">
        <v>429</v>
      </c>
      <c r="M62" s="95" t="s">
        <v>417</v>
      </c>
      <c r="N62" s="95" t="s">
        <v>430</v>
      </c>
      <c r="O62" s="95" t="s">
        <v>412</v>
      </c>
      <c r="P62" s="95" t="s">
        <v>417</v>
      </c>
      <c r="Q62" s="95" t="s">
        <v>406</v>
      </c>
      <c r="R62" s="26">
        <v>0</v>
      </c>
      <c r="S62" s="32">
        <v>1</v>
      </c>
      <c r="T62" s="28">
        <v>1</v>
      </c>
      <c r="U62" s="33">
        <v>1</v>
      </c>
      <c r="V62" s="30">
        <v>0</v>
      </c>
      <c r="W62" s="32">
        <v>1</v>
      </c>
      <c r="X62" s="28">
        <v>0</v>
      </c>
      <c r="Y62" s="33">
        <v>1</v>
      </c>
      <c r="Z62" s="30">
        <v>1</v>
      </c>
      <c r="AA62" s="78">
        <v>1</v>
      </c>
      <c r="AB62" s="80">
        <v>1</v>
      </c>
      <c r="AC62" s="33">
        <v>2</v>
      </c>
      <c r="AD62" s="83" t="s">
        <v>283</v>
      </c>
      <c r="AE62" s="122">
        <f>IFERROR(Table1[[#This Row],[Minimum Degree from RP1226 Connector]]*Table1[[#This Row],[Minimum Degree from J560 (or other Trailer) Connector]]*Table1[[#This Row],[Minimum Degree from other Connectivity (e.g. bluetooth, wi-fi, zigbee)]], "")</f>
        <v>0</v>
      </c>
      <c r="AF62" s="12" t="s">
        <v>407</v>
      </c>
      <c r="AG62" s="73">
        <f>_xlfn.LET(_xlpm.MAX_DEGREES,$AH$2,($R$4*IFERROR(MAX(0,_xlpm.MAX_DEGREES-R62),0)+$T$4*IFERROR(MAX(0,_xlpm.MAX_DEGREES-T62),0)+$V$4*IFERROR(MAX(0,_xlpm.MAX_DEGREES-V62),0)+$X$4*IFERROR(MAX(0,_xlpm.MAX_DEGREES-X62),0)+$Z$4*IFERROR(MAX(0,_xlpm.MAX_DEGREES-Z62),0)+$AB$4*IFERROR(MAX(0,_xlpm.MAX_DEGREES-AB62),0))/$AH$4)</f>
        <v>3.75</v>
      </c>
      <c r="AH62" s="73">
        <f>_xlfn.LET(_xlpm.MAX_DEGREES,$AH$2,($R$4*IFERROR(MAX(0,_xlpm.MAX_DEGREES-S62),0)+$T$4*IFERROR(MAX(0,_xlpm.MAX_DEGREES-U62),0)+$V$4*IFERROR(MAX(0,_xlpm.MAX_DEGREES-W62),0)+$X$4*IFERROR(MAX(0,_xlpm.MAX_DEGREES-Y62),0)+$Z$4*IFERROR(MAX(0,_xlpm.MAX_DEGREES-AA62),0)+$AB$4*IFERROR(MAX(0,_xlpm.MAX_DEGREES-AC62),0))/$AH$4)</f>
        <v>2.0833333333333335</v>
      </c>
      <c r="AI62" s="93">
        <v>3</v>
      </c>
      <c r="AJ62" s="93">
        <v>2</v>
      </c>
      <c r="AK62" s="93">
        <v>3</v>
      </c>
      <c r="AL62" s="93">
        <v>3</v>
      </c>
      <c r="AM62" s="90" t="s">
        <v>389</v>
      </c>
      <c r="AN62" s="74">
        <f>MAX(AI62+$AG62-3,0)</f>
        <v>3.75</v>
      </c>
      <c r="AO62" s="75">
        <f>MAX(AJ62+$AG62-3,0)</f>
        <v>2.75</v>
      </c>
      <c r="AP62" s="75">
        <f>MAX(AK62+$AG62-3,0)</f>
        <v>3.75</v>
      </c>
      <c r="AQ62" s="75">
        <f>MAX(AL62+$AG62-3,0)</f>
        <v>3.75</v>
      </c>
      <c r="AR62" s="76">
        <f>MAX(IF(Table1[[#This Row],[Any Scope Change?]]="Yes",3,0)+$AG62-3,0)</f>
        <v>3.75</v>
      </c>
      <c r="AS62" s="77">
        <f>SUMPRODUCT(AN$4:AR$4,AN62:AR62)</f>
        <v>17.75</v>
      </c>
      <c r="AT62" s="85">
        <v>1</v>
      </c>
      <c r="AU62" s="63" t="s">
        <v>489</v>
      </c>
      <c r="AV62" s="85">
        <v>1</v>
      </c>
      <c r="AW62" s="63" t="s">
        <v>380</v>
      </c>
    </row>
    <row r="63" spans="2:49" customFormat="1" ht="50.15" customHeight="1" x14ac:dyDescent="0.45">
      <c r="B63" s="2" t="s">
        <v>22</v>
      </c>
      <c r="C63" s="2" t="s">
        <v>139</v>
      </c>
      <c r="D63" s="2" t="s">
        <v>23</v>
      </c>
      <c r="E63" s="2">
        <v>59</v>
      </c>
      <c r="F63" s="1" t="s">
        <v>226</v>
      </c>
      <c r="G63" s="1" t="str">
        <f>Table1[[#This Row],[Matrix Default Name]] &amp; IF(ISBLANK(Table1[[#This Row],[Component Aliases]]),"", " (aka " &amp; Table1[[#This Row],[Component Aliases]] &amp; ")") &amp; IF(ISBLANK(Table1[[#This Row],[Default Souce Addresses (Decimal)]]),""," (J1939 SA " &amp; Table1[[#This Row],[Default Souce Addresses (Decimal)]] &amp; ")")</f>
        <v>Brakes - Drive axle #1 (J1939 SA 13)</v>
      </c>
      <c r="H63" s="1" t="s">
        <v>22</v>
      </c>
      <c r="I63" s="1"/>
      <c r="J63" s="14">
        <v>13</v>
      </c>
      <c r="K63" s="41" t="s">
        <v>401</v>
      </c>
      <c r="L63" s="95" t="s">
        <v>408</v>
      </c>
      <c r="M63" s="95" t="s">
        <v>408</v>
      </c>
      <c r="N63" s="95" t="s">
        <v>422</v>
      </c>
      <c r="O63" s="95" t="s">
        <v>408</v>
      </c>
      <c r="P63" s="95" t="s">
        <v>408</v>
      </c>
      <c r="Q63" s="95" t="s">
        <v>421</v>
      </c>
      <c r="R63" s="26">
        <v>1</v>
      </c>
      <c r="S63" s="32">
        <v>1</v>
      </c>
      <c r="T63" s="28">
        <v>1</v>
      </c>
      <c r="U63" s="33">
        <v>1</v>
      </c>
      <c r="V63" s="30">
        <v>3</v>
      </c>
      <c r="W63" s="32">
        <v>3</v>
      </c>
      <c r="X63" s="28">
        <v>1</v>
      </c>
      <c r="Y63" s="33">
        <v>1</v>
      </c>
      <c r="Z63" s="30">
        <v>1</v>
      </c>
      <c r="AA63" s="78">
        <v>1</v>
      </c>
      <c r="AB63" s="80">
        <v>2</v>
      </c>
      <c r="AC63" s="33">
        <v>2</v>
      </c>
      <c r="AD63" s="83" t="s">
        <v>283</v>
      </c>
      <c r="AE63" s="122">
        <f>IFERROR(Table1[[#This Row],[Minimum Degree from RP1226 Connector]]*Table1[[#This Row],[Minimum Degree from J560 (or other Trailer) Connector]]*Table1[[#This Row],[Minimum Degree from other Connectivity (e.g. bluetooth, wi-fi, zigbee)]], "")</f>
        <v>3</v>
      </c>
      <c r="AF63" s="12" t="s">
        <v>407</v>
      </c>
      <c r="AG63" s="73">
        <f>_xlfn.LET(_xlpm.MAX_DEGREES,$AH$2,($R$4*IFERROR(MAX(0,_xlpm.MAX_DEGREES-R63),0)+$T$4*IFERROR(MAX(0,_xlpm.MAX_DEGREES-T63),0)+$V$4*IFERROR(MAX(0,_xlpm.MAX_DEGREES-V63),0)+$X$4*IFERROR(MAX(0,_xlpm.MAX_DEGREES-X63),0)+$Z$4*IFERROR(MAX(0,_xlpm.MAX_DEGREES-Z63),0)+$AB$4*IFERROR(MAX(0,_xlpm.MAX_DEGREES-AB63),0))/$AH$4)</f>
        <v>1.6666666666666667</v>
      </c>
      <c r="AH63" s="73">
        <f>_xlfn.LET(_xlpm.MAX_DEGREES,$AH$2,($R$4*IFERROR(MAX(0,_xlpm.MAX_DEGREES-S63),0)+$T$4*IFERROR(MAX(0,_xlpm.MAX_DEGREES-U63),0)+$V$4*IFERROR(MAX(0,_xlpm.MAX_DEGREES-W63),0)+$X$4*IFERROR(MAX(0,_xlpm.MAX_DEGREES-Y63),0)+$Z$4*IFERROR(MAX(0,_xlpm.MAX_DEGREES-AA63),0)+$AB$4*IFERROR(MAX(0,_xlpm.MAX_DEGREES-AC63),0))/$AH$4)</f>
        <v>1.6666666666666667</v>
      </c>
      <c r="AI63" s="93">
        <v>3</v>
      </c>
      <c r="AJ63" s="93">
        <v>2</v>
      </c>
      <c r="AK63" s="93">
        <v>3</v>
      </c>
      <c r="AL63" s="93">
        <v>3</v>
      </c>
      <c r="AM63" s="91" t="s">
        <v>390</v>
      </c>
      <c r="AN63" s="74">
        <f>MAX(AI63+$AG63-3,0)</f>
        <v>1.666666666666667</v>
      </c>
      <c r="AO63" s="75">
        <f>MAX(AJ63+$AG63-3,0)</f>
        <v>0.66666666666666696</v>
      </c>
      <c r="AP63" s="75">
        <f>MAX(AK63+$AG63-3,0)</f>
        <v>1.666666666666667</v>
      </c>
      <c r="AQ63" s="75">
        <f>MAX(AL63+$AG63-3,0)</f>
        <v>1.666666666666667</v>
      </c>
      <c r="AR63" s="76">
        <f>MAX(IF(Table1[[#This Row],[Any Scope Change?]]="Yes",3,0)+$AG63-3,0)</f>
        <v>1.666666666666667</v>
      </c>
      <c r="AS63" s="77">
        <f>SUMPRODUCT(AN$4:AR$4,AN63:AR63)</f>
        <v>7.3333333333333348</v>
      </c>
      <c r="AT63" s="85">
        <v>1</v>
      </c>
      <c r="AU63" s="63" t="s">
        <v>489</v>
      </c>
      <c r="AV63" s="85">
        <v>2</v>
      </c>
      <c r="AW63" s="63" t="s">
        <v>435</v>
      </c>
    </row>
    <row r="64" spans="2:49" customFormat="1" ht="50.15" customHeight="1" x14ac:dyDescent="0.45">
      <c r="B64" s="2" t="s">
        <v>24</v>
      </c>
      <c r="C64" s="2" t="s">
        <v>139</v>
      </c>
      <c r="D64" s="2" t="s">
        <v>25</v>
      </c>
      <c r="E64" s="2">
        <v>60</v>
      </c>
      <c r="F64" s="1" t="s">
        <v>226</v>
      </c>
      <c r="G64" s="1" t="str">
        <f>Table1[[#This Row],[Matrix Default Name]] &amp; IF(ISBLANK(Table1[[#This Row],[Component Aliases]]),"", " (aka " &amp; Table1[[#This Row],[Component Aliases]] &amp; ")") &amp; IF(ISBLANK(Table1[[#This Row],[Default Souce Addresses (Decimal)]]),""," (J1939 SA " &amp; Table1[[#This Row],[Default Souce Addresses (Decimal)]] &amp; ")")</f>
        <v>Brakes - Drive Axle #2 (J1939 SA 14)</v>
      </c>
      <c r="H64" s="1" t="s">
        <v>24</v>
      </c>
      <c r="I64" s="1"/>
      <c r="J64" s="14">
        <v>14</v>
      </c>
      <c r="K64" s="41" t="s">
        <v>401</v>
      </c>
      <c r="L64" s="95" t="s">
        <v>408</v>
      </c>
      <c r="M64" s="95" t="s">
        <v>408</v>
      </c>
      <c r="N64" s="95" t="s">
        <v>422</v>
      </c>
      <c r="O64" s="95" t="s">
        <v>408</v>
      </c>
      <c r="P64" s="95" t="s">
        <v>408</v>
      </c>
      <c r="Q64" s="95" t="s">
        <v>421</v>
      </c>
      <c r="R64" s="26">
        <v>1</v>
      </c>
      <c r="S64" s="32">
        <v>1</v>
      </c>
      <c r="T64" s="28">
        <v>1</v>
      </c>
      <c r="U64" s="33">
        <v>1</v>
      </c>
      <c r="V64" s="30">
        <v>3</v>
      </c>
      <c r="W64" s="32">
        <v>3</v>
      </c>
      <c r="X64" s="28">
        <v>1</v>
      </c>
      <c r="Y64" s="33">
        <v>1</v>
      </c>
      <c r="Z64" s="30">
        <v>1</v>
      </c>
      <c r="AA64" s="78">
        <v>1</v>
      </c>
      <c r="AB64" s="80">
        <v>2</v>
      </c>
      <c r="AC64" s="33">
        <v>2</v>
      </c>
      <c r="AD64" s="83" t="s">
        <v>283</v>
      </c>
      <c r="AE64" s="122">
        <f>IFERROR(Table1[[#This Row],[Minimum Degree from RP1226 Connector]]*Table1[[#This Row],[Minimum Degree from J560 (or other Trailer) Connector]]*Table1[[#This Row],[Minimum Degree from other Connectivity (e.g. bluetooth, wi-fi, zigbee)]], "")</f>
        <v>3</v>
      </c>
      <c r="AF64" s="12" t="s">
        <v>407</v>
      </c>
      <c r="AG64" s="73">
        <f>_xlfn.LET(_xlpm.MAX_DEGREES,$AH$2,($R$4*IFERROR(MAX(0,_xlpm.MAX_DEGREES-R64),0)+$T$4*IFERROR(MAX(0,_xlpm.MAX_DEGREES-T64),0)+$V$4*IFERROR(MAX(0,_xlpm.MAX_DEGREES-V64),0)+$X$4*IFERROR(MAX(0,_xlpm.MAX_DEGREES-X64),0)+$Z$4*IFERROR(MAX(0,_xlpm.MAX_DEGREES-Z64),0)+$AB$4*IFERROR(MAX(0,_xlpm.MAX_DEGREES-AB64),0))/$AH$4)</f>
        <v>1.6666666666666667</v>
      </c>
      <c r="AH64" s="73">
        <f>_xlfn.LET(_xlpm.MAX_DEGREES,$AH$2,($R$4*IFERROR(MAX(0,_xlpm.MAX_DEGREES-S64),0)+$T$4*IFERROR(MAX(0,_xlpm.MAX_DEGREES-U64),0)+$V$4*IFERROR(MAX(0,_xlpm.MAX_DEGREES-W64),0)+$X$4*IFERROR(MAX(0,_xlpm.MAX_DEGREES-Y64),0)+$Z$4*IFERROR(MAX(0,_xlpm.MAX_DEGREES-AA64),0)+$AB$4*IFERROR(MAX(0,_xlpm.MAX_DEGREES-AC64),0))/$AH$4)</f>
        <v>1.6666666666666667</v>
      </c>
      <c r="AI64" s="93">
        <v>3</v>
      </c>
      <c r="AJ64" s="93">
        <v>2</v>
      </c>
      <c r="AK64" s="93">
        <v>3</v>
      </c>
      <c r="AL64" s="93">
        <v>3</v>
      </c>
      <c r="AM64" s="91" t="s">
        <v>390</v>
      </c>
      <c r="AN64" s="74">
        <f>MAX(AI64+$AG64-3,0)</f>
        <v>1.666666666666667</v>
      </c>
      <c r="AO64" s="75">
        <f>MAX(AJ64+$AG64-3,0)</f>
        <v>0.66666666666666696</v>
      </c>
      <c r="AP64" s="75">
        <f>MAX(AK64+$AG64-3,0)</f>
        <v>1.666666666666667</v>
      </c>
      <c r="AQ64" s="75">
        <f>MAX(AL64+$AG64-3,0)</f>
        <v>1.666666666666667</v>
      </c>
      <c r="AR64" s="76">
        <f>MAX(IF(Table1[[#This Row],[Any Scope Change?]]="Yes",3,0)+$AG64-3,0)</f>
        <v>1.666666666666667</v>
      </c>
      <c r="AS64" s="77">
        <f>SUMPRODUCT(AN$4:AR$4,AN64:AR64)</f>
        <v>7.3333333333333348</v>
      </c>
      <c r="AT64" s="85">
        <v>1</v>
      </c>
      <c r="AU64" s="63" t="s">
        <v>489</v>
      </c>
      <c r="AV64" s="85">
        <v>2</v>
      </c>
      <c r="AW64" s="63" t="s">
        <v>435</v>
      </c>
    </row>
    <row r="65" spans="2:49" customFormat="1" ht="50.15" customHeight="1" x14ac:dyDescent="0.45">
      <c r="B65" s="2"/>
      <c r="C65" s="2" t="s">
        <v>475</v>
      </c>
      <c r="D65" s="2"/>
      <c r="E65" s="2">
        <v>67</v>
      </c>
      <c r="F65" s="1" t="s">
        <v>226</v>
      </c>
      <c r="G65" s="1" t="str">
        <f>Table1[[#This Row],[Matrix Default Name]] &amp; IF(ISBLANK(Table1[[#This Row],[Component Aliases]]),"", " (aka " &amp; Table1[[#This Row],[Component Aliases]] &amp; ")") &amp; IF(ISBLANK(Table1[[#This Row],[Default Souce Addresses (Decimal)]]),""," (J1939 SA " &amp; Table1[[#This Row],[Default Souce Addresses (Decimal)]] &amp; ")")</f>
        <v>Traction Control (J1939 SA 138, 39)</v>
      </c>
      <c r="H65" s="1" t="s">
        <v>275</v>
      </c>
      <c r="I65" s="1"/>
      <c r="J65" s="14" t="s">
        <v>315</v>
      </c>
      <c r="K65" s="41" t="s">
        <v>401</v>
      </c>
      <c r="L65" s="95" t="s">
        <v>430</v>
      </c>
      <c r="M65" s="95" t="s">
        <v>413</v>
      </c>
      <c r="N65" s="95" t="s">
        <v>413</v>
      </c>
      <c r="O65" s="95" t="s">
        <v>427</v>
      </c>
      <c r="P65" s="95" t="s">
        <v>420</v>
      </c>
      <c r="Q65" s="95" t="s">
        <v>406</v>
      </c>
      <c r="R65" s="26">
        <v>0</v>
      </c>
      <c r="S65" s="32">
        <v>1</v>
      </c>
      <c r="T65" s="28">
        <v>0</v>
      </c>
      <c r="U65" s="33">
        <v>1</v>
      </c>
      <c r="V65" s="30">
        <v>0</v>
      </c>
      <c r="W65" s="32">
        <v>1</v>
      </c>
      <c r="X65" s="28">
        <v>0</v>
      </c>
      <c r="Y65" s="33">
        <v>0</v>
      </c>
      <c r="Z65" s="30">
        <v>1</v>
      </c>
      <c r="AA65" s="78">
        <v>1</v>
      </c>
      <c r="AB65" s="80">
        <v>1</v>
      </c>
      <c r="AC65" s="33">
        <v>2</v>
      </c>
      <c r="AD65" s="83" t="s">
        <v>283</v>
      </c>
      <c r="AE65" s="122">
        <f>IFERROR(Table1[[#This Row],[Minimum Degree from RP1226 Connector]]*Table1[[#This Row],[Minimum Degree from J560 (or other Trailer) Connector]]*Table1[[#This Row],[Minimum Degree from other Connectivity (e.g. bluetooth, wi-fi, zigbee)]], "")</f>
        <v>0</v>
      </c>
      <c r="AF65" s="12" t="s">
        <v>407</v>
      </c>
      <c r="AG65" s="73">
        <f>_xlfn.LET(_xlpm.MAX_DEGREES,$AH$2,($R$4*IFERROR(MAX(0,_xlpm.MAX_DEGREES-R65),0)+$T$4*IFERROR(MAX(0,_xlpm.MAX_DEGREES-T65),0)+$V$4*IFERROR(MAX(0,_xlpm.MAX_DEGREES-V65),0)+$X$4*IFERROR(MAX(0,_xlpm.MAX_DEGREES-X65),0)+$Z$4*IFERROR(MAX(0,_xlpm.MAX_DEGREES-Z65),0)+$AB$4*IFERROR(MAX(0,_xlpm.MAX_DEGREES-AB65),0))/$AH$4)</f>
        <v>4.166666666666667</v>
      </c>
      <c r="AH65" s="73">
        <f>_xlfn.LET(_xlpm.MAX_DEGREES,$AH$2,($R$4*IFERROR(MAX(0,_xlpm.MAX_DEGREES-S65),0)+$T$4*IFERROR(MAX(0,_xlpm.MAX_DEGREES-U65),0)+$V$4*IFERROR(MAX(0,_xlpm.MAX_DEGREES-W65),0)+$X$4*IFERROR(MAX(0,_xlpm.MAX_DEGREES-Y65),0)+$Z$4*IFERROR(MAX(0,_xlpm.MAX_DEGREES-AA65),0)+$AB$4*IFERROR(MAX(0,_xlpm.MAX_DEGREES-AC65),0))/$AH$4)</f>
        <v>2.5</v>
      </c>
      <c r="AI65" s="93">
        <v>3</v>
      </c>
      <c r="AJ65" s="93">
        <v>2</v>
      </c>
      <c r="AK65" s="93">
        <v>1</v>
      </c>
      <c r="AL65" s="93">
        <v>2</v>
      </c>
      <c r="AM65" s="90" t="s">
        <v>389</v>
      </c>
      <c r="AN65" s="74">
        <f>MAX(AI65+$AG65-3,0)</f>
        <v>4.166666666666667</v>
      </c>
      <c r="AO65" s="75">
        <f>MAX(AJ65+$AG65-3,0)</f>
        <v>3.166666666666667</v>
      </c>
      <c r="AP65" s="75">
        <f>MAX(AK65+$AG65-3,0)</f>
        <v>2.166666666666667</v>
      </c>
      <c r="AQ65" s="75">
        <f>MAX(AL65+$AG65-3,0)</f>
        <v>3.166666666666667</v>
      </c>
      <c r="AR65" s="76">
        <f>MAX(IF(Table1[[#This Row],[Any Scope Change?]]="Yes",3,0)+$AG65-3,0)</f>
        <v>4.166666666666667</v>
      </c>
      <c r="AS65" s="77">
        <f>SUMPRODUCT(AN$4:AR$4,AN65:AR65)</f>
        <v>16.833333333333336</v>
      </c>
      <c r="AT65" s="85">
        <v>3</v>
      </c>
      <c r="AU65" s="125" t="s">
        <v>487</v>
      </c>
      <c r="AV65" s="85">
        <v>1</v>
      </c>
      <c r="AW65" s="63" t="s">
        <v>380</v>
      </c>
    </row>
    <row r="66" spans="2:49" customFormat="1" ht="50.15" customHeight="1" x14ac:dyDescent="0.45">
      <c r="B66" s="2" t="s">
        <v>205</v>
      </c>
      <c r="C66" s="2" t="s">
        <v>220</v>
      </c>
      <c r="D66" s="2"/>
      <c r="E66" s="2">
        <v>61</v>
      </c>
      <c r="F66" s="1" t="s">
        <v>226</v>
      </c>
      <c r="G66" s="1" t="str">
        <f>Table1[[#This Row],[Matrix Default Name]] &amp; IF(ISBLANK(Table1[[#This Row],[Component Aliases]]),"", " (aka " &amp; Table1[[#This Row],[Component Aliases]] &amp; ")") &amp; IF(ISBLANK(Table1[[#This Row],[Default Souce Addresses (Decimal)]]),""," (J1939 SA " &amp; Table1[[#This Row],[Default Souce Addresses (Decimal)]] &amp; ")")</f>
        <v>Differential Lock Controller (J1939 SA 138, 72, 39 )</v>
      </c>
      <c r="H66" s="1" t="s">
        <v>205</v>
      </c>
      <c r="I66" s="1"/>
      <c r="J66" s="14" t="s">
        <v>314</v>
      </c>
      <c r="K66" s="41" t="s">
        <v>401</v>
      </c>
      <c r="L66" s="95" t="s">
        <v>411</v>
      </c>
      <c r="M66" s="95" t="s">
        <v>411</v>
      </c>
      <c r="N66" s="95" t="s">
        <v>408</v>
      </c>
      <c r="O66" s="95" t="s">
        <v>411</v>
      </c>
      <c r="P66" s="95" t="s">
        <v>411</v>
      </c>
      <c r="Q66" s="95" t="s">
        <v>408</v>
      </c>
      <c r="R66" s="26">
        <v>0</v>
      </c>
      <c r="S66" s="32">
        <v>0</v>
      </c>
      <c r="T66" s="28">
        <v>0</v>
      </c>
      <c r="U66" s="33">
        <v>0</v>
      </c>
      <c r="V66" s="30">
        <v>1</v>
      </c>
      <c r="W66" s="32">
        <v>1</v>
      </c>
      <c r="X66" s="28">
        <v>0</v>
      </c>
      <c r="Y66" s="33">
        <v>0</v>
      </c>
      <c r="Z66" s="30">
        <v>0</v>
      </c>
      <c r="AA66" s="78">
        <v>0</v>
      </c>
      <c r="AB66" s="80">
        <v>1</v>
      </c>
      <c r="AC66" s="33">
        <v>1</v>
      </c>
      <c r="AD66" s="83" t="s">
        <v>283</v>
      </c>
      <c r="AE66" s="122">
        <f>IFERROR(Table1[[#This Row],[Minimum Degree from RP1226 Connector]]*Table1[[#This Row],[Minimum Degree from J560 (or other Trailer) Connector]]*Table1[[#This Row],[Minimum Degree from other Connectivity (e.g. bluetooth, wi-fi, zigbee)]], "")</f>
        <v>0</v>
      </c>
      <c r="AF66" s="12" t="s">
        <v>407</v>
      </c>
      <c r="AG66" s="73">
        <f>_xlfn.LET(_xlpm.MAX_DEGREES,$AH$2,($R$4*IFERROR(MAX(0,_xlpm.MAX_DEGREES-R66),0)+$T$4*IFERROR(MAX(0,_xlpm.MAX_DEGREES-T66),0)+$V$4*IFERROR(MAX(0,_xlpm.MAX_DEGREES-V66),0)+$X$4*IFERROR(MAX(0,_xlpm.MAX_DEGREES-X66),0)+$Z$4*IFERROR(MAX(0,_xlpm.MAX_DEGREES-Z66),0)+$AB$4*IFERROR(MAX(0,_xlpm.MAX_DEGREES-AB66),0))/$AH$4)</f>
        <v>4.166666666666667</v>
      </c>
      <c r="AH66" s="73">
        <f>_xlfn.LET(_xlpm.MAX_DEGREES,$AH$2,($R$4*IFERROR(MAX(0,_xlpm.MAX_DEGREES-S66),0)+$T$4*IFERROR(MAX(0,_xlpm.MAX_DEGREES-U66),0)+$V$4*IFERROR(MAX(0,_xlpm.MAX_DEGREES-W66),0)+$X$4*IFERROR(MAX(0,_xlpm.MAX_DEGREES-Y66),0)+$Z$4*IFERROR(MAX(0,_xlpm.MAX_DEGREES-AA66),0)+$AB$4*IFERROR(MAX(0,_xlpm.MAX_DEGREES-AC66),0))/$AH$4)</f>
        <v>4.166666666666667</v>
      </c>
      <c r="AI66" s="93">
        <v>0</v>
      </c>
      <c r="AJ66" s="93">
        <v>1</v>
      </c>
      <c r="AK66" s="93">
        <v>1</v>
      </c>
      <c r="AL66" s="93">
        <v>1</v>
      </c>
      <c r="AM66" s="90" t="s">
        <v>389</v>
      </c>
      <c r="AN66" s="74">
        <f>MAX(AI66+$AG66-3,0)</f>
        <v>1.166666666666667</v>
      </c>
      <c r="AO66" s="75">
        <f>MAX(AJ66+$AG66-3,0)</f>
        <v>2.166666666666667</v>
      </c>
      <c r="AP66" s="75">
        <f>MAX(AK66+$AG66-3,0)</f>
        <v>2.166666666666667</v>
      </c>
      <c r="AQ66" s="75">
        <f>MAX(AL66+$AG66-3,0)</f>
        <v>2.166666666666667</v>
      </c>
      <c r="AR66" s="76">
        <f>MAX(IF(Table1[[#This Row],[Any Scope Change?]]="Yes",3,0)+$AG66-3,0)</f>
        <v>4.166666666666667</v>
      </c>
      <c r="AS66" s="77">
        <f>SUMPRODUCT(AN$4:AR$4,AN66:AR66)</f>
        <v>11.833333333333336</v>
      </c>
      <c r="AT66" s="85">
        <v>3</v>
      </c>
      <c r="AU66" s="125" t="s">
        <v>487</v>
      </c>
      <c r="AV66" s="85">
        <v>1</v>
      </c>
      <c r="AW66" s="63" t="s">
        <v>380</v>
      </c>
    </row>
    <row r="67" spans="2:49" customFormat="1" ht="50.15" customHeight="1" x14ac:dyDescent="0.45">
      <c r="B67" s="2" t="s">
        <v>16</v>
      </c>
      <c r="C67" s="2" t="s">
        <v>139</v>
      </c>
      <c r="D67" s="2" t="s">
        <v>17</v>
      </c>
      <c r="E67" s="2">
        <v>57</v>
      </c>
      <c r="F67" s="1" t="s">
        <v>226</v>
      </c>
      <c r="G67" s="1" t="str">
        <f>Table1[[#This Row],[Matrix Default Name]] &amp; IF(ISBLANK(Table1[[#This Row],[Component Aliases]]),"", " (aka " &amp; Table1[[#This Row],[Component Aliases]] &amp; ")") &amp; IF(ISBLANK(Table1[[#This Row],[Default Souce Addresses (Decimal)]]),""," (J1939 SA " &amp; Table1[[#This Row],[Default Souce Addresses (Decimal)]] &amp; ")")</f>
        <v>Axle - Drive #1 (J1939 SA 09)</v>
      </c>
      <c r="H67" s="1" t="s">
        <v>16</v>
      </c>
      <c r="I67" s="1"/>
      <c r="J67" s="14" t="s">
        <v>313</v>
      </c>
      <c r="K67" s="41" t="s">
        <v>401</v>
      </c>
      <c r="L67" s="95" t="s">
        <v>408</v>
      </c>
      <c r="M67" s="95" t="s">
        <v>408</v>
      </c>
      <c r="N67" s="95" t="s">
        <v>422</v>
      </c>
      <c r="O67" s="95" t="s">
        <v>408</v>
      </c>
      <c r="P67" s="95" t="s">
        <v>408</v>
      </c>
      <c r="Q67" s="95" t="s">
        <v>421</v>
      </c>
      <c r="R67" s="26">
        <v>1</v>
      </c>
      <c r="S67" s="32">
        <v>1</v>
      </c>
      <c r="T67" s="28">
        <v>1</v>
      </c>
      <c r="U67" s="33">
        <v>1</v>
      </c>
      <c r="V67" s="30">
        <v>3</v>
      </c>
      <c r="W67" s="32">
        <v>3</v>
      </c>
      <c r="X67" s="28">
        <v>1</v>
      </c>
      <c r="Y67" s="33">
        <v>1</v>
      </c>
      <c r="Z67" s="30">
        <v>1</v>
      </c>
      <c r="AA67" s="78">
        <v>1</v>
      </c>
      <c r="AB67" s="80">
        <v>2</v>
      </c>
      <c r="AC67" s="33">
        <v>2</v>
      </c>
      <c r="AD67" s="83" t="s">
        <v>283</v>
      </c>
      <c r="AE67" s="122">
        <f>IFERROR(Table1[[#This Row],[Minimum Degree from RP1226 Connector]]*Table1[[#This Row],[Minimum Degree from J560 (or other Trailer) Connector]]*Table1[[#This Row],[Minimum Degree from other Connectivity (e.g. bluetooth, wi-fi, zigbee)]], "")</f>
        <v>3</v>
      </c>
      <c r="AF67" s="12" t="s">
        <v>407</v>
      </c>
      <c r="AG67" s="73">
        <f>_xlfn.LET(_xlpm.MAX_DEGREES,$AH$2,($R$4*IFERROR(MAX(0,_xlpm.MAX_DEGREES-R67),0)+$T$4*IFERROR(MAX(0,_xlpm.MAX_DEGREES-T67),0)+$V$4*IFERROR(MAX(0,_xlpm.MAX_DEGREES-V67),0)+$X$4*IFERROR(MAX(0,_xlpm.MAX_DEGREES-X67),0)+$Z$4*IFERROR(MAX(0,_xlpm.MAX_DEGREES-Z67),0)+$AB$4*IFERROR(MAX(0,_xlpm.MAX_DEGREES-AB67),0))/$AH$4)</f>
        <v>1.6666666666666667</v>
      </c>
      <c r="AH67" s="73">
        <f>_xlfn.LET(_xlpm.MAX_DEGREES,$AH$2,($R$4*IFERROR(MAX(0,_xlpm.MAX_DEGREES-S67),0)+$T$4*IFERROR(MAX(0,_xlpm.MAX_DEGREES-U67),0)+$V$4*IFERROR(MAX(0,_xlpm.MAX_DEGREES-W67),0)+$X$4*IFERROR(MAX(0,_xlpm.MAX_DEGREES-Y67),0)+$Z$4*IFERROR(MAX(0,_xlpm.MAX_DEGREES-AA67),0)+$AB$4*IFERROR(MAX(0,_xlpm.MAX_DEGREES-AC67),0))/$AH$4)</f>
        <v>1.6666666666666667</v>
      </c>
      <c r="AI67" s="93">
        <v>0</v>
      </c>
      <c r="AJ67" s="93">
        <v>2</v>
      </c>
      <c r="AK67" s="93">
        <v>2</v>
      </c>
      <c r="AL67" s="93">
        <v>2</v>
      </c>
      <c r="AM67" s="92"/>
      <c r="AN67" s="74">
        <f>MAX(AI67+$AG67-3,0)</f>
        <v>0</v>
      </c>
      <c r="AO67" s="75">
        <f>MAX(AJ67+$AG67-3,0)</f>
        <v>0.66666666666666696</v>
      </c>
      <c r="AP67" s="75">
        <f>MAX(AK67+$AG67-3,0)</f>
        <v>0.66666666666666696</v>
      </c>
      <c r="AQ67" s="75">
        <f>MAX(AL67+$AG67-3,0)</f>
        <v>0.66666666666666696</v>
      </c>
      <c r="AR67" s="76">
        <f>MAX(IF(Table1[[#This Row],[Any Scope Change?]]="Yes",3,0)+$AG67-3,0)</f>
        <v>1.666666666666667</v>
      </c>
      <c r="AS67" s="77">
        <f>SUMPRODUCT(AN$4:AR$4,AN67:AR67)</f>
        <v>3.6666666666666679</v>
      </c>
      <c r="AT67" s="85">
        <v>4</v>
      </c>
      <c r="AU67" s="125" t="s">
        <v>488</v>
      </c>
      <c r="AV67" s="85">
        <v>3</v>
      </c>
      <c r="AW67" s="63" t="s">
        <v>383</v>
      </c>
    </row>
    <row r="68" spans="2:49" customFormat="1" ht="50.15" customHeight="1" x14ac:dyDescent="0.45">
      <c r="B68" s="2" t="s">
        <v>18</v>
      </c>
      <c r="C68" s="2" t="s">
        <v>139</v>
      </c>
      <c r="D68" s="2" t="s">
        <v>19</v>
      </c>
      <c r="E68" s="2">
        <v>58</v>
      </c>
      <c r="F68" s="1" t="s">
        <v>226</v>
      </c>
      <c r="G68" s="1" t="str">
        <f>Table1[[#This Row],[Matrix Default Name]] &amp; IF(ISBLANK(Table1[[#This Row],[Component Aliases]]),"", " (aka " &amp; Table1[[#This Row],[Component Aliases]] &amp; ")") &amp; IF(ISBLANK(Table1[[#This Row],[Default Souce Addresses (Decimal)]]),""," (J1939 SA " &amp; Table1[[#This Row],[Default Souce Addresses (Decimal)]] &amp; ")")</f>
        <v>Axle - Drive #2 (J1939 SA 10)</v>
      </c>
      <c r="H68" s="1" t="s">
        <v>18</v>
      </c>
      <c r="I68" s="1"/>
      <c r="J68" s="14">
        <v>10</v>
      </c>
      <c r="K68" s="41" t="s">
        <v>401</v>
      </c>
      <c r="L68" s="95" t="s">
        <v>408</v>
      </c>
      <c r="M68" s="95" t="s">
        <v>408</v>
      </c>
      <c r="N68" s="95" t="s">
        <v>422</v>
      </c>
      <c r="O68" s="95" t="s">
        <v>408</v>
      </c>
      <c r="P68" s="95" t="s">
        <v>408</v>
      </c>
      <c r="Q68" s="95" t="s">
        <v>421</v>
      </c>
      <c r="R68" s="26">
        <v>1</v>
      </c>
      <c r="S68" s="32">
        <v>1</v>
      </c>
      <c r="T68" s="28">
        <v>1</v>
      </c>
      <c r="U68" s="33">
        <v>1</v>
      </c>
      <c r="V68" s="30">
        <v>3</v>
      </c>
      <c r="W68" s="32">
        <v>3</v>
      </c>
      <c r="X68" s="28">
        <v>1</v>
      </c>
      <c r="Y68" s="33">
        <v>1</v>
      </c>
      <c r="Z68" s="30">
        <v>1</v>
      </c>
      <c r="AA68" s="78">
        <v>1</v>
      </c>
      <c r="AB68" s="80">
        <v>2</v>
      </c>
      <c r="AC68" s="33">
        <v>2</v>
      </c>
      <c r="AD68" s="83" t="s">
        <v>283</v>
      </c>
      <c r="AE68" s="122">
        <f>IFERROR(Table1[[#This Row],[Minimum Degree from RP1226 Connector]]*Table1[[#This Row],[Minimum Degree from J560 (or other Trailer) Connector]]*Table1[[#This Row],[Minimum Degree from other Connectivity (e.g. bluetooth, wi-fi, zigbee)]], "")</f>
        <v>3</v>
      </c>
      <c r="AF68" s="12" t="s">
        <v>407</v>
      </c>
      <c r="AG68" s="73">
        <f>_xlfn.LET(_xlpm.MAX_DEGREES,$AH$2,($R$4*IFERROR(MAX(0,_xlpm.MAX_DEGREES-R68),0)+$T$4*IFERROR(MAX(0,_xlpm.MAX_DEGREES-T68),0)+$V$4*IFERROR(MAX(0,_xlpm.MAX_DEGREES-V68),0)+$X$4*IFERROR(MAX(0,_xlpm.MAX_DEGREES-X68),0)+$Z$4*IFERROR(MAX(0,_xlpm.MAX_DEGREES-Z68),0)+$AB$4*IFERROR(MAX(0,_xlpm.MAX_DEGREES-AB68),0))/$AH$4)</f>
        <v>1.6666666666666667</v>
      </c>
      <c r="AH68" s="73">
        <f>_xlfn.LET(_xlpm.MAX_DEGREES,$AH$2,($R$4*IFERROR(MAX(0,_xlpm.MAX_DEGREES-S68),0)+$T$4*IFERROR(MAX(0,_xlpm.MAX_DEGREES-U68),0)+$V$4*IFERROR(MAX(0,_xlpm.MAX_DEGREES-W68),0)+$X$4*IFERROR(MAX(0,_xlpm.MAX_DEGREES-Y68),0)+$Z$4*IFERROR(MAX(0,_xlpm.MAX_DEGREES-AA68),0)+$AB$4*IFERROR(MAX(0,_xlpm.MAX_DEGREES-AC68),0))/$AH$4)</f>
        <v>1.6666666666666667</v>
      </c>
      <c r="AI68" s="93">
        <v>0</v>
      </c>
      <c r="AJ68" s="93">
        <v>2</v>
      </c>
      <c r="AK68" s="93">
        <v>2</v>
      </c>
      <c r="AL68" s="93">
        <v>2</v>
      </c>
      <c r="AM68" s="92"/>
      <c r="AN68" s="74">
        <f>MAX(AI68+$AG68-3,0)</f>
        <v>0</v>
      </c>
      <c r="AO68" s="75">
        <f>MAX(AJ68+$AG68-3,0)</f>
        <v>0.66666666666666696</v>
      </c>
      <c r="AP68" s="75">
        <f>MAX(AK68+$AG68-3,0)</f>
        <v>0.66666666666666696</v>
      </c>
      <c r="AQ68" s="75">
        <f>MAX(AL68+$AG68-3,0)</f>
        <v>0.66666666666666696</v>
      </c>
      <c r="AR68" s="76">
        <f>MAX(IF(Table1[[#This Row],[Any Scope Change?]]="Yes",3,0)+$AG68-3,0)</f>
        <v>1.666666666666667</v>
      </c>
      <c r="AS68" s="77">
        <f>SUMPRODUCT(AN$4:AR$4,AN68:AR68)</f>
        <v>3.6666666666666679</v>
      </c>
      <c r="AT68" s="85">
        <v>4</v>
      </c>
      <c r="AU68" s="125" t="s">
        <v>488</v>
      </c>
      <c r="AV68" s="85">
        <v>3</v>
      </c>
      <c r="AW68" s="63" t="s">
        <v>383</v>
      </c>
    </row>
    <row r="69" spans="2:49" customFormat="1" ht="50.15" customHeight="1" x14ac:dyDescent="0.45">
      <c r="B69" s="2" t="s">
        <v>165</v>
      </c>
      <c r="C69" s="2" t="s">
        <v>173</v>
      </c>
      <c r="D69" s="2" t="s">
        <v>166</v>
      </c>
      <c r="E69" s="2">
        <v>62</v>
      </c>
      <c r="F69" s="1" t="s">
        <v>226</v>
      </c>
      <c r="G69"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#1</v>
      </c>
      <c r="H69" s="1" t="s">
        <v>165</v>
      </c>
      <c r="I69" s="1"/>
      <c r="J69" s="14"/>
      <c r="K69" s="41" t="s">
        <v>401</v>
      </c>
      <c r="L69" s="95" t="s">
        <v>408</v>
      </c>
      <c r="M69" s="95" t="s">
        <v>411</v>
      </c>
      <c r="N69" s="95" t="s">
        <v>421</v>
      </c>
      <c r="O69" s="95" t="s">
        <v>421</v>
      </c>
      <c r="P69" s="95" t="s">
        <v>421</v>
      </c>
      <c r="Q69" s="95" t="s">
        <v>421</v>
      </c>
      <c r="R69" s="26">
        <v>1</v>
      </c>
      <c r="S69" s="32">
        <v>1</v>
      </c>
      <c r="T69" s="28">
        <v>0</v>
      </c>
      <c r="U69" s="33">
        <v>0</v>
      </c>
      <c r="V69" s="30">
        <v>2</v>
      </c>
      <c r="W69" s="32">
        <v>2</v>
      </c>
      <c r="X69" s="28">
        <v>2</v>
      </c>
      <c r="Y69" s="33">
        <v>2</v>
      </c>
      <c r="Z69" s="30">
        <v>2</v>
      </c>
      <c r="AA69" s="78">
        <v>2</v>
      </c>
      <c r="AB69" s="80">
        <v>2</v>
      </c>
      <c r="AC69" s="33">
        <v>2</v>
      </c>
      <c r="AD69" s="83" t="s">
        <v>359</v>
      </c>
      <c r="AE69" s="122">
        <f>IFERROR(Table1[[#This Row],[Minimum Degree from RP1226 Connector]]*Table1[[#This Row],[Minimum Degree from J560 (or other Trailer) Connector]]*Table1[[#This Row],[Minimum Degree from other Connectivity (e.g. bluetooth, wi-fi, zigbee)]], "")</f>
        <v>0</v>
      </c>
      <c r="AF69" s="12" t="s">
        <v>407</v>
      </c>
      <c r="AG69" s="73">
        <f>_xlfn.LET(_xlpm.MAX_DEGREES,$AH$2,($R$4*IFERROR(MAX(0,_xlpm.MAX_DEGREES-R69),0)+$T$4*IFERROR(MAX(0,_xlpm.MAX_DEGREES-T69),0)+$V$4*IFERROR(MAX(0,_xlpm.MAX_DEGREES-V69),0)+$X$4*IFERROR(MAX(0,_xlpm.MAX_DEGREES-X69),0)+$Z$4*IFERROR(MAX(0,_xlpm.MAX_DEGREES-Z69),0)+$AB$4*IFERROR(MAX(0,_xlpm.MAX_DEGREES-AB69),0))/$AH$4)</f>
        <v>1.25</v>
      </c>
      <c r="AH69" s="73">
        <f>_xlfn.LET(_xlpm.MAX_DEGREES,$AH$2,($R$4*IFERROR(MAX(0,_xlpm.MAX_DEGREES-S69),0)+$T$4*IFERROR(MAX(0,_xlpm.MAX_DEGREES-U69),0)+$V$4*IFERROR(MAX(0,_xlpm.MAX_DEGREES-W69),0)+$X$4*IFERROR(MAX(0,_xlpm.MAX_DEGREES-Y69),0)+$Z$4*IFERROR(MAX(0,_xlpm.MAX_DEGREES-AA69),0)+$AB$4*IFERROR(MAX(0,_xlpm.MAX_DEGREES-AC69),0))/$AH$4)</f>
        <v>1.25</v>
      </c>
      <c r="AI69" s="93">
        <v>3</v>
      </c>
      <c r="AJ69" s="93">
        <v>2</v>
      </c>
      <c r="AK69" s="93">
        <v>2</v>
      </c>
      <c r="AL69" s="93">
        <v>3</v>
      </c>
      <c r="AM69" s="91" t="s">
        <v>390</v>
      </c>
      <c r="AN69" s="74">
        <f>MAX(AI69+$AG69-3,0)</f>
        <v>1.25</v>
      </c>
      <c r="AO69" s="75">
        <f>MAX(AJ69+$AG69-3,0)</f>
        <v>0.25</v>
      </c>
      <c r="AP69" s="75">
        <f>MAX(AK69+$AG69-3,0)</f>
        <v>0.25</v>
      </c>
      <c r="AQ69" s="75">
        <f>MAX(AL69+$AG69-3,0)</f>
        <v>1.25</v>
      </c>
      <c r="AR69" s="76">
        <f>MAX(IF(Table1[[#This Row],[Any Scope Change?]]="Yes",3,0)+$AG69-3,0)</f>
        <v>0</v>
      </c>
      <c r="AS69" s="77">
        <f>SUMPRODUCT(AN$4:AR$4,AN69:AR69)</f>
        <v>3</v>
      </c>
      <c r="AT69" s="85">
        <v>7</v>
      </c>
      <c r="AU69" s="43" t="s">
        <v>486</v>
      </c>
      <c r="AV69" s="85" t="s">
        <v>377</v>
      </c>
      <c r="AW69" s="63" t="s">
        <v>379</v>
      </c>
    </row>
    <row r="70" spans="2:49" customFormat="1" ht="50.15" customHeight="1" x14ac:dyDescent="0.45">
      <c r="B70" s="2" t="s">
        <v>167</v>
      </c>
      <c r="C70" s="2" t="s">
        <v>173</v>
      </c>
      <c r="D70" s="2" t="s">
        <v>168</v>
      </c>
      <c r="E70" s="2">
        <v>63</v>
      </c>
      <c r="F70" s="1" t="s">
        <v>226</v>
      </c>
      <c r="G70"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#2</v>
      </c>
      <c r="H70" s="1" t="s">
        <v>167</v>
      </c>
      <c r="I70" s="1"/>
      <c r="J70" s="14"/>
      <c r="K70" s="41" t="s">
        <v>425</v>
      </c>
      <c r="L70" s="95" t="s">
        <v>409</v>
      </c>
      <c r="M70" s="95" t="s">
        <v>409</v>
      </c>
      <c r="N70" s="95" t="s">
        <v>409</v>
      </c>
      <c r="O70" s="95" t="s">
        <v>409</v>
      </c>
      <c r="P70" s="95" t="s">
        <v>409</v>
      </c>
      <c r="Q70" s="95" t="s">
        <v>409</v>
      </c>
      <c r="R70" s="26" t="s">
        <v>407</v>
      </c>
      <c r="S70" s="32" t="s">
        <v>407</v>
      </c>
      <c r="T70" s="28" t="s">
        <v>407</v>
      </c>
      <c r="U70" s="33" t="s">
        <v>407</v>
      </c>
      <c r="V70" s="30" t="s">
        <v>407</v>
      </c>
      <c r="W70" s="32" t="s">
        <v>407</v>
      </c>
      <c r="X70" s="28" t="s">
        <v>407</v>
      </c>
      <c r="Y70" s="33" t="s">
        <v>407</v>
      </c>
      <c r="Z70" s="30" t="s">
        <v>407</v>
      </c>
      <c r="AA70" s="78" t="s">
        <v>407</v>
      </c>
      <c r="AB70" s="80" t="s">
        <v>407</v>
      </c>
      <c r="AC70" s="33" t="s">
        <v>407</v>
      </c>
      <c r="AD70" s="83" t="s">
        <v>359</v>
      </c>
      <c r="AE70" s="122" t="str">
        <f>IFERROR(Table1[[#This Row],[Minimum Degree from RP1226 Connector]]*Table1[[#This Row],[Minimum Degree from J560 (or other Trailer) Connector]]*Table1[[#This Row],[Minimum Degree from other Connectivity (e.g. bluetooth, wi-fi, zigbee)]], "")</f>
        <v/>
      </c>
      <c r="AF70" s="12" t="s">
        <v>407</v>
      </c>
      <c r="AG70" s="73">
        <f>_xlfn.LET(_xlpm.MAX_DEGREES,$AH$2,($R$4*IFERROR(MAX(0,_xlpm.MAX_DEGREES-R70),0)+$T$4*IFERROR(MAX(0,_xlpm.MAX_DEGREES-T70),0)+$V$4*IFERROR(MAX(0,_xlpm.MAX_DEGREES-V70),0)+$X$4*IFERROR(MAX(0,_xlpm.MAX_DEGREES-X70),0)+$Z$4*IFERROR(MAX(0,_xlpm.MAX_DEGREES-Z70),0)+$AB$4*IFERROR(MAX(0,_xlpm.MAX_DEGREES-AB70),0))/$AH$4)</f>
        <v>0</v>
      </c>
      <c r="AH70" s="73">
        <f>_xlfn.LET(_xlpm.MAX_DEGREES,$AH$2,($R$4*IFERROR(MAX(0,_xlpm.MAX_DEGREES-S70),0)+$T$4*IFERROR(MAX(0,_xlpm.MAX_DEGREES-U70),0)+$V$4*IFERROR(MAX(0,_xlpm.MAX_DEGREES-W70),0)+$X$4*IFERROR(MAX(0,_xlpm.MAX_DEGREES-Y70),0)+$Z$4*IFERROR(MAX(0,_xlpm.MAX_DEGREES-AA70),0)+$AB$4*IFERROR(MAX(0,_xlpm.MAX_DEGREES-AC70),0))/$AH$4)</f>
        <v>0</v>
      </c>
      <c r="AI70" s="93">
        <v>3</v>
      </c>
      <c r="AJ70" s="93">
        <v>2</v>
      </c>
      <c r="AK70" s="93">
        <v>2</v>
      </c>
      <c r="AL70" s="93">
        <v>3</v>
      </c>
      <c r="AM70" s="91" t="s">
        <v>390</v>
      </c>
      <c r="AN70" s="74">
        <f>MAX(AI70+$AG70-3,0)</f>
        <v>0</v>
      </c>
      <c r="AO70" s="75">
        <f>MAX(AJ70+$AG70-3,0)</f>
        <v>0</v>
      </c>
      <c r="AP70" s="75">
        <f>MAX(AK70+$AG70-3,0)</f>
        <v>0</v>
      </c>
      <c r="AQ70" s="75">
        <f>MAX(AL70+$AG70-3,0)</f>
        <v>0</v>
      </c>
      <c r="AR70" s="76">
        <f>MAX(IF(Table1[[#This Row],[Any Scope Change?]]="Yes",3,0)+$AG70-3,0)</f>
        <v>0</v>
      </c>
      <c r="AS70" s="77">
        <f>SUMPRODUCT(AN$4:AR$4,AN70:AR70)</f>
        <v>0</v>
      </c>
      <c r="AT70" s="85" t="s">
        <v>479</v>
      </c>
      <c r="AU70" s="63" t="s">
        <v>379</v>
      </c>
      <c r="AV70" s="85" t="s">
        <v>377</v>
      </c>
      <c r="AW70" s="63" t="s">
        <v>379</v>
      </c>
    </row>
    <row r="71" spans="2:49" customFormat="1" ht="50.15" customHeight="1" x14ac:dyDescent="0.45">
      <c r="B71" s="2" t="s">
        <v>169</v>
      </c>
      <c r="C71" s="2" t="s">
        <v>173</v>
      </c>
      <c r="D71" s="2" t="s">
        <v>170</v>
      </c>
      <c r="E71" s="2">
        <v>64</v>
      </c>
      <c r="F71" s="1" t="s">
        <v>226</v>
      </c>
      <c r="G71"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#4</v>
      </c>
      <c r="H71" s="1" t="s">
        <v>169</v>
      </c>
      <c r="I71" s="1"/>
      <c r="J71" s="14"/>
      <c r="K71" s="41" t="s">
        <v>425</v>
      </c>
      <c r="L71" s="95" t="s">
        <v>409</v>
      </c>
      <c r="M71" s="95" t="s">
        <v>409</v>
      </c>
      <c r="N71" s="95" t="s">
        <v>409</v>
      </c>
      <c r="O71" s="95" t="s">
        <v>409</v>
      </c>
      <c r="P71" s="95" t="s">
        <v>409</v>
      </c>
      <c r="Q71" s="95" t="s">
        <v>409</v>
      </c>
      <c r="R71" s="26" t="s">
        <v>407</v>
      </c>
      <c r="S71" s="32" t="s">
        <v>407</v>
      </c>
      <c r="T71" s="28" t="s">
        <v>407</v>
      </c>
      <c r="U71" s="33" t="s">
        <v>407</v>
      </c>
      <c r="V71" s="30" t="s">
        <v>407</v>
      </c>
      <c r="W71" s="32" t="s">
        <v>407</v>
      </c>
      <c r="X71" s="28" t="s">
        <v>407</v>
      </c>
      <c r="Y71" s="33" t="s">
        <v>407</v>
      </c>
      <c r="Z71" s="30" t="s">
        <v>407</v>
      </c>
      <c r="AA71" s="78" t="s">
        <v>407</v>
      </c>
      <c r="AB71" s="80" t="s">
        <v>407</v>
      </c>
      <c r="AC71" s="33" t="s">
        <v>407</v>
      </c>
      <c r="AD71" s="83" t="s">
        <v>359</v>
      </c>
      <c r="AE71" s="122" t="str">
        <f>IFERROR(Table1[[#This Row],[Minimum Degree from RP1226 Connector]]*Table1[[#This Row],[Minimum Degree from J560 (or other Trailer) Connector]]*Table1[[#This Row],[Minimum Degree from other Connectivity (e.g. bluetooth, wi-fi, zigbee)]], "")</f>
        <v/>
      </c>
      <c r="AF71" s="12" t="s">
        <v>407</v>
      </c>
      <c r="AG71" s="73">
        <f>_xlfn.LET(_xlpm.MAX_DEGREES,$AH$2,($R$4*IFERROR(MAX(0,_xlpm.MAX_DEGREES-R71),0)+$T$4*IFERROR(MAX(0,_xlpm.MAX_DEGREES-T71),0)+$V$4*IFERROR(MAX(0,_xlpm.MAX_DEGREES-V71),0)+$X$4*IFERROR(MAX(0,_xlpm.MAX_DEGREES-X71),0)+$Z$4*IFERROR(MAX(0,_xlpm.MAX_DEGREES-Z71),0)+$AB$4*IFERROR(MAX(0,_xlpm.MAX_DEGREES-AB71),0))/$AH$4)</f>
        <v>0</v>
      </c>
      <c r="AH71" s="73">
        <f>_xlfn.LET(_xlpm.MAX_DEGREES,$AH$2,($R$4*IFERROR(MAX(0,_xlpm.MAX_DEGREES-S71),0)+$T$4*IFERROR(MAX(0,_xlpm.MAX_DEGREES-U71),0)+$V$4*IFERROR(MAX(0,_xlpm.MAX_DEGREES-W71),0)+$X$4*IFERROR(MAX(0,_xlpm.MAX_DEGREES-Y71),0)+$Z$4*IFERROR(MAX(0,_xlpm.MAX_DEGREES-AA71),0)+$AB$4*IFERROR(MAX(0,_xlpm.MAX_DEGREES-AC71),0))/$AH$4)</f>
        <v>0</v>
      </c>
      <c r="AI71" s="93">
        <v>3</v>
      </c>
      <c r="AJ71" s="93">
        <v>2</v>
      </c>
      <c r="AK71" s="93">
        <v>2</v>
      </c>
      <c r="AL71" s="93">
        <v>3</v>
      </c>
      <c r="AM71" s="91" t="s">
        <v>390</v>
      </c>
      <c r="AN71" s="74">
        <f>MAX(AI71+$AG71-3,0)</f>
        <v>0</v>
      </c>
      <c r="AO71" s="75">
        <f>MAX(AJ71+$AG71-3,0)</f>
        <v>0</v>
      </c>
      <c r="AP71" s="75">
        <f>MAX(AK71+$AG71-3,0)</f>
        <v>0</v>
      </c>
      <c r="AQ71" s="75">
        <f>MAX(AL71+$AG71-3,0)</f>
        <v>0</v>
      </c>
      <c r="AR71" s="76">
        <f>MAX(IF(Table1[[#This Row],[Any Scope Change?]]="Yes",3,0)+$AG71-3,0)</f>
        <v>0</v>
      </c>
      <c r="AS71" s="77">
        <f>SUMPRODUCT(AN$4:AR$4,AN71:AR71)</f>
        <v>0</v>
      </c>
      <c r="AT71" s="85" t="s">
        <v>479</v>
      </c>
      <c r="AU71" s="63" t="s">
        <v>379</v>
      </c>
      <c r="AV71" s="85" t="s">
        <v>377</v>
      </c>
      <c r="AW71" s="63" t="s">
        <v>379</v>
      </c>
    </row>
    <row r="72" spans="2:49" customFormat="1" ht="50.15" customHeight="1" x14ac:dyDescent="0.45">
      <c r="B72" s="2" t="s">
        <v>70</v>
      </c>
      <c r="C72" s="2" t="s">
        <v>139</v>
      </c>
      <c r="D72" s="2"/>
      <c r="E72" s="2">
        <v>65</v>
      </c>
      <c r="F72" s="1" t="s">
        <v>226</v>
      </c>
      <c r="G72" s="1" t="str">
        <f>Table1[[#This Row],[Matrix Default Name]] &amp; IF(ISBLANK(Table1[[#This Row],[Component Aliases]]),"", " (aka " &amp; Table1[[#This Row],[Component Aliases]] &amp; ")") &amp; IF(ISBLANK(Table1[[#This Row],[Default Souce Addresses (Decimal)]]),""," (J1939 SA " &amp; Table1[[#This Row],[Default Souce Addresses (Decimal)]] &amp; ")")</f>
        <v>Endurance Braking System</v>
      </c>
      <c r="H72" s="1" t="s">
        <v>70</v>
      </c>
      <c r="I72" s="1"/>
      <c r="J72" s="14"/>
      <c r="K72" s="41" t="s">
        <v>425</v>
      </c>
      <c r="L72" s="95" t="s">
        <v>409</v>
      </c>
      <c r="M72" s="95" t="s">
        <v>409</v>
      </c>
      <c r="N72" s="95" t="s">
        <v>409</v>
      </c>
      <c r="O72" s="95" t="s">
        <v>409</v>
      </c>
      <c r="P72" s="95" t="s">
        <v>409</v>
      </c>
      <c r="Q72" s="95" t="s">
        <v>409</v>
      </c>
      <c r="R72" s="26" t="s">
        <v>407</v>
      </c>
      <c r="S72" s="32" t="s">
        <v>407</v>
      </c>
      <c r="T72" s="28" t="s">
        <v>407</v>
      </c>
      <c r="U72" s="33" t="s">
        <v>407</v>
      </c>
      <c r="V72" s="30" t="s">
        <v>407</v>
      </c>
      <c r="W72" s="32" t="s">
        <v>407</v>
      </c>
      <c r="X72" s="28" t="s">
        <v>407</v>
      </c>
      <c r="Y72" s="33" t="s">
        <v>407</v>
      </c>
      <c r="Z72" s="30" t="s">
        <v>407</v>
      </c>
      <c r="AA72" s="78" t="s">
        <v>407</v>
      </c>
      <c r="AB72" s="80" t="s">
        <v>407</v>
      </c>
      <c r="AC72" s="33" t="s">
        <v>407</v>
      </c>
      <c r="AD72" s="83" t="s">
        <v>359</v>
      </c>
      <c r="AE72" s="122" t="str">
        <f>IFERROR(Table1[[#This Row],[Minimum Degree from RP1226 Connector]]*Table1[[#This Row],[Minimum Degree from J560 (or other Trailer) Connector]]*Table1[[#This Row],[Minimum Degree from other Connectivity (e.g. bluetooth, wi-fi, zigbee)]], "")</f>
        <v/>
      </c>
      <c r="AF72" s="12" t="s">
        <v>407</v>
      </c>
      <c r="AG72" s="73">
        <f>_xlfn.LET(_xlpm.MAX_DEGREES,$AH$2,($R$4*IFERROR(MAX(0,_xlpm.MAX_DEGREES-R72),0)+$T$4*IFERROR(MAX(0,_xlpm.MAX_DEGREES-T72),0)+$V$4*IFERROR(MAX(0,_xlpm.MAX_DEGREES-V72),0)+$X$4*IFERROR(MAX(0,_xlpm.MAX_DEGREES-X72),0)+$Z$4*IFERROR(MAX(0,_xlpm.MAX_DEGREES-Z72),0)+$AB$4*IFERROR(MAX(0,_xlpm.MAX_DEGREES-AB72),0))/$AH$4)</f>
        <v>0</v>
      </c>
      <c r="AH72" s="73">
        <f>_xlfn.LET(_xlpm.MAX_DEGREES,$AH$2,($R$4*IFERROR(MAX(0,_xlpm.MAX_DEGREES-S72),0)+$T$4*IFERROR(MAX(0,_xlpm.MAX_DEGREES-U72),0)+$V$4*IFERROR(MAX(0,_xlpm.MAX_DEGREES-W72),0)+$X$4*IFERROR(MAX(0,_xlpm.MAX_DEGREES-Y72),0)+$Z$4*IFERROR(MAX(0,_xlpm.MAX_DEGREES-AA72),0)+$AB$4*IFERROR(MAX(0,_xlpm.MAX_DEGREES-AC72),0))/$AH$4)</f>
        <v>0</v>
      </c>
      <c r="AI72" s="93">
        <v>0</v>
      </c>
      <c r="AJ72" s="93">
        <v>2</v>
      </c>
      <c r="AK72" s="93">
        <v>2</v>
      </c>
      <c r="AL72" s="93">
        <v>2</v>
      </c>
      <c r="AM72" s="92"/>
      <c r="AN72" s="74">
        <f>MAX(AI72+$AG72-3,0)</f>
        <v>0</v>
      </c>
      <c r="AO72" s="75">
        <f>MAX(AJ72+$AG72-3,0)</f>
        <v>0</v>
      </c>
      <c r="AP72" s="75">
        <f>MAX(AK72+$AG72-3,0)</f>
        <v>0</v>
      </c>
      <c r="AQ72" s="75">
        <f>MAX(AL72+$AG72-3,0)</f>
        <v>0</v>
      </c>
      <c r="AR72" s="76">
        <f>MAX(IF(Table1[[#This Row],[Any Scope Change?]]="Yes",3,0)+$AG72-3,0)</f>
        <v>0</v>
      </c>
      <c r="AS72" s="77">
        <f>SUMPRODUCT(AN$4:AR$4,AN72:AR72)</f>
        <v>0</v>
      </c>
      <c r="AT72" s="85" t="s">
        <v>479</v>
      </c>
      <c r="AU72" s="63" t="s">
        <v>379</v>
      </c>
      <c r="AV72" s="85" t="s">
        <v>377</v>
      </c>
      <c r="AW72" s="63" t="s">
        <v>379</v>
      </c>
    </row>
    <row r="73" spans="2:49" customFormat="1" ht="50.15" customHeight="1" x14ac:dyDescent="0.45">
      <c r="B73" s="2"/>
      <c r="C73" s="2" t="s">
        <v>475</v>
      </c>
      <c r="D73" s="2"/>
      <c r="E73" s="2">
        <v>68</v>
      </c>
      <c r="F73" s="1" t="s">
        <v>273</v>
      </c>
      <c r="G73" s="1" t="str">
        <f>Table1[[#This Row],[Matrix Default Name]] &amp; IF(ISBLANK(Table1[[#This Row],[Component Aliases]]),"", " (aka " &amp; Table1[[#This Row],[Component Aliases]] &amp; ")") &amp; IF(ISBLANK(Table1[[#This Row],[Default Souce Addresses (Decimal)]]),""," (J1939 SA " &amp; Table1[[#This Row],[Default Souce Addresses (Decimal)]] &amp; ")")</f>
        <v>Lift Axle (J1939 SA 138, 71)</v>
      </c>
      <c r="H73" s="1" t="s">
        <v>274</v>
      </c>
      <c r="I73" s="1"/>
      <c r="J73" s="14" t="s">
        <v>316</v>
      </c>
      <c r="K73" s="41" t="s">
        <v>401</v>
      </c>
      <c r="L73" s="95" t="s">
        <v>408</v>
      </c>
      <c r="M73" s="95" t="s">
        <v>408</v>
      </c>
      <c r="N73" s="95" t="s">
        <v>421</v>
      </c>
      <c r="O73" s="95" t="s">
        <v>408</v>
      </c>
      <c r="P73" s="95" t="s">
        <v>408</v>
      </c>
      <c r="Q73" s="95" t="s">
        <v>411</v>
      </c>
      <c r="R73" s="26">
        <v>1</v>
      </c>
      <c r="S73" s="32">
        <v>1</v>
      </c>
      <c r="T73" s="28">
        <v>1</v>
      </c>
      <c r="U73" s="33">
        <v>1</v>
      </c>
      <c r="V73" s="30">
        <v>2</v>
      </c>
      <c r="W73" s="32">
        <v>2</v>
      </c>
      <c r="X73" s="28">
        <v>1</v>
      </c>
      <c r="Y73" s="33">
        <v>1</v>
      </c>
      <c r="Z73" s="30">
        <v>1</v>
      </c>
      <c r="AA73" s="78">
        <v>1</v>
      </c>
      <c r="AB73" s="80">
        <v>0</v>
      </c>
      <c r="AC73" s="33">
        <v>0</v>
      </c>
      <c r="AD73" s="83" t="s">
        <v>283</v>
      </c>
      <c r="AE73" s="122">
        <f>IFERROR(Table1[[#This Row],[Minimum Degree from RP1226 Connector]]*Table1[[#This Row],[Minimum Degree from J560 (or other Trailer) Connector]]*Table1[[#This Row],[Minimum Degree from other Connectivity (e.g. bluetooth, wi-fi, zigbee)]], "")</f>
        <v>2</v>
      </c>
      <c r="AF73" s="12" t="s">
        <v>407</v>
      </c>
      <c r="AG73" s="73">
        <f>_xlfn.LET(_xlpm.MAX_DEGREES,$AH$2,($R$4*IFERROR(MAX(0,_xlpm.MAX_DEGREES-R73),0)+$T$4*IFERROR(MAX(0,_xlpm.MAX_DEGREES-T73),0)+$V$4*IFERROR(MAX(0,_xlpm.MAX_DEGREES-V73),0)+$X$4*IFERROR(MAX(0,_xlpm.MAX_DEGREES-X73),0)+$Z$4*IFERROR(MAX(0,_xlpm.MAX_DEGREES-Z73),0)+$AB$4*IFERROR(MAX(0,_xlpm.MAX_DEGREES-AB73),0))/$AH$4)</f>
        <v>2.5</v>
      </c>
      <c r="AH73" s="73">
        <f>_xlfn.LET(_xlpm.MAX_DEGREES,$AH$2,($R$4*IFERROR(MAX(0,_xlpm.MAX_DEGREES-S73),0)+$T$4*IFERROR(MAX(0,_xlpm.MAX_DEGREES-U73),0)+$V$4*IFERROR(MAX(0,_xlpm.MAX_DEGREES-W73),0)+$X$4*IFERROR(MAX(0,_xlpm.MAX_DEGREES-Y73),0)+$Z$4*IFERROR(MAX(0,_xlpm.MAX_DEGREES-AA73),0)+$AB$4*IFERROR(MAX(0,_xlpm.MAX_DEGREES-AC73),0))/$AH$4)</f>
        <v>2.5</v>
      </c>
      <c r="AI73" s="93">
        <v>2</v>
      </c>
      <c r="AJ73" s="93">
        <v>2</v>
      </c>
      <c r="AK73" s="93">
        <v>2</v>
      </c>
      <c r="AL73" s="93">
        <v>2</v>
      </c>
      <c r="AM73" s="90" t="s">
        <v>389</v>
      </c>
      <c r="AN73" s="74">
        <f>MAX(AI73+$AG73-3,0)</f>
        <v>1.5</v>
      </c>
      <c r="AO73" s="75">
        <f>MAX(AJ73+$AG73-3,0)</f>
        <v>1.5</v>
      </c>
      <c r="AP73" s="75">
        <f>MAX(AK73+$AG73-3,0)</f>
        <v>1.5</v>
      </c>
      <c r="AQ73" s="75">
        <f>MAX(AL73+$AG73-3,0)</f>
        <v>1.5</v>
      </c>
      <c r="AR73" s="76">
        <f>MAX(IF(Table1[[#This Row],[Any Scope Change?]]="Yes",3,0)+$AG73-3,0)</f>
        <v>2.5</v>
      </c>
      <c r="AS73" s="77">
        <f>SUMPRODUCT(AN$4:AR$4,AN73:AR73)</f>
        <v>8.5</v>
      </c>
      <c r="AT73" s="85">
        <v>4</v>
      </c>
      <c r="AU73" s="125" t="s">
        <v>488</v>
      </c>
      <c r="AV73" s="85">
        <v>2</v>
      </c>
      <c r="AW73" s="63" t="s">
        <v>381</v>
      </c>
    </row>
    <row r="74" spans="2:49" customFormat="1" ht="50.15" customHeight="1" x14ac:dyDescent="0.45">
      <c r="B74" s="2" t="s">
        <v>34</v>
      </c>
      <c r="C74" s="2" t="s">
        <v>139</v>
      </c>
      <c r="D74" s="2" t="s">
        <v>35</v>
      </c>
      <c r="E74" s="2">
        <v>69</v>
      </c>
      <c r="F74" s="1" t="s">
        <v>227</v>
      </c>
      <c r="G74" s="1" t="str">
        <f>Table1[[#This Row],[Matrix Default Name]] &amp; IF(ISBLANK(Table1[[#This Row],[Component Aliases]]),"", " (aka " &amp; Table1[[#This Row],[Component Aliases]] &amp; ")") &amp; IF(ISBLANK(Table1[[#This Row],[Default Souce Addresses (Decimal)]]),""," (J1939 SA " &amp; Table1[[#This Row],[Default Souce Addresses (Decimal)]] &amp; ")")</f>
        <v>Suspension - Drive Axle #1 (J1939 SA 138, 72, 39)</v>
      </c>
      <c r="H74" s="1" t="s">
        <v>34</v>
      </c>
      <c r="I74" s="1"/>
      <c r="J74" s="14" t="s">
        <v>317</v>
      </c>
      <c r="K74" s="41" t="s">
        <v>401</v>
      </c>
      <c r="L74" s="95" t="s">
        <v>427</v>
      </c>
      <c r="M74" s="95" t="s">
        <v>413</v>
      </c>
      <c r="N74" s="95" t="s">
        <v>420</v>
      </c>
      <c r="O74" s="95" t="s">
        <v>427</v>
      </c>
      <c r="P74" s="95" t="s">
        <v>413</v>
      </c>
      <c r="Q74" s="95" t="s">
        <v>420</v>
      </c>
      <c r="R74" s="26">
        <v>0</v>
      </c>
      <c r="S74" s="32">
        <v>0</v>
      </c>
      <c r="T74" s="28">
        <v>0</v>
      </c>
      <c r="U74" s="33">
        <v>1</v>
      </c>
      <c r="V74" s="30">
        <v>1</v>
      </c>
      <c r="W74" s="32">
        <v>1</v>
      </c>
      <c r="X74" s="28">
        <v>0</v>
      </c>
      <c r="Y74" s="33">
        <v>0</v>
      </c>
      <c r="Z74" s="30">
        <v>0</v>
      </c>
      <c r="AA74" s="78">
        <v>1</v>
      </c>
      <c r="AB74" s="80">
        <v>1</v>
      </c>
      <c r="AC74" s="33">
        <v>1</v>
      </c>
      <c r="AD74" s="83" t="s">
        <v>283</v>
      </c>
      <c r="AE74" s="122">
        <f>IFERROR(Table1[[#This Row],[Minimum Degree from RP1226 Connector]]*Table1[[#This Row],[Minimum Degree from J560 (or other Trailer) Connector]]*Table1[[#This Row],[Minimum Degree from other Connectivity (e.g. bluetooth, wi-fi, zigbee)]], "")</f>
        <v>0</v>
      </c>
      <c r="AF74" s="12" t="s">
        <v>407</v>
      </c>
      <c r="AG74" s="73">
        <f>_xlfn.LET(_xlpm.MAX_DEGREES,$AH$2,($R$4*IFERROR(MAX(0,_xlpm.MAX_DEGREES-R74),0)+$T$4*IFERROR(MAX(0,_xlpm.MAX_DEGREES-T74),0)+$V$4*IFERROR(MAX(0,_xlpm.MAX_DEGREES-V74),0)+$X$4*IFERROR(MAX(0,_xlpm.MAX_DEGREES-X74),0)+$Z$4*IFERROR(MAX(0,_xlpm.MAX_DEGREES-Z74),0)+$AB$4*IFERROR(MAX(0,_xlpm.MAX_DEGREES-AB74),0))/$AH$4)</f>
        <v>4.166666666666667</v>
      </c>
      <c r="AH74" s="73">
        <f>_xlfn.LET(_xlpm.MAX_DEGREES,$AH$2,($R$4*IFERROR(MAX(0,_xlpm.MAX_DEGREES-S74),0)+$T$4*IFERROR(MAX(0,_xlpm.MAX_DEGREES-U74),0)+$V$4*IFERROR(MAX(0,_xlpm.MAX_DEGREES-W74),0)+$X$4*IFERROR(MAX(0,_xlpm.MAX_DEGREES-Y74),0)+$Z$4*IFERROR(MAX(0,_xlpm.MAX_DEGREES-AA74),0)+$AB$4*IFERROR(MAX(0,_xlpm.MAX_DEGREES-AC74),0))/$AH$4)</f>
        <v>3.3333333333333335</v>
      </c>
      <c r="AI74" s="93">
        <v>0</v>
      </c>
      <c r="AJ74" s="93">
        <v>2</v>
      </c>
      <c r="AK74" s="93">
        <v>1</v>
      </c>
      <c r="AL74" s="93">
        <v>0</v>
      </c>
      <c r="AM74" s="90" t="s">
        <v>389</v>
      </c>
      <c r="AN74" s="74">
        <f>MAX(AI74+$AG74-3,0)</f>
        <v>1.166666666666667</v>
      </c>
      <c r="AO74" s="75">
        <f>MAX(AJ74+$AG74-3,0)</f>
        <v>3.166666666666667</v>
      </c>
      <c r="AP74" s="75">
        <f>MAX(AK74+$AG74-3,0)</f>
        <v>2.166666666666667</v>
      </c>
      <c r="AQ74" s="75">
        <f>MAX(AL74+$AG74-3,0)</f>
        <v>1.166666666666667</v>
      </c>
      <c r="AR74" s="76">
        <f>MAX(IF(Table1[[#This Row],[Any Scope Change?]]="Yes",3,0)+$AG74-3,0)</f>
        <v>4.166666666666667</v>
      </c>
      <c r="AS74" s="77">
        <f>SUMPRODUCT(AN$4:AR$4,AN74:AR74)</f>
        <v>11.833333333333336</v>
      </c>
      <c r="AT74" s="85">
        <v>3</v>
      </c>
      <c r="AU74" s="125" t="s">
        <v>487</v>
      </c>
      <c r="AV74" s="85">
        <v>1</v>
      </c>
      <c r="AW74" s="63" t="s">
        <v>380</v>
      </c>
    </row>
    <row r="75" spans="2:49" customFormat="1" ht="50.15" customHeight="1" x14ac:dyDescent="0.45">
      <c r="B75" s="2" t="s">
        <v>36</v>
      </c>
      <c r="C75" s="2" t="s">
        <v>139</v>
      </c>
      <c r="D75" s="2" t="s">
        <v>37</v>
      </c>
      <c r="E75" s="2">
        <v>70</v>
      </c>
      <c r="F75" s="1" t="s">
        <v>227</v>
      </c>
      <c r="G75" s="1" t="str">
        <f>Table1[[#This Row],[Matrix Default Name]] &amp; IF(ISBLANK(Table1[[#This Row],[Component Aliases]]),"", " (aka " &amp; Table1[[#This Row],[Component Aliases]] &amp; ")") &amp; IF(ISBLANK(Table1[[#This Row],[Default Souce Addresses (Decimal)]]),""," (J1939 SA " &amp; Table1[[#This Row],[Default Souce Addresses (Decimal)]] &amp; ")")</f>
        <v>Suspension - Drive Axle #2 (J1939 SA 22)</v>
      </c>
      <c r="H75" s="1" t="s">
        <v>36</v>
      </c>
      <c r="I75" s="1"/>
      <c r="J75" s="14">
        <v>22</v>
      </c>
      <c r="K75" s="41" t="s">
        <v>401</v>
      </c>
      <c r="L75" s="95" t="s">
        <v>427</v>
      </c>
      <c r="M75" s="95" t="s">
        <v>413</v>
      </c>
      <c r="N75" s="95" t="s">
        <v>408</v>
      </c>
      <c r="O75" s="95" t="s">
        <v>427</v>
      </c>
      <c r="P75" s="95" t="s">
        <v>413</v>
      </c>
      <c r="Q75" s="95" t="s">
        <v>420</v>
      </c>
      <c r="R75" s="26">
        <v>0</v>
      </c>
      <c r="S75" s="32">
        <v>0</v>
      </c>
      <c r="T75" s="28">
        <v>0</v>
      </c>
      <c r="U75" s="33">
        <v>1</v>
      </c>
      <c r="V75" s="30">
        <v>1</v>
      </c>
      <c r="W75" s="32">
        <v>1</v>
      </c>
      <c r="X75" s="28">
        <v>0</v>
      </c>
      <c r="Y75" s="33">
        <v>0</v>
      </c>
      <c r="Z75" s="30">
        <v>0</v>
      </c>
      <c r="AA75" s="78">
        <v>1</v>
      </c>
      <c r="AB75" s="80">
        <v>1</v>
      </c>
      <c r="AC75" s="33">
        <v>1</v>
      </c>
      <c r="AD75" s="83" t="s">
        <v>283</v>
      </c>
      <c r="AE75" s="122">
        <f>IFERROR(Table1[[#This Row],[Minimum Degree from RP1226 Connector]]*Table1[[#This Row],[Minimum Degree from J560 (or other Trailer) Connector]]*Table1[[#This Row],[Minimum Degree from other Connectivity (e.g. bluetooth, wi-fi, zigbee)]], "")</f>
        <v>0</v>
      </c>
      <c r="AF75" s="12" t="s">
        <v>407</v>
      </c>
      <c r="AG75" s="73">
        <f>_xlfn.LET(_xlpm.MAX_DEGREES,$AH$2,($R$4*IFERROR(MAX(0,_xlpm.MAX_DEGREES-R75),0)+$T$4*IFERROR(MAX(0,_xlpm.MAX_DEGREES-T75),0)+$V$4*IFERROR(MAX(0,_xlpm.MAX_DEGREES-V75),0)+$X$4*IFERROR(MAX(0,_xlpm.MAX_DEGREES-X75),0)+$Z$4*IFERROR(MAX(0,_xlpm.MAX_DEGREES-Z75),0)+$AB$4*IFERROR(MAX(0,_xlpm.MAX_DEGREES-AB75),0))/$AH$4)</f>
        <v>4.166666666666667</v>
      </c>
      <c r="AH75" s="73">
        <f>_xlfn.LET(_xlpm.MAX_DEGREES,$AH$2,($R$4*IFERROR(MAX(0,_xlpm.MAX_DEGREES-S75),0)+$T$4*IFERROR(MAX(0,_xlpm.MAX_DEGREES-U75),0)+$V$4*IFERROR(MAX(0,_xlpm.MAX_DEGREES-W75),0)+$X$4*IFERROR(MAX(0,_xlpm.MAX_DEGREES-Y75),0)+$Z$4*IFERROR(MAX(0,_xlpm.MAX_DEGREES-AA75),0)+$AB$4*IFERROR(MAX(0,_xlpm.MAX_DEGREES-AC75),0))/$AH$4)</f>
        <v>3.3333333333333335</v>
      </c>
      <c r="AI75" s="93">
        <v>0</v>
      </c>
      <c r="AJ75" s="93">
        <v>2</v>
      </c>
      <c r="AK75" s="93">
        <v>1</v>
      </c>
      <c r="AL75" s="93">
        <v>0</v>
      </c>
      <c r="AM75" s="90" t="s">
        <v>389</v>
      </c>
      <c r="AN75" s="74">
        <f>MAX(AI75+$AG75-3,0)</f>
        <v>1.166666666666667</v>
      </c>
      <c r="AO75" s="75">
        <f>MAX(AJ75+$AG75-3,0)</f>
        <v>3.166666666666667</v>
      </c>
      <c r="AP75" s="75">
        <f>MAX(AK75+$AG75-3,0)</f>
        <v>2.166666666666667</v>
      </c>
      <c r="AQ75" s="75">
        <f>MAX(AL75+$AG75-3,0)</f>
        <v>1.166666666666667</v>
      </c>
      <c r="AR75" s="76">
        <f>MAX(IF(Table1[[#This Row],[Any Scope Change?]]="Yes",3,0)+$AG75-3,0)</f>
        <v>4.166666666666667</v>
      </c>
      <c r="AS75" s="77">
        <f>SUMPRODUCT(AN$4:AR$4,AN75:AR75)</f>
        <v>11.833333333333336</v>
      </c>
      <c r="AT75" s="85">
        <v>3</v>
      </c>
      <c r="AU75" s="125" t="s">
        <v>487</v>
      </c>
      <c r="AV75" s="85">
        <v>1</v>
      </c>
      <c r="AW75" s="63" t="s">
        <v>380</v>
      </c>
    </row>
    <row r="76" spans="2:49" customFormat="1" ht="50.15" customHeight="1" x14ac:dyDescent="0.45">
      <c r="B76" s="2" t="s">
        <v>92</v>
      </c>
      <c r="C76" s="2" t="s">
        <v>139</v>
      </c>
      <c r="D76" s="2"/>
      <c r="E76" s="2">
        <v>71</v>
      </c>
      <c r="F76" s="1" t="s">
        <v>227</v>
      </c>
      <c r="G76" s="1" t="str">
        <f>Table1[[#This Row],[Matrix Default Name]] &amp; IF(ISBLANK(Table1[[#This Row],[Component Aliases]]),"", " (aka " &amp; Table1[[#This Row],[Component Aliases]] &amp; ")") &amp; IF(ISBLANK(Table1[[#This Row],[Default Souce Addresses (Decimal)]]),""," (J1939 SA " &amp; Table1[[#This Row],[Default Souce Addresses (Decimal)]] &amp; ")")</f>
        <v>Vehicle Dynamic Stability Controller (J1939 SA 62)</v>
      </c>
      <c r="H76" s="1" t="s">
        <v>92</v>
      </c>
      <c r="I76" s="1"/>
      <c r="J76" s="14">
        <v>62</v>
      </c>
      <c r="K76" s="41" t="s">
        <v>401</v>
      </c>
      <c r="L76" s="95" t="s">
        <v>430</v>
      </c>
      <c r="M76" s="95" t="s">
        <v>420</v>
      </c>
      <c r="N76" s="95" t="s">
        <v>420</v>
      </c>
      <c r="O76" s="95" t="s">
        <v>413</v>
      </c>
      <c r="P76" s="95" t="s">
        <v>420</v>
      </c>
      <c r="Q76" s="95" t="s">
        <v>406</v>
      </c>
      <c r="R76" s="26">
        <v>0</v>
      </c>
      <c r="S76" s="32">
        <v>1</v>
      </c>
      <c r="T76" s="28">
        <v>1</v>
      </c>
      <c r="U76" s="33">
        <v>1</v>
      </c>
      <c r="V76" s="30">
        <v>1</v>
      </c>
      <c r="W76" s="32">
        <v>1</v>
      </c>
      <c r="X76" s="28">
        <v>0</v>
      </c>
      <c r="Y76" s="33">
        <v>1</v>
      </c>
      <c r="Z76" s="30">
        <v>1</v>
      </c>
      <c r="AA76" s="78">
        <v>1</v>
      </c>
      <c r="AB76" s="80">
        <v>1</v>
      </c>
      <c r="AC76" s="33">
        <v>2</v>
      </c>
      <c r="AD76" s="83" t="s">
        <v>359</v>
      </c>
      <c r="AE76" s="122">
        <f>IFERROR(Table1[[#This Row],[Minimum Degree from RP1226 Connector]]*Table1[[#This Row],[Minimum Degree from J560 (or other Trailer) Connector]]*Table1[[#This Row],[Minimum Degree from other Connectivity (e.g. bluetooth, wi-fi, zigbee)]], "")</f>
        <v>0</v>
      </c>
      <c r="AF76" s="12" t="s">
        <v>407</v>
      </c>
      <c r="AG76" s="73">
        <f>_xlfn.LET(_xlpm.MAX_DEGREES,$AH$2,($R$4*IFERROR(MAX(0,_xlpm.MAX_DEGREES-R76),0)+$T$4*IFERROR(MAX(0,_xlpm.MAX_DEGREES-T76),0)+$V$4*IFERROR(MAX(0,_xlpm.MAX_DEGREES-V76),0)+$X$4*IFERROR(MAX(0,_xlpm.MAX_DEGREES-X76),0)+$Z$4*IFERROR(MAX(0,_xlpm.MAX_DEGREES-Z76),0)+$AB$4*IFERROR(MAX(0,_xlpm.MAX_DEGREES-AB76),0))/$AH$4)</f>
        <v>3.3333333333333335</v>
      </c>
      <c r="AH76" s="73">
        <f>_xlfn.LET(_xlpm.MAX_DEGREES,$AH$2,($R$4*IFERROR(MAX(0,_xlpm.MAX_DEGREES-S76),0)+$T$4*IFERROR(MAX(0,_xlpm.MAX_DEGREES-U76),0)+$V$4*IFERROR(MAX(0,_xlpm.MAX_DEGREES-W76),0)+$X$4*IFERROR(MAX(0,_xlpm.MAX_DEGREES-Y76),0)+$Z$4*IFERROR(MAX(0,_xlpm.MAX_DEGREES-AA76),0)+$AB$4*IFERROR(MAX(0,_xlpm.MAX_DEGREES-AC76),0))/$AH$4)</f>
        <v>2.0833333333333335</v>
      </c>
      <c r="AI76" s="93">
        <v>0</v>
      </c>
      <c r="AJ76" s="93">
        <v>2</v>
      </c>
      <c r="AK76" s="93">
        <v>1</v>
      </c>
      <c r="AL76" s="93">
        <v>0</v>
      </c>
      <c r="AM76" s="91" t="s">
        <v>390</v>
      </c>
      <c r="AN76" s="74">
        <f>MAX(AI76+$AG76-3,0)</f>
        <v>0.33333333333333348</v>
      </c>
      <c r="AO76" s="75">
        <f>MAX(AJ76+$AG76-3,0)</f>
        <v>2.3333333333333339</v>
      </c>
      <c r="AP76" s="75">
        <f>MAX(AK76+$AG76-3,0)</f>
        <v>1.3333333333333339</v>
      </c>
      <c r="AQ76" s="75">
        <f>MAX(AL76+$AG76-3,0)</f>
        <v>0.33333333333333348</v>
      </c>
      <c r="AR76" s="76">
        <f>MAX(IF(Table1[[#This Row],[Any Scope Change?]]="Yes",3,0)+$AG76-3,0)</f>
        <v>0.33333333333333348</v>
      </c>
      <c r="AS76" s="77">
        <f>SUMPRODUCT(AN$4:AR$4,AN76:AR76)</f>
        <v>4.6666666666666696</v>
      </c>
      <c r="AT76" s="85">
        <v>6</v>
      </c>
      <c r="AU76" s="43" t="s">
        <v>485</v>
      </c>
      <c r="AV76" s="85">
        <v>2</v>
      </c>
      <c r="AW76" s="63" t="s">
        <v>382</v>
      </c>
    </row>
    <row r="77" spans="2:49" customFormat="1" ht="50.15" customHeight="1" x14ac:dyDescent="0.45">
      <c r="B77" s="2" t="s">
        <v>158</v>
      </c>
      <c r="C77" s="2" t="s">
        <v>173</v>
      </c>
      <c r="D77" s="2" t="s">
        <v>159</v>
      </c>
      <c r="E77" s="2">
        <v>72</v>
      </c>
      <c r="F77" s="3" t="s">
        <v>228</v>
      </c>
      <c r="G77" s="3" t="str">
        <f>Table1[[#This Row],[Matrix Default Name]] &amp; IF(ISBLANK(Table1[[#This Row],[Component Aliases]]),"", " (aka " &amp; Table1[[#This Row],[Component Aliases]] &amp; ")") &amp; IF(ISBLANK(Table1[[#This Row],[Default Souce Addresses (Decimal)]]),""," (J1939 SA " &amp; Table1[[#This Row],[Default Souce Addresses (Decimal)]] &amp; ")")</f>
        <v>Tractor/Trailer Bridge #2 (J1939 SA 138, 39)</v>
      </c>
      <c r="H77" s="1" t="s">
        <v>158</v>
      </c>
      <c r="I77" s="1"/>
      <c r="J77" s="14" t="s">
        <v>315</v>
      </c>
      <c r="K77" s="41" t="s">
        <v>401</v>
      </c>
      <c r="L77" s="95" t="s">
        <v>410</v>
      </c>
      <c r="M77" s="95" t="s">
        <v>411</v>
      </c>
      <c r="N77" s="95" t="s">
        <v>430</v>
      </c>
      <c r="O77" s="95" t="s">
        <v>411</v>
      </c>
      <c r="P77" s="95" t="s">
        <v>411</v>
      </c>
      <c r="Q77" s="95" t="s">
        <v>408</v>
      </c>
      <c r="R77" s="26">
        <v>0</v>
      </c>
      <c r="S77" s="32">
        <v>2</v>
      </c>
      <c r="T77" s="28">
        <v>0</v>
      </c>
      <c r="U77" s="33">
        <v>0</v>
      </c>
      <c r="V77" s="30">
        <v>0</v>
      </c>
      <c r="W77" s="32">
        <v>1</v>
      </c>
      <c r="X77" s="28">
        <v>0</v>
      </c>
      <c r="Y77" s="33">
        <v>0</v>
      </c>
      <c r="Z77" s="30">
        <v>0</v>
      </c>
      <c r="AA77" s="78">
        <v>0</v>
      </c>
      <c r="AB77" s="80">
        <v>1</v>
      </c>
      <c r="AC77" s="33">
        <v>1</v>
      </c>
      <c r="AD77" s="83" t="s">
        <v>283</v>
      </c>
      <c r="AE77" s="122">
        <f>IFERROR(Table1[[#This Row],[Minimum Degree from RP1226 Connector]]*Table1[[#This Row],[Minimum Degree from J560 (or other Trailer) Connector]]*Table1[[#This Row],[Minimum Degree from other Connectivity (e.g. bluetooth, wi-fi, zigbee)]], "")</f>
        <v>0</v>
      </c>
      <c r="AF77" s="12" t="s">
        <v>407</v>
      </c>
      <c r="AG77" s="73">
        <f>_xlfn.LET(_xlpm.MAX_DEGREES,$AH$2,($R$4*IFERROR(MAX(0,_xlpm.MAX_DEGREES-R77),0)+$T$4*IFERROR(MAX(0,_xlpm.MAX_DEGREES-T77),0)+$V$4*IFERROR(MAX(0,_xlpm.MAX_DEGREES-V77),0)+$X$4*IFERROR(MAX(0,_xlpm.MAX_DEGREES-X77),0)+$Z$4*IFERROR(MAX(0,_xlpm.MAX_DEGREES-Z77),0)+$AB$4*IFERROR(MAX(0,_xlpm.MAX_DEGREES-AB77),0))/$AH$4)</f>
        <v>4.5833333333333339</v>
      </c>
      <c r="AH77" s="73">
        <f>_xlfn.LET(_xlpm.MAX_DEGREES,$AH$2,($R$4*IFERROR(MAX(0,_xlpm.MAX_DEGREES-S77),0)+$T$4*IFERROR(MAX(0,_xlpm.MAX_DEGREES-U77),0)+$V$4*IFERROR(MAX(0,_xlpm.MAX_DEGREES-W77),0)+$X$4*IFERROR(MAX(0,_xlpm.MAX_DEGREES-Y77),0)+$Z$4*IFERROR(MAX(0,_xlpm.MAX_DEGREES-AA77),0)+$AB$4*IFERROR(MAX(0,_xlpm.MAX_DEGREES-AC77),0))/$AH$4)</f>
        <v>3.3333333333333335</v>
      </c>
      <c r="AI77" s="93">
        <v>2</v>
      </c>
      <c r="AJ77" s="93">
        <v>2</v>
      </c>
      <c r="AK77" s="93">
        <v>2</v>
      </c>
      <c r="AL77" s="93">
        <v>2</v>
      </c>
      <c r="AM77" s="90" t="s">
        <v>389</v>
      </c>
      <c r="AN77" s="74">
        <f>MAX(AI77+$AG77-3,0)</f>
        <v>3.5833333333333339</v>
      </c>
      <c r="AO77" s="75">
        <f>MAX(AJ77+$AG77-3,0)</f>
        <v>3.5833333333333339</v>
      </c>
      <c r="AP77" s="75">
        <f>MAX(AK77+$AG77-3,0)</f>
        <v>3.5833333333333339</v>
      </c>
      <c r="AQ77" s="75">
        <f>MAX(AL77+$AG77-3,0)</f>
        <v>3.5833333333333339</v>
      </c>
      <c r="AR77" s="76">
        <f>MAX(IF(Table1[[#This Row],[Any Scope Change?]]="Yes",3,0)+$AG77-3,0)</f>
        <v>4.5833333333333339</v>
      </c>
      <c r="AS77" s="77">
        <f>SUMPRODUCT(AN$4:AR$4,AN77:AR77)</f>
        <v>18.916666666666671</v>
      </c>
      <c r="AT77" s="85">
        <v>3</v>
      </c>
      <c r="AU77" s="126" t="s">
        <v>487</v>
      </c>
      <c r="AV77" s="85">
        <v>1</v>
      </c>
      <c r="AW77" s="63" t="s">
        <v>380</v>
      </c>
    </row>
    <row r="78" spans="2:49" customFormat="1" ht="50.15" customHeight="1" x14ac:dyDescent="0.45">
      <c r="B78" s="2" t="s">
        <v>51</v>
      </c>
      <c r="C78" s="2" t="s">
        <v>139</v>
      </c>
      <c r="D78" s="2" t="s">
        <v>52</v>
      </c>
      <c r="E78" s="2">
        <v>73</v>
      </c>
      <c r="F78" s="1" t="s">
        <v>228</v>
      </c>
      <c r="G78" s="1" t="str">
        <f>Table1[[#This Row],[Matrix Default Name]] &amp; IF(ISBLANK(Table1[[#This Row],[Component Aliases]]),"", " (aka " &amp; Table1[[#This Row],[Component Aliases]] &amp; ")") &amp; IF(ISBLANK(Table1[[#This Row],[Default Souce Addresses (Decimal)]]),""," (J1939 SA " &amp; Table1[[#This Row],[Default Souce Addresses (Decimal)]] &amp; ")")</f>
        <v>Tractor-Trailer Bridge #1 (J1939 SA 32)</v>
      </c>
      <c r="H78" s="1" t="s">
        <v>51</v>
      </c>
      <c r="I78" s="1"/>
      <c r="J78" s="14">
        <v>32</v>
      </c>
      <c r="K78" s="41" t="s">
        <v>401</v>
      </c>
      <c r="L78" s="95" t="s">
        <v>411</v>
      </c>
      <c r="M78" s="95" t="s">
        <v>408</v>
      </c>
      <c r="N78" s="95" t="s">
        <v>413</v>
      </c>
      <c r="O78" s="95" t="s">
        <v>411</v>
      </c>
      <c r="P78" s="95" t="s">
        <v>408</v>
      </c>
      <c r="Q78" s="95" t="s">
        <v>408</v>
      </c>
      <c r="R78" s="26">
        <v>0</v>
      </c>
      <c r="S78" s="32">
        <v>0</v>
      </c>
      <c r="T78" s="28">
        <v>1</v>
      </c>
      <c r="U78" s="33">
        <v>1</v>
      </c>
      <c r="V78" s="30">
        <v>0</v>
      </c>
      <c r="W78" s="32">
        <v>1</v>
      </c>
      <c r="X78" s="28">
        <v>0</v>
      </c>
      <c r="Y78" s="33">
        <v>0</v>
      </c>
      <c r="Z78" s="30">
        <v>1</v>
      </c>
      <c r="AA78" s="78">
        <v>1</v>
      </c>
      <c r="AB78" s="80">
        <v>1</v>
      </c>
      <c r="AC78" s="33">
        <v>1</v>
      </c>
      <c r="AD78" s="83" t="s">
        <v>283</v>
      </c>
      <c r="AE78" s="122">
        <f>IFERROR(Table1[[#This Row],[Minimum Degree from RP1226 Connector]]*Table1[[#This Row],[Minimum Degree from J560 (or other Trailer) Connector]]*Table1[[#This Row],[Minimum Degree from other Connectivity (e.g. bluetooth, wi-fi, zigbee)]], "")</f>
        <v>0</v>
      </c>
      <c r="AF78" s="12" t="s">
        <v>407</v>
      </c>
      <c r="AG78" s="73">
        <f>_xlfn.LET(_xlpm.MAX_DEGREES,$AH$2,($R$4*IFERROR(MAX(0,_xlpm.MAX_DEGREES-R78),0)+$T$4*IFERROR(MAX(0,_xlpm.MAX_DEGREES-T78),0)+$V$4*IFERROR(MAX(0,_xlpm.MAX_DEGREES-V78),0)+$X$4*IFERROR(MAX(0,_xlpm.MAX_DEGREES-X78),0)+$Z$4*IFERROR(MAX(0,_xlpm.MAX_DEGREES-Z78),0)+$AB$4*IFERROR(MAX(0,_xlpm.MAX_DEGREES-AB78),0))/$AH$4)</f>
        <v>3.75</v>
      </c>
      <c r="AH78" s="73">
        <f>_xlfn.LET(_xlpm.MAX_DEGREES,$AH$2,($R$4*IFERROR(MAX(0,_xlpm.MAX_DEGREES-S78),0)+$T$4*IFERROR(MAX(0,_xlpm.MAX_DEGREES-U78),0)+$V$4*IFERROR(MAX(0,_xlpm.MAX_DEGREES-W78),0)+$X$4*IFERROR(MAX(0,_xlpm.MAX_DEGREES-Y78),0)+$Z$4*IFERROR(MAX(0,_xlpm.MAX_DEGREES-AA78),0)+$AB$4*IFERROR(MAX(0,_xlpm.MAX_DEGREES-AC78),0))/$AH$4)</f>
        <v>3.3333333333333335</v>
      </c>
      <c r="AI78" s="93">
        <v>2</v>
      </c>
      <c r="AJ78" s="93">
        <v>2</v>
      </c>
      <c r="AK78" s="93">
        <v>2</v>
      </c>
      <c r="AL78" s="93">
        <v>2</v>
      </c>
      <c r="AM78" s="91" t="s">
        <v>390</v>
      </c>
      <c r="AN78" s="74">
        <f>MAX(AI78+$AG78-3,0)</f>
        <v>2.75</v>
      </c>
      <c r="AO78" s="75">
        <f>MAX(AJ78+$AG78-3,0)</f>
        <v>2.75</v>
      </c>
      <c r="AP78" s="75">
        <f>MAX(AK78+$AG78-3,0)</f>
        <v>2.75</v>
      </c>
      <c r="AQ78" s="75">
        <f>MAX(AL78+$AG78-3,0)</f>
        <v>2.75</v>
      </c>
      <c r="AR78" s="76">
        <f>MAX(IF(Table1[[#This Row],[Any Scope Change?]]="Yes",3,0)+$AG78-3,0)</f>
        <v>3.75</v>
      </c>
      <c r="AS78" s="77">
        <f>SUMPRODUCT(AN$4:AR$4,AN78:AR78)</f>
        <v>14.75</v>
      </c>
      <c r="AT78" s="85">
        <v>3</v>
      </c>
      <c r="AU78" s="126" t="s">
        <v>487</v>
      </c>
      <c r="AV78" s="85">
        <v>1</v>
      </c>
      <c r="AW78" s="63" t="s">
        <v>380</v>
      </c>
    </row>
    <row r="79" spans="2:49" customFormat="1" ht="50.15" customHeight="1" x14ac:dyDescent="0.45">
      <c r="B79" s="2" t="s">
        <v>76</v>
      </c>
      <c r="C79" s="2" t="s">
        <v>139</v>
      </c>
      <c r="D79" s="2"/>
      <c r="E79" s="2">
        <v>74</v>
      </c>
      <c r="F79" s="1" t="s">
        <v>229</v>
      </c>
      <c r="G79" s="1" t="str">
        <f>Table1[[#This Row],[Matrix Default Name]] &amp; IF(ISBLANK(Table1[[#This Row],[Component Aliases]]),"", " (aka " &amp; Table1[[#This Row],[Component Aliases]] &amp; ")") &amp; IF(ISBLANK(Table1[[#This Row],[Default Souce Addresses (Decimal)]]),""," (J1939 SA " &amp; Table1[[#This Row],[Default Souce Addresses (Decimal)]] &amp; ")")</f>
        <v>Tire Pressure Controller (aka Tire Pressure Monitoring System (TPMS)) (J1939 SA 51)</v>
      </c>
      <c r="H79" s="1" t="s">
        <v>76</v>
      </c>
      <c r="I79" s="1" t="s">
        <v>349</v>
      </c>
      <c r="J79" s="14">
        <v>51</v>
      </c>
      <c r="K79" s="41" t="s">
        <v>401</v>
      </c>
      <c r="L79" s="95" t="s">
        <v>412</v>
      </c>
      <c r="M79" s="95" t="s">
        <v>431</v>
      </c>
      <c r="N79" s="95" t="s">
        <v>403</v>
      </c>
      <c r="O79" s="95" t="s">
        <v>412</v>
      </c>
      <c r="P79" s="95" t="s">
        <v>431</v>
      </c>
      <c r="Q79" s="95" t="s">
        <v>418</v>
      </c>
      <c r="R79" s="26">
        <v>0</v>
      </c>
      <c r="S79" s="32">
        <v>1</v>
      </c>
      <c r="T79" s="28">
        <v>0</v>
      </c>
      <c r="U79" s="33">
        <v>2</v>
      </c>
      <c r="V79" s="30">
        <v>1</v>
      </c>
      <c r="W79" s="32">
        <v>2</v>
      </c>
      <c r="X79" s="28">
        <v>0</v>
      </c>
      <c r="Y79" s="33">
        <v>1</v>
      </c>
      <c r="Z79" s="30">
        <v>0</v>
      </c>
      <c r="AA79" s="78">
        <v>2</v>
      </c>
      <c r="AB79" s="80">
        <v>2</v>
      </c>
      <c r="AC79" s="33">
        <v>2</v>
      </c>
      <c r="AD79" s="83" t="s">
        <v>283</v>
      </c>
      <c r="AE79" s="122">
        <f>IFERROR(Table1[[#This Row],[Minimum Degree from RP1226 Connector]]*Table1[[#This Row],[Minimum Degree from J560 (or other Trailer) Connector]]*Table1[[#This Row],[Minimum Degree from other Connectivity (e.g. bluetooth, wi-fi, zigbee)]], "")</f>
        <v>0</v>
      </c>
      <c r="AF79" s="12" t="s">
        <v>407</v>
      </c>
      <c r="AG79" s="73">
        <f>_xlfn.LET(_xlpm.MAX_DEGREES,$AH$2,($R$4*IFERROR(MAX(0,_xlpm.MAX_DEGREES-R79),0)+$T$4*IFERROR(MAX(0,_xlpm.MAX_DEGREES-T79),0)+$V$4*IFERROR(MAX(0,_xlpm.MAX_DEGREES-V79),0)+$X$4*IFERROR(MAX(0,_xlpm.MAX_DEGREES-X79),0)+$Z$4*IFERROR(MAX(0,_xlpm.MAX_DEGREES-Z79),0)+$AB$4*IFERROR(MAX(0,_xlpm.MAX_DEGREES-AB79),0))/$AH$4)</f>
        <v>3.75</v>
      </c>
      <c r="AH79" s="73">
        <f>_xlfn.LET(_xlpm.MAX_DEGREES,$AH$2,($R$4*IFERROR(MAX(0,_xlpm.MAX_DEGREES-S79),0)+$T$4*IFERROR(MAX(0,_xlpm.MAX_DEGREES-U79),0)+$V$4*IFERROR(MAX(0,_xlpm.MAX_DEGREES-W79),0)+$X$4*IFERROR(MAX(0,_xlpm.MAX_DEGREES-Y79),0)+$Z$4*IFERROR(MAX(0,_xlpm.MAX_DEGREES-AA79),0)+$AB$4*IFERROR(MAX(0,_xlpm.MAX_DEGREES-AC79),0))/$AH$4)</f>
        <v>0.83333333333333337</v>
      </c>
      <c r="AI79" s="93">
        <v>2</v>
      </c>
      <c r="AJ79" s="93">
        <v>2</v>
      </c>
      <c r="AK79" s="93">
        <v>2</v>
      </c>
      <c r="AL79" s="93">
        <v>1</v>
      </c>
      <c r="AM79" s="90" t="s">
        <v>389</v>
      </c>
      <c r="AN79" s="74">
        <f>MAX(AI79+$AG79-3,0)</f>
        <v>2.75</v>
      </c>
      <c r="AO79" s="75">
        <f>MAX(AJ79+$AG79-3,0)</f>
        <v>2.75</v>
      </c>
      <c r="AP79" s="75">
        <f>MAX(AK79+$AG79-3,0)</f>
        <v>2.75</v>
      </c>
      <c r="AQ79" s="75">
        <f>MAX(AL79+$AG79-3,0)</f>
        <v>1.75</v>
      </c>
      <c r="AR79" s="76">
        <f>MAX(IF(Table1[[#This Row],[Any Scope Change?]]="Yes",3,0)+$AG79-3,0)</f>
        <v>3.75</v>
      </c>
      <c r="AS79" s="77">
        <f>SUMPRODUCT(AN$4:AR$4,AN79:AR79)</f>
        <v>13.75</v>
      </c>
      <c r="AT79" s="85">
        <v>1</v>
      </c>
      <c r="AU79" s="127" t="s">
        <v>481</v>
      </c>
      <c r="AV79" s="85">
        <v>1</v>
      </c>
      <c r="AW79" s="63" t="s">
        <v>380</v>
      </c>
    </row>
    <row r="80" spans="2:49" customFormat="1" ht="50.15" customHeight="1" x14ac:dyDescent="0.45">
      <c r="B80" s="2" t="s">
        <v>241</v>
      </c>
      <c r="C80" s="2" t="s">
        <v>265</v>
      </c>
      <c r="D80" s="2"/>
      <c r="E80" s="2">
        <v>75</v>
      </c>
      <c r="F80" s="1" t="s">
        <v>229</v>
      </c>
      <c r="G80" s="1" t="str">
        <f>Table1[[#This Row],[Matrix Default Name]] &amp; IF(ISBLANK(Table1[[#This Row],[Component Aliases]]),"", " (aka " &amp; Table1[[#This Row],[Component Aliases]] &amp; ")") &amp; IF(ISBLANK(Table1[[#This Row],[Default Souce Addresses (Decimal)]]),""," (J1939 SA " &amp; Table1[[#This Row],[Default Souce Addresses (Decimal)]] &amp; ")")</f>
        <v>Wheel End Monitoring</v>
      </c>
      <c r="H80" s="1" t="s">
        <v>255</v>
      </c>
      <c r="I80" s="1"/>
      <c r="J80" s="14"/>
      <c r="K80" s="41" t="s">
        <v>401</v>
      </c>
      <c r="L80" s="95" t="s">
        <v>411</v>
      </c>
      <c r="M80" s="95" t="s">
        <v>408</v>
      </c>
      <c r="N80" s="95" t="s">
        <v>408</v>
      </c>
      <c r="O80" s="95" t="s">
        <v>413</v>
      </c>
      <c r="P80" s="95" t="s">
        <v>408</v>
      </c>
      <c r="Q80" s="95" t="s">
        <v>421</v>
      </c>
      <c r="R80" s="26">
        <v>0</v>
      </c>
      <c r="S80" s="32">
        <v>0</v>
      </c>
      <c r="T80" s="28">
        <v>1</v>
      </c>
      <c r="U80" s="33">
        <v>1</v>
      </c>
      <c r="V80" s="30">
        <v>1</v>
      </c>
      <c r="W80" s="32">
        <v>1</v>
      </c>
      <c r="X80" s="28">
        <v>0</v>
      </c>
      <c r="Y80" s="33">
        <v>1</v>
      </c>
      <c r="Z80" s="30">
        <v>1</v>
      </c>
      <c r="AA80" s="78">
        <v>1</v>
      </c>
      <c r="AB80" s="80">
        <v>2</v>
      </c>
      <c r="AC80" s="33">
        <v>2</v>
      </c>
      <c r="AD80" s="83" t="s">
        <v>283</v>
      </c>
      <c r="AE80" s="122">
        <f>IFERROR(Table1[[#This Row],[Minimum Degree from RP1226 Connector]]*Table1[[#This Row],[Minimum Degree from J560 (or other Trailer) Connector]]*Table1[[#This Row],[Minimum Degree from other Connectivity (e.g. bluetooth, wi-fi, zigbee)]], "")</f>
        <v>0</v>
      </c>
      <c r="AF80" s="12" t="s">
        <v>407</v>
      </c>
      <c r="AG80" s="73">
        <f>_xlfn.LET(_xlpm.MAX_DEGREES,$AH$2,($R$4*IFERROR(MAX(0,_xlpm.MAX_DEGREES-R80),0)+$T$4*IFERROR(MAX(0,_xlpm.MAX_DEGREES-T80),0)+$V$4*IFERROR(MAX(0,_xlpm.MAX_DEGREES-V80),0)+$X$4*IFERROR(MAX(0,_xlpm.MAX_DEGREES-X80),0)+$Z$4*IFERROR(MAX(0,_xlpm.MAX_DEGREES-Z80),0)+$AB$4*IFERROR(MAX(0,_xlpm.MAX_DEGREES-AB80),0))/$AH$4)</f>
        <v>2.916666666666667</v>
      </c>
      <c r="AH80" s="73">
        <f>_xlfn.LET(_xlpm.MAX_DEGREES,$AH$2,($R$4*IFERROR(MAX(0,_xlpm.MAX_DEGREES-S80),0)+$T$4*IFERROR(MAX(0,_xlpm.MAX_DEGREES-U80),0)+$V$4*IFERROR(MAX(0,_xlpm.MAX_DEGREES-W80),0)+$X$4*IFERROR(MAX(0,_xlpm.MAX_DEGREES-Y80),0)+$Z$4*IFERROR(MAX(0,_xlpm.MAX_DEGREES-AA80),0)+$AB$4*IFERROR(MAX(0,_xlpm.MAX_DEGREES-AC80),0))/$AH$4)</f>
        <v>2.5</v>
      </c>
      <c r="AI80" s="93">
        <v>3</v>
      </c>
      <c r="AJ80" s="93">
        <v>2</v>
      </c>
      <c r="AK80" s="93">
        <v>1</v>
      </c>
      <c r="AL80" s="93">
        <v>1</v>
      </c>
      <c r="AM80" s="90" t="s">
        <v>389</v>
      </c>
      <c r="AN80" s="74">
        <f>MAX(AI80+$AG80-3,0)</f>
        <v>2.916666666666667</v>
      </c>
      <c r="AO80" s="75">
        <f>MAX(AJ80+$AG80-3,0)</f>
        <v>1.916666666666667</v>
      </c>
      <c r="AP80" s="75">
        <f>MAX(AK80+$AG80-3,0)</f>
        <v>0.91666666666666696</v>
      </c>
      <c r="AQ80" s="75">
        <f>MAX(AL80+$AG80-3,0)</f>
        <v>0.91666666666666696</v>
      </c>
      <c r="AR80" s="76">
        <f>MAX(IF(Table1[[#This Row],[Any Scope Change?]]="Yes",3,0)+$AG80-3,0)</f>
        <v>2.916666666666667</v>
      </c>
      <c r="AS80" s="77">
        <f>SUMPRODUCT(AN$4:AR$4,AN80:AR80)</f>
        <v>9.5833333333333357</v>
      </c>
      <c r="AT80" s="85">
        <v>1</v>
      </c>
      <c r="AU80" s="127" t="s">
        <v>481</v>
      </c>
      <c r="AV80" s="85">
        <v>1</v>
      </c>
      <c r="AW80" s="63" t="s">
        <v>380</v>
      </c>
    </row>
    <row r="81" spans="2:49" customFormat="1" ht="50.15" customHeight="1" x14ac:dyDescent="0.45">
      <c r="B81" s="2" t="s">
        <v>212</v>
      </c>
      <c r="C81" s="2" t="s">
        <v>220</v>
      </c>
      <c r="D81" s="2" t="s">
        <v>213</v>
      </c>
      <c r="E81" s="2">
        <v>80</v>
      </c>
      <c r="F81" s="1" t="s">
        <v>230</v>
      </c>
      <c r="G81" s="1" t="str">
        <f>Table1[[#This Row],[Matrix Default Name]] &amp; IF(ISBLANK(Table1[[#This Row],[Component Aliases]]),"", " (aka " &amp; Table1[[#This Row],[Component Aliases]] &amp; ")") &amp; IF(ISBLANK(Table1[[#This Row],[Default Souce Addresses (Decimal)]]),""," (J1939 SA " &amp; Table1[[#This Row],[Default Souce Addresses (Decimal)]] &amp; ")")</f>
        <v>Fifth Wheel Smart System (J1939 SA 138, 39)</v>
      </c>
      <c r="H81" s="1" t="s">
        <v>212</v>
      </c>
      <c r="I81" s="1"/>
      <c r="J81" s="14" t="s">
        <v>315</v>
      </c>
      <c r="K81" s="41" t="s">
        <v>401</v>
      </c>
      <c r="L81" s="95" t="s">
        <v>411</v>
      </c>
      <c r="M81" s="95" t="s">
        <v>411</v>
      </c>
      <c r="N81" s="95" t="s">
        <v>408</v>
      </c>
      <c r="O81" s="95" t="s">
        <v>411</v>
      </c>
      <c r="P81" s="95" t="s">
        <v>411</v>
      </c>
      <c r="Q81" s="95" t="s">
        <v>408</v>
      </c>
      <c r="R81" s="26">
        <v>0</v>
      </c>
      <c r="S81" s="32">
        <v>0</v>
      </c>
      <c r="T81" s="28">
        <v>0</v>
      </c>
      <c r="U81" s="33">
        <v>0</v>
      </c>
      <c r="V81" s="30">
        <v>1</v>
      </c>
      <c r="W81" s="32">
        <v>1</v>
      </c>
      <c r="X81" s="28">
        <v>0</v>
      </c>
      <c r="Y81" s="33">
        <v>0</v>
      </c>
      <c r="Z81" s="30">
        <v>0</v>
      </c>
      <c r="AA81" s="78">
        <v>0</v>
      </c>
      <c r="AB81" s="80">
        <v>1</v>
      </c>
      <c r="AC81" s="33">
        <v>1</v>
      </c>
      <c r="AD81" s="83" t="s">
        <v>283</v>
      </c>
      <c r="AE81" s="122">
        <f>IFERROR(Table1[[#This Row],[Minimum Degree from RP1226 Connector]]*Table1[[#This Row],[Minimum Degree from J560 (or other Trailer) Connector]]*Table1[[#This Row],[Minimum Degree from other Connectivity (e.g. bluetooth, wi-fi, zigbee)]], "")</f>
        <v>0</v>
      </c>
      <c r="AF81" s="12" t="s">
        <v>407</v>
      </c>
      <c r="AG81" s="73">
        <f>_xlfn.LET(_xlpm.MAX_DEGREES,$AH$2,($R$4*IFERROR(MAX(0,_xlpm.MAX_DEGREES-R81),0)+$T$4*IFERROR(MAX(0,_xlpm.MAX_DEGREES-T81),0)+$V$4*IFERROR(MAX(0,_xlpm.MAX_DEGREES-V81),0)+$X$4*IFERROR(MAX(0,_xlpm.MAX_DEGREES-X81),0)+$Z$4*IFERROR(MAX(0,_xlpm.MAX_DEGREES-Z81),0)+$AB$4*IFERROR(MAX(0,_xlpm.MAX_DEGREES-AB81),0))/$AH$4)</f>
        <v>4.166666666666667</v>
      </c>
      <c r="AH81" s="73">
        <f>_xlfn.LET(_xlpm.MAX_DEGREES,$AH$2,($R$4*IFERROR(MAX(0,_xlpm.MAX_DEGREES-S81),0)+$T$4*IFERROR(MAX(0,_xlpm.MAX_DEGREES-U81),0)+$V$4*IFERROR(MAX(0,_xlpm.MAX_DEGREES-W81),0)+$X$4*IFERROR(MAX(0,_xlpm.MAX_DEGREES-Y81),0)+$Z$4*IFERROR(MAX(0,_xlpm.MAX_DEGREES-AA81),0)+$AB$4*IFERROR(MAX(0,_xlpm.MAX_DEGREES-AC81),0))/$AH$4)</f>
        <v>4.166666666666667</v>
      </c>
      <c r="AI81" s="93">
        <v>2</v>
      </c>
      <c r="AJ81" s="93">
        <v>0</v>
      </c>
      <c r="AK81" s="93">
        <v>2</v>
      </c>
      <c r="AL81" s="93">
        <v>2</v>
      </c>
      <c r="AM81" s="90" t="s">
        <v>389</v>
      </c>
      <c r="AN81" s="74">
        <f>MAX(AI81+$AG81-3,0)</f>
        <v>3.166666666666667</v>
      </c>
      <c r="AO81" s="75">
        <f>MAX(AJ81+$AG81-3,0)</f>
        <v>1.166666666666667</v>
      </c>
      <c r="AP81" s="75">
        <f>MAX(AK81+$AG81-3,0)</f>
        <v>3.166666666666667</v>
      </c>
      <c r="AQ81" s="75">
        <f>MAX(AL81+$AG81-3,0)</f>
        <v>3.166666666666667</v>
      </c>
      <c r="AR81" s="76">
        <f>MAX(IF(Table1[[#This Row],[Any Scope Change?]]="Yes",3,0)+$AG81-3,0)</f>
        <v>4.166666666666667</v>
      </c>
      <c r="AS81" s="77">
        <f>SUMPRODUCT(AN$4:AR$4,AN81:AR81)</f>
        <v>14.833333333333336</v>
      </c>
      <c r="AT81" s="85">
        <v>3</v>
      </c>
      <c r="AU81" s="126" t="s">
        <v>487</v>
      </c>
      <c r="AV81" s="85">
        <v>1</v>
      </c>
      <c r="AW81" s="63" t="s">
        <v>380</v>
      </c>
    </row>
    <row r="82" spans="2:49" customFormat="1" ht="72" customHeight="1" x14ac:dyDescent="0.45">
      <c r="B82" s="2" t="s">
        <v>242</v>
      </c>
      <c r="C82" s="2" t="s">
        <v>265</v>
      </c>
      <c r="D82" s="2"/>
      <c r="E82" s="2">
        <v>86</v>
      </c>
      <c r="F82" s="1" t="s">
        <v>230</v>
      </c>
      <c r="G82" s="1" t="str">
        <f>Table1[[#This Row],[Matrix Default Name]] &amp; IF(ISBLANK(Table1[[#This Row],[Component Aliases]]),"", " (aka " &amp; Table1[[#This Row],[Component Aliases]] &amp; ")") &amp; IF(ISBLANK(Table1[[#This Row],[Default Souce Addresses (Decimal)]]),""," (J1939 SA " &amp; Table1[[#This Row],[Default Souce Addresses (Decimal)]] &amp; ")")</f>
        <v>ADAS Lane Keep (aka LCS Side Sensor (blind spot only) / Lane Warning / Lane Departure Warning System / Bendix Fusion / Exterior Camera for Lane Departune Warning / Driver Assistance Camera (MPC)) (J1939 SA 232, 19)</v>
      </c>
      <c r="H82" s="1" t="s">
        <v>336</v>
      </c>
      <c r="I82" s="1" t="s">
        <v>465</v>
      </c>
      <c r="J82" s="14" t="s">
        <v>319</v>
      </c>
      <c r="K82" s="41" t="s">
        <v>401</v>
      </c>
      <c r="L82" s="95" t="s">
        <v>423</v>
      </c>
      <c r="M82" s="95" t="s">
        <v>412</v>
      </c>
      <c r="N82" s="95" t="s">
        <v>403</v>
      </c>
      <c r="O82" s="95" t="s">
        <v>412</v>
      </c>
      <c r="P82" s="95" t="s">
        <v>412</v>
      </c>
      <c r="Q82" s="95" t="s">
        <v>406</v>
      </c>
      <c r="R82" s="26">
        <v>0</v>
      </c>
      <c r="S82" s="32">
        <v>1</v>
      </c>
      <c r="T82" s="28">
        <v>0</v>
      </c>
      <c r="U82" s="33">
        <v>1</v>
      </c>
      <c r="V82" s="30">
        <v>1</v>
      </c>
      <c r="W82" s="32">
        <v>2</v>
      </c>
      <c r="X82" s="28">
        <v>0</v>
      </c>
      <c r="Y82" s="33">
        <v>1</v>
      </c>
      <c r="Z82" s="30">
        <v>0</v>
      </c>
      <c r="AA82" s="78">
        <v>1</v>
      </c>
      <c r="AB82" s="80">
        <v>1</v>
      </c>
      <c r="AC82" s="33">
        <v>2</v>
      </c>
      <c r="AD82" s="83" t="s">
        <v>283</v>
      </c>
      <c r="AE82" s="122">
        <f>IFERROR(Table1[[#This Row],[Minimum Degree from RP1226 Connector]]*Table1[[#This Row],[Minimum Degree from J560 (or other Trailer) Connector]]*Table1[[#This Row],[Minimum Degree from other Connectivity (e.g. bluetooth, wi-fi, zigbee)]], "")</f>
        <v>0</v>
      </c>
      <c r="AF82" s="12" t="s">
        <v>407</v>
      </c>
      <c r="AG82" s="73">
        <f>_xlfn.LET(_xlpm.MAX_DEGREES,$AH$2,($R$4*IFERROR(MAX(0,_xlpm.MAX_DEGREES-R82),0)+$T$4*IFERROR(MAX(0,_xlpm.MAX_DEGREES-T82),0)+$V$4*IFERROR(MAX(0,_xlpm.MAX_DEGREES-V82),0)+$X$4*IFERROR(MAX(0,_xlpm.MAX_DEGREES-X82),0)+$Z$4*IFERROR(MAX(0,_xlpm.MAX_DEGREES-Z82),0)+$AB$4*IFERROR(MAX(0,_xlpm.MAX_DEGREES-AB82),0))/$AH$4)</f>
        <v>4.166666666666667</v>
      </c>
      <c r="AH82" s="73">
        <f>_xlfn.LET(_xlpm.MAX_DEGREES,$AH$2,($R$4*IFERROR(MAX(0,_xlpm.MAX_DEGREES-S82),0)+$T$4*IFERROR(MAX(0,_xlpm.MAX_DEGREES-U82),0)+$V$4*IFERROR(MAX(0,_xlpm.MAX_DEGREES-W82),0)+$X$4*IFERROR(MAX(0,_xlpm.MAX_DEGREES-Y82),0)+$Z$4*IFERROR(MAX(0,_xlpm.MAX_DEGREES-AA82),0)+$AB$4*IFERROR(MAX(0,_xlpm.MAX_DEGREES-AC82),0))/$AH$4)</f>
        <v>1.6666666666666667</v>
      </c>
      <c r="AI82" s="93">
        <v>2</v>
      </c>
      <c r="AJ82" s="93">
        <v>2</v>
      </c>
      <c r="AK82" s="93">
        <v>1</v>
      </c>
      <c r="AL82" s="93">
        <v>1</v>
      </c>
      <c r="AM82" s="90" t="s">
        <v>389</v>
      </c>
      <c r="AN82" s="74">
        <f>MAX(AI82+$AG82-3,0)</f>
        <v>3.166666666666667</v>
      </c>
      <c r="AO82" s="75">
        <f>MAX(AJ82+$AG82-3,0)</f>
        <v>3.166666666666667</v>
      </c>
      <c r="AP82" s="75">
        <f>MAX(AK82+$AG82-3,0)</f>
        <v>2.166666666666667</v>
      </c>
      <c r="AQ82" s="75">
        <f>MAX(AL82+$AG82-3,0)</f>
        <v>2.166666666666667</v>
      </c>
      <c r="AR82" s="76">
        <f>MAX(IF(Table1[[#This Row],[Any Scope Change?]]="Yes",3,0)+$AG82-3,0)</f>
        <v>4.166666666666667</v>
      </c>
      <c r="AS82" s="77">
        <f>SUMPRODUCT(AN$4:AR$4,AN82:AR82)</f>
        <v>14.833333333333336</v>
      </c>
      <c r="AT82" s="85">
        <v>3</v>
      </c>
      <c r="AU82" s="126" t="s">
        <v>487</v>
      </c>
      <c r="AV82" s="85">
        <v>1</v>
      </c>
      <c r="AW82" s="63" t="s">
        <v>380</v>
      </c>
    </row>
    <row r="83" spans="2:49" customFormat="1" ht="50.15" customHeight="1" x14ac:dyDescent="0.45">
      <c r="B83" s="2" t="s">
        <v>152</v>
      </c>
      <c r="C83" s="2" t="s">
        <v>173</v>
      </c>
      <c r="D83" s="2" t="s">
        <v>153</v>
      </c>
      <c r="E83" s="2">
        <v>78</v>
      </c>
      <c r="F83" s="1" t="s">
        <v>230</v>
      </c>
      <c r="G83" s="1" t="str">
        <f>Table1[[#This Row],[Matrix Default Name]] &amp; IF(ISBLANK(Table1[[#This Row],[Component Aliases]]),"", " (aka " &amp; Table1[[#This Row],[Component Aliases]] &amp; ")") &amp; IF(ISBLANK(Table1[[#This Row],[Default Souce Addresses (Decimal)]]),""," (J1939 SA " &amp; Table1[[#This Row],[Default Souce Addresses (Decimal)]] &amp; ")")</f>
        <v>Body-to-Vehicle Interface Control (aka VECU - Vehicle ECU) (J1939 SA 33)</v>
      </c>
      <c r="H83" s="1" t="s">
        <v>152</v>
      </c>
      <c r="I83" s="1" t="s">
        <v>284</v>
      </c>
      <c r="J83" s="14">
        <v>33</v>
      </c>
      <c r="K83" s="41" t="s">
        <v>401</v>
      </c>
      <c r="L83" s="95" t="s">
        <v>431</v>
      </c>
      <c r="M83" s="95" t="s">
        <v>428</v>
      </c>
      <c r="N83" s="95" t="s">
        <v>404</v>
      </c>
      <c r="O83" s="95" t="s">
        <v>428</v>
      </c>
      <c r="P83" s="95" t="s">
        <v>431</v>
      </c>
      <c r="Q83" s="95" t="s">
        <v>431</v>
      </c>
      <c r="R83" s="26">
        <v>0</v>
      </c>
      <c r="S83" s="32">
        <v>2</v>
      </c>
      <c r="T83" s="28">
        <v>0</v>
      </c>
      <c r="U83" s="33">
        <v>2</v>
      </c>
      <c r="V83" s="30">
        <v>1</v>
      </c>
      <c r="W83" s="32">
        <v>2</v>
      </c>
      <c r="X83" s="28">
        <v>0</v>
      </c>
      <c r="Y83" s="33">
        <v>2</v>
      </c>
      <c r="Z83" s="30">
        <v>0</v>
      </c>
      <c r="AA83" s="78">
        <v>2</v>
      </c>
      <c r="AB83" s="80">
        <v>0</v>
      </c>
      <c r="AC83" s="33">
        <v>2</v>
      </c>
      <c r="AD83" s="83" t="s">
        <v>283</v>
      </c>
      <c r="AE83" s="122">
        <f>IFERROR(Table1[[#This Row],[Minimum Degree from RP1226 Connector]]*Table1[[#This Row],[Minimum Degree from J560 (or other Trailer) Connector]]*Table1[[#This Row],[Minimum Degree from other Connectivity (e.g. bluetooth, wi-fi, zigbee)]], "")</f>
        <v>0</v>
      </c>
      <c r="AF83" s="12" t="s">
        <v>407</v>
      </c>
      <c r="AG83" s="73">
        <f>_xlfn.LET(_xlpm.MAX_DEGREES,$AH$2,($R$4*IFERROR(MAX(0,_xlpm.MAX_DEGREES-R83),0)+$T$4*IFERROR(MAX(0,_xlpm.MAX_DEGREES-T83),0)+$V$4*IFERROR(MAX(0,_xlpm.MAX_DEGREES-V83),0)+$X$4*IFERROR(MAX(0,_xlpm.MAX_DEGREES-X83),0)+$Z$4*IFERROR(MAX(0,_xlpm.MAX_DEGREES-Z83),0)+$AB$4*IFERROR(MAX(0,_xlpm.MAX_DEGREES-AB83),0))/$AH$4)</f>
        <v>4.5833333333333339</v>
      </c>
      <c r="AH83" s="73">
        <f>_xlfn.LET(_xlpm.MAX_DEGREES,$AH$2,($R$4*IFERROR(MAX(0,_xlpm.MAX_DEGREES-S83),0)+$T$4*IFERROR(MAX(0,_xlpm.MAX_DEGREES-U83),0)+$V$4*IFERROR(MAX(0,_xlpm.MAX_DEGREES-W83),0)+$X$4*IFERROR(MAX(0,_xlpm.MAX_DEGREES-Y83),0)+$Z$4*IFERROR(MAX(0,_xlpm.MAX_DEGREES-AA83),0)+$AB$4*IFERROR(MAX(0,_xlpm.MAX_DEGREES-AC83),0))/$AH$4)</f>
        <v>0</v>
      </c>
      <c r="AI83" s="93">
        <v>1</v>
      </c>
      <c r="AJ83" s="93">
        <v>0</v>
      </c>
      <c r="AK83" s="93">
        <v>0</v>
      </c>
      <c r="AL83" s="93">
        <v>2</v>
      </c>
      <c r="AM83" s="90" t="s">
        <v>389</v>
      </c>
      <c r="AN83" s="74">
        <f>MAX(AI83+$AG83-3,0)</f>
        <v>2.5833333333333339</v>
      </c>
      <c r="AO83" s="75">
        <f>MAX(AJ83+$AG83-3,0)</f>
        <v>1.5833333333333339</v>
      </c>
      <c r="AP83" s="75">
        <f>MAX(AK83+$AG83-3,0)</f>
        <v>1.5833333333333339</v>
      </c>
      <c r="AQ83" s="75">
        <f>MAX(AL83+$AG83-3,0)</f>
        <v>3.5833333333333339</v>
      </c>
      <c r="AR83" s="76">
        <f>MAX(IF(Table1[[#This Row],[Any Scope Change?]]="Yes",3,0)+$AG83-3,0)</f>
        <v>4.5833333333333339</v>
      </c>
      <c r="AS83" s="77">
        <f>SUMPRODUCT(AN$4:AR$4,AN83:AR83)</f>
        <v>13.91666666666667</v>
      </c>
      <c r="AT83" s="85">
        <v>3</v>
      </c>
      <c r="AU83" s="126" t="s">
        <v>487</v>
      </c>
      <c r="AV83" s="85">
        <v>1</v>
      </c>
      <c r="AW83" s="63" t="s">
        <v>380</v>
      </c>
    </row>
    <row r="84" spans="2:49" customFormat="1" ht="50.15" customHeight="1" x14ac:dyDescent="0.45">
      <c r="B84" s="2" t="s">
        <v>154</v>
      </c>
      <c r="C84" s="2" t="s">
        <v>173</v>
      </c>
      <c r="D84" s="2" t="s">
        <v>155</v>
      </c>
      <c r="E84" s="2">
        <v>81</v>
      </c>
      <c r="F84" s="1" t="s">
        <v>230</v>
      </c>
      <c r="G84" s="1" t="str">
        <f>Table1[[#This Row],[Matrix Default Name]] &amp; IF(ISBLANK(Table1[[#This Row],[Component Aliases]]),"", " (aka " &amp; Table1[[#This Row],[Component Aliases]] &amp; ")") &amp; IF(ISBLANK(Table1[[#This Row],[Default Souce Addresses (Decimal)]]),""," (J1939 SA " &amp; Table1[[#This Row],[Default Souce Addresses (Decimal)]] &amp; ")")</f>
        <v>Forward Road Image Processor (J1939 SA 232)</v>
      </c>
      <c r="H84" s="1" t="s">
        <v>154</v>
      </c>
      <c r="I84" s="1"/>
      <c r="J84" s="14">
        <v>232</v>
      </c>
      <c r="K84" s="41" t="s">
        <v>401</v>
      </c>
      <c r="L84" s="95" t="s">
        <v>413</v>
      </c>
      <c r="M84" s="95" t="s">
        <v>406</v>
      </c>
      <c r="N84" s="95" t="s">
        <v>420</v>
      </c>
      <c r="O84" s="95" t="s">
        <v>410</v>
      </c>
      <c r="P84" s="95" t="s">
        <v>406</v>
      </c>
      <c r="Q84" s="95" t="s">
        <v>406</v>
      </c>
      <c r="R84" s="26">
        <v>0</v>
      </c>
      <c r="S84" s="32">
        <v>1</v>
      </c>
      <c r="T84" s="28">
        <v>1</v>
      </c>
      <c r="U84" s="33">
        <v>2</v>
      </c>
      <c r="V84" s="30">
        <v>1</v>
      </c>
      <c r="W84" s="32">
        <v>1</v>
      </c>
      <c r="X84" s="28">
        <v>0</v>
      </c>
      <c r="Y84" s="33">
        <v>2</v>
      </c>
      <c r="Z84" s="30">
        <v>1</v>
      </c>
      <c r="AA84" s="78">
        <v>2</v>
      </c>
      <c r="AB84" s="80">
        <v>1</v>
      </c>
      <c r="AC84" s="33">
        <v>2</v>
      </c>
      <c r="AD84" s="83" t="s">
        <v>283</v>
      </c>
      <c r="AE84" s="122">
        <f>IFERROR(Table1[[#This Row],[Minimum Degree from RP1226 Connector]]*Table1[[#This Row],[Minimum Degree from J560 (or other Trailer) Connector]]*Table1[[#This Row],[Minimum Degree from other Connectivity (e.g. bluetooth, wi-fi, zigbee)]], "")</f>
        <v>0</v>
      </c>
      <c r="AF84" s="12" t="s">
        <v>407</v>
      </c>
      <c r="AG84" s="73">
        <f>_xlfn.LET(_xlpm.MAX_DEGREES,$AH$2,($R$4*IFERROR(MAX(0,_xlpm.MAX_DEGREES-R84),0)+$T$4*IFERROR(MAX(0,_xlpm.MAX_DEGREES-T84),0)+$V$4*IFERROR(MAX(0,_xlpm.MAX_DEGREES-V84),0)+$X$4*IFERROR(MAX(0,_xlpm.MAX_DEGREES-X84),0)+$Z$4*IFERROR(MAX(0,_xlpm.MAX_DEGREES-Z84),0)+$AB$4*IFERROR(MAX(0,_xlpm.MAX_DEGREES-AB84),0))/$AH$4)</f>
        <v>3.3333333333333335</v>
      </c>
      <c r="AH84" s="73">
        <f>_xlfn.LET(_xlpm.MAX_DEGREES,$AH$2,($R$4*IFERROR(MAX(0,_xlpm.MAX_DEGREES-S84),0)+$T$4*IFERROR(MAX(0,_xlpm.MAX_DEGREES-U84),0)+$V$4*IFERROR(MAX(0,_xlpm.MAX_DEGREES-W84),0)+$X$4*IFERROR(MAX(0,_xlpm.MAX_DEGREES-Y84),0)+$Z$4*IFERROR(MAX(0,_xlpm.MAX_DEGREES-AA84),0)+$AB$4*IFERROR(MAX(0,_xlpm.MAX_DEGREES-AC84),0))/$AH$4)</f>
        <v>0.83333333333333337</v>
      </c>
      <c r="AI84" s="93">
        <v>3</v>
      </c>
      <c r="AJ84" s="93">
        <v>2</v>
      </c>
      <c r="AK84" s="93">
        <v>0</v>
      </c>
      <c r="AL84" s="93">
        <v>2</v>
      </c>
      <c r="AM84" s="91" t="s">
        <v>390</v>
      </c>
      <c r="AN84" s="74">
        <f>MAX(AI84+$AG84-3,0)</f>
        <v>3.3333333333333339</v>
      </c>
      <c r="AO84" s="75">
        <f>MAX(AJ84+$AG84-3,0)</f>
        <v>2.3333333333333339</v>
      </c>
      <c r="AP84" s="75">
        <f>MAX(AK84+$AG84-3,0)</f>
        <v>0.33333333333333348</v>
      </c>
      <c r="AQ84" s="75">
        <f>MAX(AL84+$AG84-3,0)</f>
        <v>2.3333333333333339</v>
      </c>
      <c r="AR84" s="76">
        <f>MAX(IF(Table1[[#This Row],[Any Scope Change?]]="Yes",3,0)+$AG84-3,0)</f>
        <v>3.3333333333333339</v>
      </c>
      <c r="AS84" s="77">
        <f>SUMPRODUCT(AN$4:AR$4,AN84:AR84)</f>
        <v>11.66666666666667</v>
      </c>
      <c r="AT84" s="85">
        <v>3</v>
      </c>
      <c r="AU84" s="126" t="s">
        <v>487</v>
      </c>
      <c r="AV84" s="85">
        <v>1</v>
      </c>
      <c r="AW84" s="63" t="s">
        <v>380</v>
      </c>
    </row>
    <row r="85" spans="2:49" customFormat="1" ht="50.15" customHeight="1" x14ac:dyDescent="0.45">
      <c r="B85" s="2" t="s">
        <v>210</v>
      </c>
      <c r="C85" s="2" t="s">
        <v>220</v>
      </c>
      <c r="D85" s="2" t="s">
        <v>211</v>
      </c>
      <c r="E85" s="2">
        <v>77</v>
      </c>
      <c r="F85" s="1" t="s">
        <v>230</v>
      </c>
      <c r="G85" s="1" t="str">
        <f>Table1[[#This Row],[Matrix Default Name]] &amp; IF(ISBLANK(Table1[[#This Row],[Component Aliases]]),"", " (aka " &amp; Table1[[#This Row],[Component Aliases]] &amp; ")") &amp; IF(ISBLANK(Table1[[#This Row],[Default Souce Addresses (Decimal)]]),""," (J1939 SA " &amp; Table1[[#This Row],[Default Souce Addresses (Decimal)]] &amp; ")")</f>
        <v>Automated Driving (L0-L2) (aka Bendix FLR and FLC (Forward looking Camera / Radar))</v>
      </c>
      <c r="H85" s="1" t="s">
        <v>463</v>
      </c>
      <c r="I85" s="1" t="s">
        <v>461</v>
      </c>
      <c r="J85" s="14"/>
      <c r="K85" s="41" t="s">
        <v>401</v>
      </c>
      <c r="L85" s="95" t="s">
        <v>430</v>
      </c>
      <c r="M85" s="95" t="s">
        <v>420</v>
      </c>
      <c r="N85" s="95" t="s">
        <v>406</v>
      </c>
      <c r="O85" s="95" t="s">
        <v>410</v>
      </c>
      <c r="P85" s="95" t="s">
        <v>406</v>
      </c>
      <c r="Q85" s="95" t="s">
        <v>406</v>
      </c>
      <c r="R85" s="26">
        <v>0</v>
      </c>
      <c r="S85" s="32">
        <v>1</v>
      </c>
      <c r="T85" s="28">
        <v>1</v>
      </c>
      <c r="U85" s="33">
        <v>1</v>
      </c>
      <c r="V85" s="30">
        <v>1</v>
      </c>
      <c r="W85" s="32">
        <v>2</v>
      </c>
      <c r="X85" s="28">
        <v>0</v>
      </c>
      <c r="Y85" s="33">
        <v>2</v>
      </c>
      <c r="Z85" s="30">
        <v>1</v>
      </c>
      <c r="AA85" s="78">
        <v>2</v>
      </c>
      <c r="AB85" s="80">
        <v>1</v>
      </c>
      <c r="AC85" s="33">
        <v>2</v>
      </c>
      <c r="AD85" s="83" t="s">
        <v>359</v>
      </c>
      <c r="AE85" s="122">
        <f>IFERROR(Table1[[#This Row],[Minimum Degree from RP1226 Connector]]*Table1[[#This Row],[Minimum Degree from J560 (or other Trailer) Connector]]*Table1[[#This Row],[Minimum Degree from other Connectivity (e.g. bluetooth, wi-fi, zigbee)]], "")</f>
        <v>0</v>
      </c>
      <c r="AF85" s="12" t="s">
        <v>407</v>
      </c>
      <c r="AG85" s="73">
        <f>_xlfn.LET(_xlpm.MAX_DEGREES,$AH$2,($R$4*IFERROR(MAX(0,_xlpm.MAX_DEGREES-R85),0)+$T$4*IFERROR(MAX(0,_xlpm.MAX_DEGREES-T85),0)+$V$4*IFERROR(MAX(0,_xlpm.MAX_DEGREES-V85),0)+$X$4*IFERROR(MAX(0,_xlpm.MAX_DEGREES-X85),0)+$Z$4*IFERROR(MAX(0,_xlpm.MAX_DEGREES-Z85),0)+$AB$4*IFERROR(MAX(0,_xlpm.MAX_DEGREES-AB85),0))/$AH$4)</f>
        <v>3.3333333333333335</v>
      </c>
      <c r="AH85" s="73">
        <f>_xlfn.LET(_xlpm.MAX_DEGREES,$AH$2,($R$4*IFERROR(MAX(0,_xlpm.MAX_DEGREES-S85),0)+$T$4*IFERROR(MAX(0,_xlpm.MAX_DEGREES-U85),0)+$V$4*IFERROR(MAX(0,_xlpm.MAX_DEGREES-W85),0)+$X$4*IFERROR(MAX(0,_xlpm.MAX_DEGREES-Y85),0)+$Z$4*IFERROR(MAX(0,_xlpm.MAX_DEGREES-AA85),0)+$AB$4*IFERROR(MAX(0,_xlpm.MAX_DEGREES-AC85),0))/$AH$4)</f>
        <v>0.83333333333333337</v>
      </c>
      <c r="AI85" s="93">
        <v>3</v>
      </c>
      <c r="AJ85" s="93">
        <v>2</v>
      </c>
      <c r="AK85" s="93">
        <v>0</v>
      </c>
      <c r="AL85" s="93">
        <v>2</v>
      </c>
      <c r="AM85" s="91" t="s">
        <v>390</v>
      </c>
      <c r="AN85" s="74">
        <f>MAX(AI85+$AG85-3,0)</f>
        <v>3.3333333333333339</v>
      </c>
      <c r="AO85" s="75">
        <f>MAX(AJ85+$AG85-3,0)</f>
        <v>2.3333333333333339</v>
      </c>
      <c r="AP85" s="75">
        <f>MAX(AK85+$AG85-3,0)</f>
        <v>0.33333333333333348</v>
      </c>
      <c r="AQ85" s="75">
        <f>MAX(AL85+$AG85-3,0)</f>
        <v>2.3333333333333339</v>
      </c>
      <c r="AR85" s="76">
        <f>MAX(IF(Table1[[#This Row],[Any Scope Change?]]="Yes",3,0)+$AG85-3,0)</f>
        <v>0.33333333333333348</v>
      </c>
      <c r="AS85" s="77">
        <f>SUMPRODUCT(AN$4:AR$4,AN85:AR85)</f>
        <v>8.6666666666666696</v>
      </c>
      <c r="AT85" s="85">
        <v>6</v>
      </c>
      <c r="AU85" t="s">
        <v>485</v>
      </c>
      <c r="AV85" s="85">
        <v>2</v>
      </c>
      <c r="AW85" s="63" t="s">
        <v>381</v>
      </c>
    </row>
    <row r="86" spans="2:49" customFormat="1" ht="50.15" customHeight="1" x14ac:dyDescent="0.45">
      <c r="B86" s="2"/>
      <c r="C86" s="2" t="s">
        <v>475</v>
      </c>
      <c r="D86" s="2"/>
      <c r="E86" s="2">
        <v>87</v>
      </c>
      <c r="F86" s="1" t="s">
        <v>230</v>
      </c>
      <c r="G86" s="1" t="str">
        <f>Table1[[#This Row],[Matrix Default Name]] &amp; IF(ISBLANK(Table1[[#This Row],[Component Aliases]]),"", " (aka " &amp; Table1[[#This Row],[Component Aliases]] &amp; ")") &amp; IF(ISBLANK(Table1[[#This Row],[Default Souce Addresses (Decimal)]]),""," (J1939 SA " &amp; Table1[[#This Row],[Default Souce Addresses (Decimal)]] &amp; ")")</f>
        <v>Collision Avoidance (J1939 SA 42)</v>
      </c>
      <c r="H86" s="1" t="s">
        <v>276</v>
      </c>
      <c r="I86" s="1"/>
      <c r="J86" s="14">
        <v>42</v>
      </c>
      <c r="K86" s="41" t="s">
        <v>401</v>
      </c>
      <c r="L86" s="95" t="s">
        <v>423</v>
      </c>
      <c r="M86" s="95" t="s">
        <v>403</v>
      </c>
      <c r="N86" s="95" t="s">
        <v>403</v>
      </c>
      <c r="O86" s="95" t="s">
        <v>444</v>
      </c>
      <c r="P86" s="95" t="s">
        <v>404</v>
      </c>
      <c r="Q86" s="95" t="s">
        <v>404</v>
      </c>
      <c r="R86" s="26">
        <v>0</v>
      </c>
      <c r="S86" s="32">
        <v>1</v>
      </c>
      <c r="T86" s="28">
        <v>1</v>
      </c>
      <c r="U86" s="33">
        <v>2</v>
      </c>
      <c r="V86" s="30">
        <v>1</v>
      </c>
      <c r="W86" s="32">
        <v>2</v>
      </c>
      <c r="X86" s="28">
        <v>0</v>
      </c>
      <c r="Y86" s="33">
        <v>2</v>
      </c>
      <c r="Z86" s="30">
        <v>1</v>
      </c>
      <c r="AA86" s="78">
        <v>2</v>
      </c>
      <c r="AB86" s="80">
        <v>1</v>
      </c>
      <c r="AC86" s="33">
        <v>2</v>
      </c>
      <c r="AD86" s="83" t="s">
        <v>359</v>
      </c>
      <c r="AE86" s="122">
        <f>IFERROR(Table1[[#This Row],[Minimum Degree from RP1226 Connector]]*Table1[[#This Row],[Minimum Degree from J560 (or other Trailer) Connector]]*Table1[[#This Row],[Minimum Degree from other Connectivity (e.g. bluetooth, wi-fi, zigbee)]], "")</f>
        <v>0</v>
      </c>
      <c r="AF86" s="12" t="s">
        <v>407</v>
      </c>
      <c r="AG86" s="73">
        <f>_xlfn.LET(_xlpm.MAX_DEGREES,$AH$2,($R$4*IFERROR(MAX(0,_xlpm.MAX_DEGREES-R86),0)+$T$4*IFERROR(MAX(0,_xlpm.MAX_DEGREES-T86),0)+$V$4*IFERROR(MAX(0,_xlpm.MAX_DEGREES-V86),0)+$X$4*IFERROR(MAX(0,_xlpm.MAX_DEGREES-X86),0)+$Z$4*IFERROR(MAX(0,_xlpm.MAX_DEGREES-Z86),0)+$AB$4*IFERROR(MAX(0,_xlpm.MAX_DEGREES-AB86),0))/$AH$4)</f>
        <v>3.3333333333333335</v>
      </c>
      <c r="AH86" s="73">
        <f>_xlfn.LET(_xlpm.MAX_DEGREES,$AH$2,($R$4*IFERROR(MAX(0,_xlpm.MAX_DEGREES-S86),0)+$T$4*IFERROR(MAX(0,_xlpm.MAX_DEGREES-U86),0)+$V$4*IFERROR(MAX(0,_xlpm.MAX_DEGREES-W86),0)+$X$4*IFERROR(MAX(0,_xlpm.MAX_DEGREES-Y86),0)+$Z$4*IFERROR(MAX(0,_xlpm.MAX_DEGREES-AA86),0)+$AB$4*IFERROR(MAX(0,_xlpm.MAX_DEGREES-AC86),0))/$AH$4)</f>
        <v>0.41666666666666669</v>
      </c>
      <c r="AI86" s="93">
        <v>2</v>
      </c>
      <c r="AJ86" s="93">
        <v>2</v>
      </c>
      <c r="AK86" s="93">
        <v>1</v>
      </c>
      <c r="AL86" s="93">
        <v>1</v>
      </c>
      <c r="AM86" s="91" t="s">
        <v>390</v>
      </c>
      <c r="AN86" s="74">
        <f>MAX(AI86+$AG86-3,0)</f>
        <v>2.3333333333333339</v>
      </c>
      <c r="AO86" s="75">
        <f>MAX(AJ86+$AG86-3,0)</f>
        <v>2.3333333333333339</v>
      </c>
      <c r="AP86" s="75">
        <f>MAX(AK86+$AG86-3,0)</f>
        <v>1.3333333333333339</v>
      </c>
      <c r="AQ86" s="75">
        <f>MAX(AL86+$AG86-3,0)</f>
        <v>1.3333333333333339</v>
      </c>
      <c r="AR86" s="76">
        <f>MAX(IF(Table1[[#This Row],[Any Scope Change?]]="Yes",3,0)+$AG86-3,0)</f>
        <v>0.33333333333333348</v>
      </c>
      <c r="AS86" s="77">
        <f>SUMPRODUCT(AN$4:AR$4,AN86:AR86)</f>
        <v>7.6666666666666696</v>
      </c>
      <c r="AT86" s="85">
        <v>6</v>
      </c>
      <c r="AU86" t="s">
        <v>485</v>
      </c>
      <c r="AV86" s="85">
        <v>2</v>
      </c>
      <c r="AW86" s="63" t="s">
        <v>382</v>
      </c>
    </row>
    <row r="87" spans="2:49" customFormat="1" ht="50.15" customHeight="1" x14ac:dyDescent="0.45">
      <c r="B87" s="2" t="s">
        <v>140</v>
      </c>
      <c r="C87" s="2" t="s">
        <v>173</v>
      </c>
      <c r="D87" s="2" t="s">
        <v>141</v>
      </c>
      <c r="E87" s="2">
        <v>85</v>
      </c>
      <c r="F87" s="1" t="s">
        <v>230</v>
      </c>
      <c r="G87" s="1" t="str">
        <f>Table1[[#This Row],[Matrix Default Name]] &amp; IF(ISBLANK(Table1[[#This Row],[Component Aliases]]),"", " (aka " &amp; Table1[[#This Row],[Component Aliases]] &amp; ")") &amp; IF(ISBLANK(Table1[[#This Row],[Default Souce Addresses (Decimal)]]),""," (J1939 SA " &amp; Table1[[#This Row],[Default Souce Addresses (Decimal)]] &amp; ")")</f>
        <v>Slope Sensor (aka Hill Start Assist)</v>
      </c>
      <c r="H87" s="1" t="s">
        <v>140</v>
      </c>
      <c r="I87" s="1" t="s">
        <v>393</v>
      </c>
      <c r="J87" s="14"/>
      <c r="K87" s="41" t="s">
        <v>401</v>
      </c>
      <c r="L87" s="95" t="s">
        <v>413</v>
      </c>
      <c r="M87" s="95" t="s">
        <v>408</v>
      </c>
      <c r="N87" s="95" t="s">
        <v>408</v>
      </c>
      <c r="O87" s="95" t="s">
        <v>411</v>
      </c>
      <c r="P87" s="95" t="s">
        <v>408</v>
      </c>
      <c r="Q87" s="95" t="s">
        <v>408</v>
      </c>
      <c r="R87" s="26">
        <v>0</v>
      </c>
      <c r="S87" s="32">
        <v>1</v>
      </c>
      <c r="T87" s="28">
        <v>1</v>
      </c>
      <c r="U87" s="33">
        <v>1</v>
      </c>
      <c r="V87" s="30">
        <v>1</v>
      </c>
      <c r="W87" s="32">
        <v>1</v>
      </c>
      <c r="X87" s="28">
        <v>0</v>
      </c>
      <c r="Y87" s="33">
        <v>0</v>
      </c>
      <c r="Z87" s="30">
        <v>1</v>
      </c>
      <c r="AA87" s="78">
        <v>1</v>
      </c>
      <c r="AB87" s="80">
        <v>1</v>
      </c>
      <c r="AC87" s="33">
        <v>1</v>
      </c>
      <c r="AD87" s="83" t="s">
        <v>359</v>
      </c>
      <c r="AE87" s="122">
        <f>IFERROR(Table1[[#This Row],[Minimum Degree from RP1226 Connector]]*Table1[[#This Row],[Minimum Degree from J560 (or other Trailer) Connector]]*Table1[[#This Row],[Minimum Degree from other Connectivity (e.g. bluetooth, wi-fi, zigbee)]], "")</f>
        <v>0</v>
      </c>
      <c r="AF87" s="12" t="s">
        <v>407</v>
      </c>
      <c r="AG87" s="73">
        <f>_xlfn.LET(_xlpm.MAX_DEGREES,$AH$2,($R$4*IFERROR(MAX(0,_xlpm.MAX_DEGREES-R87),0)+$T$4*IFERROR(MAX(0,_xlpm.MAX_DEGREES-T87),0)+$V$4*IFERROR(MAX(0,_xlpm.MAX_DEGREES-V87),0)+$X$4*IFERROR(MAX(0,_xlpm.MAX_DEGREES-X87),0)+$Z$4*IFERROR(MAX(0,_xlpm.MAX_DEGREES-Z87),0)+$AB$4*IFERROR(MAX(0,_xlpm.MAX_DEGREES-AB87),0))/$AH$4)</f>
        <v>3.3333333333333335</v>
      </c>
      <c r="AH87" s="73">
        <f>_xlfn.LET(_xlpm.MAX_DEGREES,$AH$2,($R$4*IFERROR(MAX(0,_xlpm.MAX_DEGREES-S87),0)+$T$4*IFERROR(MAX(0,_xlpm.MAX_DEGREES-U87),0)+$V$4*IFERROR(MAX(0,_xlpm.MAX_DEGREES-W87),0)+$X$4*IFERROR(MAX(0,_xlpm.MAX_DEGREES-Y87),0)+$Z$4*IFERROR(MAX(0,_xlpm.MAX_DEGREES-AA87),0)+$AB$4*IFERROR(MAX(0,_xlpm.MAX_DEGREES-AC87),0))/$AH$4)</f>
        <v>2.916666666666667</v>
      </c>
      <c r="AI87" s="93">
        <v>0</v>
      </c>
      <c r="AJ87" s="93">
        <v>0</v>
      </c>
      <c r="AK87" s="93">
        <v>0</v>
      </c>
      <c r="AL87" s="93">
        <v>0</v>
      </c>
      <c r="AM87" s="92"/>
      <c r="AN87" s="74">
        <f>MAX(AI87+$AG87-3,0)</f>
        <v>0.33333333333333348</v>
      </c>
      <c r="AO87" s="75">
        <f>MAX(AJ87+$AG87-3,0)</f>
        <v>0.33333333333333348</v>
      </c>
      <c r="AP87" s="75">
        <f>MAX(AK87+$AG87-3,0)</f>
        <v>0.33333333333333348</v>
      </c>
      <c r="AQ87" s="75">
        <f>MAX(AL87+$AG87-3,0)</f>
        <v>0.33333333333333348</v>
      </c>
      <c r="AR87" s="76">
        <f>MAX(IF(Table1[[#This Row],[Any Scope Change?]]="Yes",3,0)+$AG87-3,0)</f>
        <v>0.33333333333333348</v>
      </c>
      <c r="AS87" s="77">
        <f>SUMPRODUCT(AN$4:AR$4,AN87:AR87)</f>
        <v>1.6666666666666674</v>
      </c>
      <c r="AT87" s="85">
        <v>7</v>
      </c>
      <c r="AU87" t="s">
        <v>486</v>
      </c>
      <c r="AV87" s="85">
        <v>4</v>
      </c>
      <c r="AW87" s="63" t="s">
        <v>384</v>
      </c>
    </row>
    <row r="88" spans="2:49" customFormat="1" ht="50.15" customHeight="1" x14ac:dyDescent="0.45">
      <c r="B88" s="2" t="s">
        <v>200</v>
      </c>
      <c r="C88" s="2" t="s">
        <v>220</v>
      </c>
      <c r="D88" s="2" t="s">
        <v>201</v>
      </c>
      <c r="E88" s="2">
        <v>83</v>
      </c>
      <c r="F88" s="1" t="s">
        <v>230</v>
      </c>
      <c r="G88" s="1" t="str">
        <f>Table1[[#This Row],[Matrix Default Name]] &amp; IF(ISBLANK(Table1[[#This Row],[Component Aliases]]),"", " (aka " &amp; Table1[[#This Row],[Component Aliases]] &amp; ")") &amp; IF(ISBLANK(Table1[[#This Row],[Default Souce Addresses (Decimal)]]),""," (J1939 SA " &amp; Table1[[#This Row],[Default Souce Addresses (Decimal)]] &amp; ")")</f>
        <v>Personnel Detection Device (aka Pedestrian Detection)</v>
      </c>
      <c r="H88" s="1" t="s">
        <v>200</v>
      </c>
      <c r="I88" s="1" t="s">
        <v>386</v>
      </c>
      <c r="J88" s="14"/>
      <c r="K88" s="41" t="s">
        <v>401</v>
      </c>
      <c r="L88" s="95" t="s">
        <v>421</v>
      </c>
      <c r="M88" s="95" t="s">
        <v>421</v>
      </c>
      <c r="N88" s="95" t="s">
        <v>422</v>
      </c>
      <c r="O88" s="95" t="s">
        <v>421</v>
      </c>
      <c r="P88" s="95" t="s">
        <v>421</v>
      </c>
      <c r="Q88" s="95" t="s">
        <v>421</v>
      </c>
      <c r="R88" s="26">
        <v>2</v>
      </c>
      <c r="S88" s="32">
        <v>2</v>
      </c>
      <c r="T88" s="28">
        <v>2</v>
      </c>
      <c r="U88" s="33">
        <v>2</v>
      </c>
      <c r="V88" s="30">
        <v>3</v>
      </c>
      <c r="W88" s="32">
        <v>3</v>
      </c>
      <c r="X88" s="28">
        <v>2</v>
      </c>
      <c r="Y88" s="33">
        <v>2</v>
      </c>
      <c r="Z88" s="30">
        <v>2</v>
      </c>
      <c r="AA88" s="78">
        <v>2</v>
      </c>
      <c r="AB88" s="80">
        <v>2</v>
      </c>
      <c r="AC88" s="33">
        <v>2</v>
      </c>
      <c r="AD88" s="83" t="s">
        <v>359</v>
      </c>
      <c r="AE88" s="122">
        <f>IFERROR(Table1[[#This Row],[Minimum Degree from RP1226 Connector]]*Table1[[#This Row],[Minimum Degree from J560 (or other Trailer) Connector]]*Table1[[#This Row],[Minimum Degree from other Connectivity (e.g. bluetooth, wi-fi, zigbee)]], "")</f>
        <v>12</v>
      </c>
      <c r="AF88" s="12" t="s">
        <v>407</v>
      </c>
      <c r="AG88" s="73">
        <f>_xlfn.LET(_xlpm.MAX_DEGREES,$AH$2,($R$4*IFERROR(MAX(0,_xlpm.MAX_DEGREES-R88),0)+$T$4*IFERROR(MAX(0,_xlpm.MAX_DEGREES-T88),0)+$V$4*IFERROR(MAX(0,_xlpm.MAX_DEGREES-V88),0)+$X$4*IFERROR(MAX(0,_xlpm.MAX_DEGREES-X88),0)+$Z$4*IFERROR(MAX(0,_xlpm.MAX_DEGREES-Z88),0)+$AB$4*IFERROR(MAX(0,_xlpm.MAX_DEGREES-AB88),0))/$AH$4)</f>
        <v>0</v>
      </c>
      <c r="AH88" s="73">
        <f>_xlfn.LET(_xlpm.MAX_DEGREES,$AH$2,($R$4*IFERROR(MAX(0,_xlpm.MAX_DEGREES-S88),0)+$T$4*IFERROR(MAX(0,_xlpm.MAX_DEGREES-U88),0)+$V$4*IFERROR(MAX(0,_xlpm.MAX_DEGREES-W88),0)+$X$4*IFERROR(MAX(0,_xlpm.MAX_DEGREES-Y88),0)+$Z$4*IFERROR(MAX(0,_xlpm.MAX_DEGREES-AA88),0)+$AB$4*IFERROR(MAX(0,_xlpm.MAX_DEGREES-AC88),0))/$AH$4)</f>
        <v>0</v>
      </c>
      <c r="AI88" s="93">
        <v>3</v>
      </c>
      <c r="AJ88" s="93">
        <v>2</v>
      </c>
      <c r="AK88" s="93">
        <v>0</v>
      </c>
      <c r="AL88" s="93">
        <v>2</v>
      </c>
      <c r="AM88" s="92"/>
      <c r="AN88" s="74">
        <f>MAX(AI88+$AG88-3,0)</f>
        <v>0</v>
      </c>
      <c r="AO88" s="75">
        <f>MAX(AJ88+$AG88-3,0)</f>
        <v>0</v>
      </c>
      <c r="AP88" s="75">
        <f>MAX(AK88+$AG88-3,0)</f>
        <v>0</v>
      </c>
      <c r="AQ88" s="75">
        <f>MAX(AL88+$AG88-3,0)</f>
        <v>0</v>
      </c>
      <c r="AR88" s="76">
        <f>MAX(IF(Table1[[#This Row],[Any Scope Change?]]="Yes",3,0)+$AG88-3,0)</f>
        <v>0</v>
      </c>
      <c r="AS88" s="77">
        <f>SUMPRODUCT(AN$4:AR$4,AN88:AR88)</f>
        <v>0</v>
      </c>
      <c r="AT88" s="85">
        <v>7</v>
      </c>
      <c r="AU88" t="s">
        <v>486</v>
      </c>
      <c r="AV88" s="85">
        <v>4</v>
      </c>
      <c r="AW88" s="63" t="s">
        <v>384</v>
      </c>
    </row>
    <row r="89" spans="2:49" customFormat="1" ht="90" customHeight="1" x14ac:dyDescent="0.45">
      <c r="B89" s="2" t="s">
        <v>45</v>
      </c>
      <c r="C89" s="2" t="s">
        <v>139</v>
      </c>
      <c r="D89" s="2"/>
      <c r="E89" s="2">
        <v>76</v>
      </c>
      <c r="F89" s="1" t="s">
        <v>230</v>
      </c>
      <c r="G89" s="1" t="str">
        <f>Table1[[#This Row],[Matrix Default Name]] &amp; IF(ISBLANK(Table1[[#This Row],[Component Aliases]]),"", " (aka " &amp; Table1[[#This Row],[Component Aliases]] &amp; ")") &amp; IF(ISBLANK(Table1[[#This Row],[Default Souce Addresses (Decimal)]]),""," (J1939 SA " &amp; Table1[[#This Row],[Default Souce Addresses (Decimal)]] &amp; ")")</f>
        <v>Aerodynamic Control (J1939 SA 27)</v>
      </c>
      <c r="H89" s="1" t="s">
        <v>45</v>
      </c>
      <c r="I89" s="1"/>
      <c r="J89" s="14">
        <v>27</v>
      </c>
      <c r="K89" s="41" t="s">
        <v>425</v>
      </c>
      <c r="L89" s="95" t="s">
        <v>409</v>
      </c>
      <c r="M89" s="95" t="s">
        <v>409</v>
      </c>
      <c r="N89" s="95" t="s">
        <v>409</v>
      </c>
      <c r="O89" s="95" t="s">
        <v>409</v>
      </c>
      <c r="P89" s="95" t="s">
        <v>409</v>
      </c>
      <c r="Q89" s="95" t="s">
        <v>409</v>
      </c>
      <c r="R89" s="26" t="s">
        <v>407</v>
      </c>
      <c r="S89" s="32" t="s">
        <v>407</v>
      </c>
      <c r="T89" s="28" t="s">
        <v>407</v>
      </c>
      <c r="U89" s="33" t="s">
        <v>407</v>
      </c>
      <c r="V89" s="30" t="s">
        <v>407</v>
      </c>
      <c r="W89" s="32" t="s">
        <v>407</v>
      </c>
      <c r="X89" s="28" t="s">
        <v>407</v>
      </c>
      <c r="Y89" s="33" t="s">
        <v>407</v>
      </c>
      <c r="Z89" s="30" t="s">
        <v>407</v>
      </c>
      <c r="AA89" s="78" t="s">
        <v>407</v>
      </c>
      <c r="AB89" s="80" t="s">
        <v>407</v>
      </c>
      <c r="AC89" s="33" t="s">
        <v>407</v>
      </c>
      <c r="AD89" s="83" t="s">
        <v>359</v>
      </c>
      <c r="AE89" s="122" t="str">
        <f>IFERROR(Table1[[#This Row],[Minimum Degree from RP1226 Connector]]*Table1[[#This Row],[Minimum Degree from J560 (or other Trailer) Connector]]*Table1[[#This Row],[Minimum Degree from other Connectivity (e.g. bluetooth, wi-fi, zigbee)]], "")</f>
        <v/>
      </c>
      <c r="AF89" s="12" t="s">
        <v>407</v>
      </c>
      <c r="AG89" s="73">
        <f>_xlfn.LET(_xlpm.MAX_DEGREES,$AH$2,($R$4*IFERROR(MAX(0,_xlpm.MAX_DEGREES-R89),0)+$T$4*IFERROR(MAX(0,_xlpm.MAX_DEGREES-T89),0)+$V$4*IFERROR(MAX(0,_xlpm.MAX_DEGREES-V89),0)+$X$4*IFERROR(MAX(0,_xlpm.MAX_DEGREES-X89),0)+$Z$4*IFERROR(MAX(0,_xlpm.MAX_DEGREES-Z89),0)+$AB$4*IFERROR(MAX(0,_xlpm.MAX_DEGREES-AB89),0))/$AH$4)</f>
        <v>0</v>
      </c>
      <c r="AH89" s="73">
        <f>_xlfn.LET(_xlpm.MAX_DEGREES,$AH$2,($R$4*IFERROR(MAX(0,_xlpm.MAX_DEGREES-S89),0)+$T$4*IFERROR(MAX(0,_xlpm.MAX_DEGREES-U89),0)+$V$4*IFERROR(MAX(0,_xlpm.MAX_DEGREES-W89),0)+$X$4*IFERROR(MAX(0,_xlpm.MAX_DEGREES-Y89),0)+$Z$4*IFERROR(MAX(0,_xlpm.MAX_DEGREES-AA89),0)+$AB$4*IFERROR(MAX(0,_xlpm.MAX_DEGREES-AC89),0))/$AH$4)</f>
        <v>0</v>
      </c>
      <c r="AI89" s="93">
        <v>0</v>
      </c>
      <c r="AJ89" s="93">
        <v>0</v>
      </c>
      <c r="AK89" s="93">
        <v>1</v>
      </c>
      <c r="AL89" s="93">
        <v>1</v>
      </c>
      <c r="AM89" s="92"/>
      <c r="AN89" s="74">
        <f>MAX(AI89+$AG89-3,0)</f>
        <v>0</v>
      </c>
      <c r="AO89" s="75">
        <f>MAX(AJ89+$AG89-3,0)</f>
        <v>0</v>
      </c>
      <c r="AP89" s="75">
        <f>MAX(AK89+$AG89-3,0)</f>
        <v>0</v>
      </c>
      <c r="AQ89" s="75">
        <f>MAX(AL89+$AG89-3,0)</f>
        <v>0</v>
      </c>
      <c r="AR89" s="76">
        <f>MAX(IF(Table1[[#This Row],[Any Scope Change?]]="Yes",3,0)+$AG89-3,0)</f>
        <v>0</v>
      </c>
      <c r="AS89" s="77">
        <f>SUMPRODUCT(AN$4:AR$4,AN89:AR89)</f>
        <v>0</v>
      </c>
      <c r="AT89" s="85" t="s">
        <v>479</v>
      </c>
      <c r="AU89" s="127" t="s">
        <v>379</v>
      </c>
      <c r="AV89" s="85" t="s">
        <v>377</v>
      </c>
      <c r="AW89" s="63" t="s">
        <v>379</v>
      </c>
    </row>
    <row r="90" spans="2:49" customFormat="1" ht="50.15" customHeight="1" x14ac:dyDescent="0.45">
      <c r="B90" s="2" t="s">
        <v>48</v>
      </c>
      <c r="C90" s="2" t="s">
        <v>139</v>
      </c>
      <c r="D90" s="2" t="s">
        <v>49</v>
      </c>
      <c r="E90" s="2">
        <v>79</v>
      </c>
      <c r="F90" s="1" t="s">
        <v>230</v>
      </c>
      <c r="G90" s="1" t="str">
        <f>Table1[[#This Row],[Matrix Default Name]] &amp; IF(ISBLANK(Table1[[#This Row],[Component Aliases]]),"", " (aka " &amp; Table1[[#This Row],[Component Aliases]] &amp; ")") &amp; IF(ISBLANK(Table1[[#This Row],[Default Souce Addresses (Decimal)]]),""," (J1939 SA " &amp; Table1[[#This Row],[Default Souce Addresses (Decimal)]] &amp; ")")</f>
        <v>Electrical System (J1939 SA 30)</v>
      </c>
      <c r="H90" s="1" t="s">
        <v>48</v>
      </c>
      <c r="I90" s="1"/>
      <c r="J90" s="14">
        <v>30</v>
      </c>
      <c r="K90" s="41" t="s">
        <v>425</v>
      </c>
      <c r="L90" s="95" t="s">
        <v>409</v>
      </c>
      <c r="M90" s="95" t="s">
        <v>409</v>
      </c>
      <c r="N90" s="95" t="s">
        <v>409</v>
      </c>
      <c r="O90" s="95" t="s">
        <v>409</v>
      </c>
      <c r="P90" s="95" t="s">
        <v>409</v>
      </c>
      <c r="Q90" s="95" t="s">
        <v>409</v>
      </c>
      <c r="R90" s="26" t="s">
        <v>407</v>
      </c>
      <c r="S90" s="32" t="s">
        <v>407</v>
      </c>
      <c r="T90" s="28" t="s">
        <v>407</v>
      </c>
      <c r="U90" s="33" t="s">
        <v>407</v>
      </c>
      <c r="V90" s="30" t="s">
        <v>407</v>
      </c>
      <c r="W90" s="32" t="s">
        <v>407</v>
      </c>
      <c r="X90" s="28" t="s">
        <v>407</v>
      </c>
      <c r="Y90" s="33" t="s">
        <v>407</v>
      </c>
      <c r="Z90" s="30" t="s">
        <v>407</v>
      </c>
      <c r="AA90" s="78" t="s">
        <v>407</v>
      </c>
      <c r="AB90" s="80" t="s">
        <v>407</v>
      </c>
      <c r="AC90" s="33" t="s">
        <v>407</v>
      </c>
      <c r="AD90" s="83" t="s">
        <v>359</v>
      </c>
      <c r="AE90" s="122" t="str">
        <f>IFERROR(Table1[[#This Row],[Minimum Degree from RP1226 Connector]]*Table1[[#This Row],[Minimum Degree from J560 (or other Trailer) Connector]]*Table1[[#This Row],[Minimum Degree from other Connectivity (e.g. bluetooth, wi-fi, zigbee)]], "")</f>
        <v/>
      </c>
      <c r="AF90" s="12" t="s">
        <v>407</v>
      </c>
      <c r="AG90" s="73">
        <f>_xlfn.LET(_xlpm.MAX_DEGREES,$AH$2,($R$4*IFERROR(MAX(0,_xlpm.MAX_DEGREES-R90),0)+$T$4*IFERROR(MAX(0,_xlpm.MAX_DEGREES-T90),0)+$V$4*IFERROR(MAX(0,_xlpm.MAX_DEGREES-V90),0)+$X$4*IFERROR(MAX(0,_xlpm.MAX_DEGREES-X90),0)+$Z$4*IFERROR(MAX(0,_xlpm.MAX_DEGREES-Z90),0)+$AB$4*IFERROR(MAX(0,_xlpm.MAX_DEGREES-AB90),0))/$AH$4)</f>
        <v>0</v>
      </c>
      <c r="AH90" s="73">
        <f>_xlfn.LET(_xlpm.MAX_DEGREES,$AH$2,($R$4*IFERROR(MAX(0,_xlpm.MAX_DEGREES-S90),0)+$T$4*IFERROR(MAX(0,_xlpm.MAX_DEGREES-U90),0)+$V$4*IFERROR(MAX(0,_xlpm.MAX_DEGREES-W90),0)+$X$4*IFERROR(MAX(0,_xlpm.MAX_DEGREES-Y90),0)+$Z$4*IFERROR(MAX(0,_xlpm.MAX_DEGREES-AA90),0)+$AB$4*IFERROR(MAX(0,_xlpm.MAX_DEGREES-AC90),0))/$AH$4)</f>
        <v>0</v>
      </c>
      <c r="AI90" s="93">
        <v>0</v>
      </c>
      <c r="AJ90" s="93">
        <v>0</v>
      </c>
      <c r="AK90" s="93">
        <v>0</v>
      </c>
      <c r="AL90" s="93">
        <v>2</v>
      </c>
      <c r="AM90" s="92"/>
      <c r="AN90" s="74">
        <f>MAX(AI90+$AG90-3,0)</f>
        <v>0</v>
      </c>
      <c r="AO90" s="75">
        <f>MAX(AJ90+$AG90-3,0)</f>
        <v>0</v>
      </c>
      <c r="AP90" s="75">
        <f>MAX(AK90+$AG90-3,0)</f>
        <v>0</v>
      </c>
      <c r="AQ90" s="75">
        <f>MAX(AL90+$AG90-3,0)</f>
        <v>0</v>
      </c>
      <c r="AR90" s="76">
        <f>MAX(IF(Table1[[#This Row],[Any Scope Change?]]="Yes",3,0)+$AG90-3,0)</f>
        <v>0</v>
      </c>
      <c r="AS90" s="77">
        <f>SUMPRODUCT(AN$4:AR$4,AN90:AR90)</f>
        <v>0</v>
      </c>
      <c r="AT90" s="85" t="s">
        <v>479</v>
      </c>
      <c r="AU90" s="127" t="s">
        <v>379</v>
      </c>
      <c r="AV90" s="85" t="s">
        <v>377</v>
      </c>
      <c r="AW90" s="63" t="s">
        <v>379</v>
      </c>
    </row>
    <row r="91" spans="2:49" customFormat="1" ht="50.15" customHeight="1" x14ac:dyDescent="0.45">
      <c r="B91" s="2" t="s">
        <v>56</v>
      </c>
      <c r="C91" s="2" t="s">
        <v>139</v>
      </c>
      <c r="D91" s="2" t="s">
        <v>57</v>
      </c>
      <c r="E91" s="2">
        <v>82</v>
      </c>
      <c r="F91" s="1" t="s">
        <v>230</v>
      </c>
      <c r="G91" s="1" t="str">
        <f>Table1[[#This Row],[Matrix Default Name]] &amp; IF(ISBLANK(Table1[[#This Row],[Component Aliases]]),"", " (aka " &amp; Table1[[#This Row],[Component Aliases]] &amp; ")") &amp; IF(ISBLANK(Table1[[#This Row],[Default Souce Addresses (Decimal)]]),""," (J1939 SA " &amp; Table1[[#This Row],[Default Souce Addresses (Decimal)]] &amp; ")")</f>
        <v>Hitch Control (J1939 SA 35)</v>
      </c>
      <c r="H91" s="1" t="s">
        <v>56</v>
      </c>
      <c r="I91" s="1"/>
      <c r="J91" s="14">
        <v>35</v>
      </c>
      <c r="K91" s="41" t="s">
        <v>425</v>
      </c>
      <c r="L91" s="95" t="s">
        <v>409</v>
      </c>
      <c r="M91" s="95" t="s">
        <v>409</v>
      </c>
      <c r="N91" s="95" t="s">
        <v>409</v>
      </c>
      <c r="O91" s="95" t="s">
        <v>409</v>
      </c>
      <c r="P91" s="95" t="s">
        <v>409</v>
      </c>
      <c r="Q91" s="95" t="s">
        <v>409</v>
      </c>
      <c r="R91" s="26" t="s">
        <v>407</v>
      </c>
      <c r="S91" s="32" t="s">
        <v>407</v>
      </c>
      <c r="T91" s="28" t="s">
        <v>407</v>
      </c>
      <c r="U91" s="33" t="s">
        <v>407</v>
      </c>
      <c r="V91" s="30" t="s">
        <v>407</v>
      </c>
      <c r="W91" s="32" t="s">
        <v>407</v>
      </c>
      <c r="X91" s="28" t="s">
        <v>407</v>
      </c>
      <c r="Y91" s="33" t="s">
        <v>407</v>
      </c>
      <c r="Z91" s="30" t="s">
        <v>407</v>
      </c>
      <c r="AA91" s="78" t="s">
        <v>407</v>
      </c>
      <c r="AB91" s="80" t="s">
        <v>407</v>
      </c>
      <c r="AC91" s="33" t="s">
        <v>407</v>
      </c>
      <c r="AD91" s="83" t="s">
        <v>359</v>
      </c>
      <c r="AE91" s="122" t="str">
        <f>IFERROR(Table1[[#This Row],[Minimum Degree from RP1226 Connector]]*Table1[[#This Row],[Minimum Degree from J560 (or other Trailer) Connector]]*Table1[[#This Row],[Minimum Degree from other Connectivity (e.g. bluetooth, wi-fi, zigbee)]], "")</f>
        <v/>
      </c>
      <c r="AF91" s="12" t="s">
        <v>407</v>
      </c>
      <c r="AG91" s="73">
        <f>_xlfn.LET(_xlpm.MAX_DEGREES,$AH$2,($R$4*IFERROR(MAX(0,_xlpm.MAX_DEGREES-R91),0)+$T$4*IFERROR(MAX(0,_xlpm.MAX_DEGREES-T91),0)+$V$4*IFERROR(MAX(0,_xlpm.MAX_DEGREES-V91),0)+$X$4*IFERROR(MAX(0,_xlpm.MAX_DEGREES-X91),0)+$Z$4*IFERROR(MAX(0,_xlpm.MAX_DEGREES-Z91),0)+$AB$4*IFERROR(MAX(0,_xlpm.MAX_DEGREES-AB91),0))/$AH$4)</f>
        <v>0</v>
      </c>
      <c r="AH91" s="73">
        <f>_xlfn.LET(_xlpm.MAX_DEGREES,$AH$2,($R$4*IFERROR(MAX(0,_xlpm.MAX_DEGREES-S91),0)+$T$4*IFERROR(MAX(0,_xlpm.MAX_DEGREES-U91),0)+$V$4*IFERROR(MAX(0,_xlpm.MAX_DEGREES-W91),0)+$X$4*IFERROR(MAX(0,_xlpm.MAX_DEGREES-Y91),0)+$Z$4*IFERROR(MAX(0,_xlpm.MAX_DEGREES-AA91),0)+$AB$4*IFERROR(MAX(0,_xlpm.MAX_DEGREES-AC91),0))/$AH$4)</f>
        <v>0</v>
      </c>
      <c r="AI91" s="93">
        <v>3</v>
      </c>
      <c r="AJ91" s="93">
        <v>2</v>
      </c>
      <c r="AK91" s="93">
        <v>0</v>
      </c>
      <c r="AL91" s="93">
        <v>2</v>
      </c>
      <c r="AM91" s="92"/>
      <c r="AN91" s="74">
        <f>MAX(AI91+$AG91-3,0)</f>
        <v>0</v>
      </c>
      <c r="AO91" s="75">
        <f>MAX(AJ91+$AG91-3,0)</f>
        <v>0</v>
      </c>
      <c r="AP91" s="75">
        <f>MAX(AK91+$AG91-3,0)</f>
        <v>0</v>
      </c>
      <c r="AQ91" s="75">
        <f>MAX(AL91+$AG91-3,0)</f>
        <v>0</v>
      </c>
      <c r="AR91" s="76">
        <f>MAX(IF(Table1[[#This Row],[Any Scope Change?]]="Yes",3,0)+$AG91-3,0)</f>
        <v>0</v>
      </c>
      <c r="AS91" s="77">
        <f>SUMPRODUCT(AN$4:AR$4,AN91:AR91)</f>
        <v>0</v>
      </c>
      <c r="AT91" s="85" t="s">
        <v>479</v>
      </c>
      <c r="AU91" s="127" t="s">
        <v>379</v>
      </c>
      <c r="AV91" s="85" t="s">
        <v>377</v>
      </c>
      <c r="AW91" s="63" t="s">
        <v>379</v>
      </c>
    </row>
    <row r="92" spans="2:49" customFormat="1" ht="50.15" customHeight="1" x14ac:dyDescent="0.45">
      <c r="B92" s="2" t="s">
        <v>132</v>
      </c>
      <c r="C92" s="2" t="s">
        <v>139</v>
      </c>
      <c r="D92" s="2" t="s">
        <v>133</v>
      </c>
      <c r="E92" s="2">
        <v>84</v>
      </c>
      <c r="F92" s="1" t="s">
        <v>230</v>
      </c>
      <c r="G92" s="1" t="str">
        <f>Table1[[#This Row],[Matrix Default Name]] &amp; IF(ISBLANK(Table1[[#This Row],[Component Aliases]]),"", " (aka " &amp; Table1[[#This Row],[Component Aliases]] &amp; ")") &amp; IF(ISBLANK(Table1[[#This Row],[Default Souce Addresses (Decimal)]]),""," (J1939 SA " &amp; Table1[[#This Row],[Default Souce Addresses (Decimal)]] &amp; ")")</f>
        <v>Power Systems Manager (J1939 SA 91)</v>
      </c>
      <c r="H92" s="1" t="s">
        <v>132</v>
      </c>
      <c r="I92" s="1"/>
      <c r="J92" s="14" t="s">
        <v>318</v>
      </c>
      <c r="K92" s="41" t="s">
        <v>425</v>
      </c>
      <c r="L92" s="95" t="s">
        <v>409</v>
      </c>
      <c r="M92" s="95" t="s">
        <v>409</v>
      </c>
      <c r="N92" s="95" t="s">
        <v>409</v>
      </c>
      <c r="O92" s="95" t="s">
        <v>409</v>
      </c>
      <c r="P92" s="95" t="s">
        <v>409</v>
      </c>
      <c r="Q92" s="95" t="s">
        <v>409</v>
      </c>
      <c r="R92" s="26" t="s">
        <v>407</v>
      </c>
      <c r="S92" s="32" t="s">
        <v>407</v>
      </c>
      <c r="T92" s="28" t="s">
        <v>407</v>
      </c>
      <c r="U92" s="33" t="s">
        <v>407</v>
      </c>
      <c r="V92" s="30" t="s">
        <v>407</v>
      </c>
      <c r="W92" s="32" t="s">
        <v>407</v>
      </c>
      <c r="X92" s="28" t="s">
        <v>407</v>
      </c>
      <c r="Y92" s="33" t="s">
        <v>407</v>
      </c>
      <c r="Z92" s="30" t="s">
        <v>407</v>
      </c>
      <c r="AA92" s="78" t="s">
        <v>407</v>
      </c>
      <c r="AB92" s="80" t="s">
        <v>407</v>
      </c>
      <c r="AC92" s="33" t="s">
        <v>407</v>
      </c>
      <c r="AD92" s="83" t="s">
        <v>359</v>
      </c>
      <c r="AE92" s="122" t="str">
        <f>IFERROR(Table1[[#This Row],[Minimum Degree from RP1226 Connector]]*Table1[[#This Row],[Minimum Degree from J560 (or other Trailer) Connector]]*Table1[[#This Row],[Minimum Degree from other Connectivity (e.g. bluetooth, wi-fi, zigbee)]], "")</f>
        <v/>
      </c>
      <c r="AF92" s="12" t="s">
        <v>407</v>
      </c>
      <c r="AG92" s="73">
        <f>_xlfn.LET(_xlpm.MAX_DEGREES,$AH$2,($R$4*IFERROR(MAX(0,_xlpm.MAX_DEGREES-R92),0)+$T$4*IFERROR(MAX(0,_xlpm.MAX_DEGREES-T92),0)+$V$4*IFERROR(MAX(0,_xlpm.MAX_DEGREES-V92),0)+$X$4*IFERROR(MAX(0,_xlpm.MAX_DEGREES-X92),0)+$Z$4*IFERROR(MAX(0,_xlpm.MAX_DEGREES-Z92),0)+$AB$4*IFERROR(MAX(0,_xlpm.MAX_DEGREES-AB92),0))/$AH$4)</f>
        <v>0</v>
      </c>
      <c r="AH92" s="73">
        <f>_xlfn.LET(_xlpm.MAX_DEGREES,$AH$2,($R$4*IFERROR(MAX(0,_xlpm.MAX_DEGREES-S92),0)+$T$4*IFERROR(MAX(0,_xlpm.MAX_DEGREES-U92),0)+$V$4*IFERROR(MAX(0,_xlpm.MAX_DEGREES-W92),0)+$X$4*IFERROR(MAX(0,_xlpm.MAX_DEGREES-Y92),0)+$Z$4*IFERROR(MAX(0,_xlpm.MAX_DEGREES-AA92),0)+$AB$4*IFERROR(MAX(0,_xlpm.MAX_DEGREES-AC92),0))/$AH$4)</f>
        <v>0</v>
      </c>
      <c r="AI92" s="93">
        <v>0</v>
      </c>
      <c r="AJ92" s="93">
        <v>0</v>
      </c>
      <c r="AK92" s="93">
        <v>0</v>
      </c>
      <c r="AL92" s="93">
        <v>2</v>
      </c>
      <c r="AM92" s="92"/>
      <c r="AN92" s="74">
        <f>MAX(AI92+$AG92-3,0)</f>
        <v>0</v>
      </c>
      <c r="AO92" s="75">
        <f>MAX(AJ92+$AG92-3,0)</f>
        <v>0</v>
      </c>
      <c r="AP92" s="75">
        <f>MAX(AK92+$AG92-3,0)</f>
        <v>0</v>
      </c>
      <c r="AQ92" s="75">
        <f>MAX(AL92+$AG92-3,0)</f>
        <v>0</v>
      </c>
      <c r="AR92" s="76">
        <f>MAX(IF(Table1[[#This Row],[Any Scope Change?]]="Yes",3,0)+$AG92-3,0)</f>
        <v>0</v>
      </c>
      <c r="AS92" s="77">
        <f>SUMPRODUCT(AN$4:AR$4,AN92:AR92)</f>
        <v>0</v>
      </c>
      <c r="AT92" s="85" t="s">
        <v>479</v>
      </c>
      <c r="AU92" s="127" t="s">
        <v>379</v>
      </c>
      <c r="AV92" s="85" t="s">
        <v>377</v>
      </c>
      <c r="AW92" s="63" t="s">
        <v>379</v>
      </c>
    </row>
    <row r="93" spans="2:49" customFormat="1" ht="50.15" customHeight="1" x14ac:dyDescent="0.45">
      <c r="B93" s="2" t="s">
        <v>190</v>
      </c>
      <c r="C93" s="2" t="s">
        <v>220</v>
      </c>
      <c r="D93" s="2" t="s">
        <v>191</v>
      </c>
      <c r="E93" s="2">
        <v>88</v>
      </c>
      <c r="F93" s="1" t="s">
        <v>231</v>
      </c>
      <c r="G93" s="1" t="str">
        <f>Table1[[#This Row],[Matrix Default Name]] &amp; IF(ISBLANK(Table1[[#This Row],[Component Aliases]]),"", " (aka " &amp; Table1[[#This Row],[Component Aliases]] &amp; ")") &amp; IF(ISBLANK(Table1[[#This Row],[Default Souce Addresses (Decimal)]]),""," (J1939 SA " &amp; Table1[[#This Row],[Default Souce Addresses (Decimal)]] &amp; ")")</f>
        <v>Fuel Actuator (J1939 SA 15)</v>
      </c>
      <c r="H93" s="1" t="s">
        <v>190</v>
      </c>
      <c r="I93" s="1"/>
      <c r="J93" s="14">
        <v>15</v>
      </c>
      <c r="K93" s="41" t="s">
        <v>401</v>
      </c>
      <c r="L93" s="95" t="s">
        <v>427</v>
      </c>
      <c r="M93" s="95" t="s">
        <v>406</v>
      </c>
      <c r="N93" s="95" t="s">
        <v>406</v>
      </c>
      <c r="O93" s="95" t="s">
        <v>406</v>
      </c>
      <c r="P93" s="95" t="s">
        <v>406</v>
      </c>
      <c r="Q93" s="95" t="s">
        <v>418</v>
      </c>
      <c r="R93" s="26">
        <v>0</v>
      </c>
      <c r="S93" s="32">
        <v>0</v>
      </c>
      <c r="T93" s="28">
        <v>1</v>
      </c>
      <c r="U93" s="33">
        <v>2</v>
      </c>
      <c r="V93" s="30">
        <v>1</v>
      </c>
      <c r="W93" s="32">
        <v>2</v>
      </c>
      <c r="X93" s="28">
        <v>1</v>
      </c>
      <c r="Y93" s="33">
        <v>2</v>
      </c>
      <c r="Z93" s="30">
        <v>1</v>
      </c>
      <c r="AA93" s="78">
        <v>2</v>
      </c>
      <c r="AB93" s="80">
        <v>2</v>
      </c>
      <c r="AC93" s="33">
        <v>2</v>
      </c>
      <c r="AD93" s="83" t="s">
        <v>283</v>
      </c>
      <c r="AE93" s="122">
        <f>IFERROR(Table1[[#This Row],[Minimum Degree from RP1226 Connector]]*Table1[[#This Row],[Minimum Degree from J560 (or other Trailer) Connector]]*Table1[[#This Row],[Minimum Degree from other Connectivity (e.g. bluetooth, wi-fi, zigbee)]], "")</f>
        <v>1</v>
      </c>
      <c r="AF93" s="12" t="s">
        <v>407</v>
      </c>
      <c r="AG93" s="73">
        <f>_xlfn.LET(_xlpm.MAX_DEGREES,$AH$2,($R$4*IFERROR(MAX(0,_xlpm.MAX_DEGREES-R93),0)+$T$4*IFERROR(MAX(0,_xlpm.MAX_DEGREES-T93),0)+$V$4*IFERROR(MAX(0,_xlpm.MAX_DEGREES-V93),0)+$X$4*IFERROR(MAX(0,_xlpm.MAX_DEGREES-X93),0)+$Z$4*IFERROR(MAX(0,_xlpm.MAX_DEGREES-Z93),0)+$AB$4*IFERROR(MAX(0,_xlpm.MAX_DEGREES-AB93),0))/$AH$4)</f>
        <v>2.5</v>
      </c>
      <c r="AH93" s="73">
        <f>_xlfn.LET(_xlpm.MAX_DEGREES,$AH$2,($R$4*IFERROR(MAX(0,_xlpm.MAX_DEGREES-S93),0)+$T$4*IFERROR(MAX(0,_xlpm.MAX_DEGREES-U93),0)+$V$4*IFERROR(MAX(0,_xlpm.MAX_DEGREES-W93),0)+$X$4*IFERROR(MAX(0,_xlpm.MAX_DEGREES-Y93),0)+$Z$4*IFERROR(MAX(0,_xlpm.MAX_DEGREES-AA93),0)+$AB$4*IFERROR(MAX(0,_xlpm.MAX_DEGREES-AC93),0))/$AH$4)</f>
        <v>0.83333333333333337</v>
      </c>
      <c r="AI93" s="93">
        <v>1</v>
      </c>
      <c r="AJ93" s="93">
        <v>2</v>
      </c>
      <c r="AK93" s="93">
        <v>2</v>
      </c>
      <c r="AL93" s="93">
        <v>2</v>
      </c>
      <c r="AM93" s="91" t="s">
        <v>390</v>
      </c>
      <c r="AN93" s="74">
        <f>MAX(AI93+$AG93-3,0)</f>
        <v>0.5</v>
      </c>
      <c r="AO93" s="75">
        <f>MAX(AJ93+$AG93-3,0)</f>
        <v>1.5</v>
      </c>
      <c r="AP93" s="75">
        <f>MAX(AK93+$AG93-3,0)</f>
        <v>1.5</v>
      </c>
      <c r="AQ93" s="75">
        <f>MAX(AL93+$AG93-3,0)</f>
        <v>1.5</v>
      </c>
      <c r="AR93" s="76">
        <f>MAX(IF(Table1[[#This Row],[Any Scope Change?]]="Yes",3,0)+$AG93-3,0)</f>
        <v>2.5</v>
      </c>
      <c r="AS93" s="77">
        <f>SUMPRODUCT(AN$4:AR$4,AN93:AR93)</f>
        <v>7.5</v>
      </c>
      <c r="AT93" s="85">
        <v>4</v>
      </c>
      <c r="AU93" s="126" t="s">
        <v>488</v>
      </c>
      <c r="AV93" s="85">
        <v>2</v>
      </c>
      <c r="AW93" s="63" t="s">
        <v>436</v>
      </c>
    </row>
    <row r="94" spans="2:49" customFormat="1" ht="50.15" customHeight="1" x14ac:dyDescent="0.45">
      <c r="B94" s="2" t="s">
        <v>31</v>
      </c>
      <c r="C94" s="2" t="s">
        <v>139</v>
      </c>
      <c r="D94" s="2"/>
      <c r="E94" s="2">
        <v>89</v>
      </c>
      <c r="F94" s="1" t="s">
        <v>231</v>
      </c>
      <c r="G94" s="1" t="str">
        <f>Table1[[#This Row],[Matrix Default Name]] &amp; IF(ISBLANK(Table1[[#This Row],[Component Aliases]]),"", " (aka " &amp; Table1[[#This Row],[Component Aliases]] &amp; ")") &amp; IF(ISBLANK(Table1[[#This Row],[Default Souce Addresses (Decimal)]]),""," (J1939 SA " &amp; Table1[[#This Row],[Default Souce Addresses (Decimal)]] &amp; ")")</f>
        <v>Fuel System (J1939 SA 18)</v>
      </c>
      <c r="H94" s="1" t="s">
        <v>31</v>
      </c>
      <c r="I94" s="1"/>
      <c r="J94" s="14">
        <v>18</v>
      </c>
      <c r="K94" s="41" t="s">
        <v>425</v>
      </c>
      <c r="L94" s="95" t="s">
        <v>409</v>
      </c>
      <c r="M94" s="95" t="s">
        <v>409</v>
      </c>
      <c r="N94" s="95" t="s">
        <v>409</v>
      </c>
      <c r="O94" s="95" t="s">
        <v>409</v>
      </c>
      <c r="P94" s="95" t="s">
        <v>409</v>
      </c>
      <c r="Q94" s="95" t="s">
        <v>409</v>
      </c>
      <c r="R94" s="26" t="s">
        <v>407</v>
      </c>
      <c r="S94" s="32" t="s">
        <v>407</v>
      </c>
      <c r="T94" s="28" t="s">
        <v>407</v>
      </c>
      <c r="U94" s="33" t="s">
        <v>407</v>
      </c>
      <c r="V94" s="30" t="s">
        <v>407</v>
      </c>
      <c r="W94" s="32" t="s">
        <v>407</v>
      </c>
      <c r="X94" s="28" t="s">
        <v>407</v>
      </c>
      <c r="Y94" s="33" t="s">
        <v>407</v>
      </c>
      <c r="Z94" s="30" t="s">
        <v>407</v>
      </c>
      <c r="AA94" s="78" t="s">
        <v>407</v>
      </c>
      <c r="AB94" s="80" t="s">
        <v>407</v>
      </c>
      <c r="AC94" s="33" t="s">
        <v>407</v>
      </c>
      <c r="AD94" s="83" t="s">
        <v>359</v>
      </c>
      <c r="AE94" s="122" t="str">
        <f>IFERROR(Table1[[#This Row],[Minimum Degree from RP1226 Connector]]*Table1[[#This Row],[Minimum Degree from J560 (or other Trailer) Connector]]*Table1[[#This Row],[Minimum Degree from other Connectivity (e.g. bluetooth, wi-fi, zigbee)]], "")</f>
        <v/>
      </c>
      <c r="AF94" s="12" t="s">
        <v>407</v>
      </c>
      <c r="AG94" s="73">
        <f>_xlfn.LET(_xlpm.MAX_DEGREES,$AH$2,($R$4*IFERROR(MAX(0,_xlpm.MAX_DEGREES-R94),0)+$T$4*IFERROR(MAX(0,_xlpm.MAX_DEGREES-T94),0)+$V$4*IFERROR(MAX(0,_xlpm.MAX_DEGREES-V94),0)+$X$4*IFERROR(MAX(0,_xlpm.MAX_DEGREES-X94),0)+$Z$4*IFERROR(MAX(0,_xlpm.MAX_DEGREES-Z94),0)+$AB$4*IFERROR(MAX(0,_xlpm.MAX_DEGREES-AB94),0))/$AH$4)</f>
        <v>0</v>
      </c>
      <c r="AH94" s="73">
        <f>_xlfn.LET(_xlpm.MAX_DEGREES,$AH$2,($R$4*IFERROR(MAX(0,_xlpm.MAX_DEGREES-S94),0)+$T$4*IFERROR(MAX(0,_xlpm.MAX_DEGREES-U94),0)+$V$4*IFERROR(MAX(0,_xlpm.MAX_DEGREES-W94),0)+$X$4*IFERROR(MAX(0,_xlpm.MAX_DEGREES-Y94),0)+$Z$4*IFERROR(MAX(0,_xlpm.MAX_DEGREES-AA94),0)+$AB$4*IFERROR(MAX(0,_xlpm.MAX_DEGREES-AC94),0))/$AH$4)</f>
        <v>0</v>
      </c>
      <c r="AI94" s="93">
        <v>1</v>
      </c>
      <c r="AJ94" s="93">
        <v>2</v>
      </c>
      <c r="AK94" s="93">
        <v>2</v>
      </c>
      <c r="AL94" s="93">
        <v>2</v>
      </c>
      <c r="AM94" s="91" t="s">
        <v>390</v>
      </c>
      <c r="AN94" s="74">
        <f>MAX(AI94+$AG94-3,0)</f>
        <v>0</v>
      </c>
      <c r="AO94" s="75">
        <f>MAX(AJ94+$AG94-3,0)</f>
        <v>0</v>
      </c>
      <c r="AP94" s="75">
        <f>MAX(AK94+$AG94-3,0)</f>
        <v>0</v>
      </c>
      <c r="AQ94" s="75">
        <f>MAX(AL94+$AG94-3,0)</f>
        <v>0</v>
      </c>
      <c r="AR94" s="76">
        <f>MAX(IF(Table1[[#This Row],[Any Scope Change?]]="Yes",3,0)+$AG94-3,0)</f>
        <v>0</v>
      </c>
      <c r="AS94" s="77">
        <f>SUMPRODUCT(AN$4:AR$4,AN94:AR94)</f>
        <v>0</v>
      </c>
      <c r="AT94" s="85" t="s">
        <v>479</v>
      </c>
      <c r="AU94" s="127" t="s">
        <v>379</v>
      </c>
      <c r="AV94" s="85" t="s">
        <v>377</v>
      </c>
      <c r="AW94" s="63" t="s">
        <v>379</v>
      </c>
    </row>
    <row r="95" spans="2:49" customFormat="1" ht="50.15" customHeight="1" x14ac:dyDescent="0.45">
      <c r="B95" s="2" t="s">
        <v>244</v>
      </c>
      <c r="C95" s="2" t="s">
        <v>266</v>
      </c>
      <c r="D95" s="2"/>
      <c r="E95" s="2">
        <v>100</v>
      </c>
      <c r="F95" s="1" t="s">
        <v>232</v>
      </c>
      <c r="G95" s="1" t="str">
        <f>Table1[[#This Row],[Matrix Default Name]] &amp; IF(ISBLANK(Table1[[#This Row],[Component Aliases]]),"", " (aka " &amp; Table1[[#This Row],[Component Aliases]] &amp; ")") &amp; IF(ISBLANK(Table1[[#This Row],[Default Souce Addresses (Decimal)]]),""," (J1939 SA " &amp; Table1[[#This Row],[Default Souce Addresses (Decimal)]] &amp; ")")</f>
        <v>Exterior Camera Telematics</v>
      </c>
      <c r="H95" s="1" t="s">
        <v>244</v>
      </c>
      <c r="I95" s="1"/>
      <c r="J95" s="14"/>
      <c r="K95" s="41" t="s">
        <v>401</v>
      </c>
      <c r="L95" s="95" t="s">
        <v>408</v>
      </c>
      <c r="M95" s="95" t="s">
        <v>409</v>
      </c>
      <c r="N95" s="95" t="s">
        <v>409</v>
      </c>
      <c r="O95" s="95" t="s">
        <v>427</v>
      </c>
      <c r="P95" s="95" t="s">
        <v>409</v>
      </c>
      <c r="Q95" s="95" t="s">
        <v>409</v>
      </c>
      <c r="R95" s="26">
        <v>1</v>
      </c>
      <c r="S95" s="32">
        <v>1</v>
      </c>
      <c r="T95" s="28" t="s">
        <v>407</v>
      </c>
      <c r="U95" s="33" t="s">
        <v>407</v>
      </c>
      <c r="V95" s="30" t="s">
        <v>407</v>
      </c>
      <c r="W95" s="32" t="s">
        <v>407</v>
      </c>
      <c r="X95" s="28">
        <v>0</v>
      </c>
      <c r="Y95" s="33">
        <v>0</v>
      </c>
      <c r="Z95" s="30" t="s">
        <v>407</v>
      </c>
      <c r="AA95" s="78" t="s">
        <v>407</v>
      </c>
      <c r="AB95" s="80" t="s">
        <v>407</v>
      </c>
      <c r="AC95" s="33" t="s">
        <v>407</v>
      </c>
      <c r="AD95" s="83" t="s">
        <v>283</v>
      </c>
      <c r="AE95" s="122" t="str">
        <f>IFERROR(Table1[[#This Row],[Minimum Degree from RP1226 Connector]]*Table1[[#This Row],[Minimum Degree from J560 (or other Trailer) Connector]]*Table1[[#This Row],[Minimum Degree from other Connectivity (e.g. bluetooth, wi-fi, zigbee)]], "")</f>
        <v/>
      </c>
      <c r="AF95" s="12" t="s">
        <v>407</v>
      </c>
      <c r="AG95" s="73">
        <f>_xlfn.LET(_xlpm.MAX_DEGREES,$AH$2,($R$4*IFERROR(MAX(0,_xlpm.MAX_DEGREES-R95),0)+$T$4*IFERROR(MAX(0,_xlpm.MAX_DEGREES-T95),0)+$V$4*IFERROR(MAX(0,_xlpm.MAX_DEGREES-V95),0)+$X$4*IFERROR(MAX(0,_xlpm.MAX_DEGREES-X95),0)+$Z$4*IFERROR(MAX(0,_xlpm.MAX_DEGREES-Z95),0)+$AB$4*IFERROR(MAX(0,_xlpm.MAX_DEGREES-AB95),0))/$AH$4)</f>
        <v>1.25</v>
      </c>
      <c r="AH95" s="73">
        <f>_xlfn.LET(_xlpm.MAX_DEGREES,$AH$2,($R$4*IFERROR(MAX(0,_xlpm.MAX_DEGREES-S95),0)+$T$4*IFERROR(MAX(0,_xlpm.MAX_DEGREES-U95),0)+$V$4*IFERROR(MAX(0,_xlpm.MAX_DEGREES-W95),0)+$X$4*IFERROR(MAX(0,_xlpm.MAX_DEGREES-Y95),0)+$Z$4*IFERROR(MAX(0,_xlpm.MAX_DEGREES-AA95),0)+$AB$4*IFERROR(MAX(0,_xlpm.MAX_DEGREES-AC95),0))/$AH$4)</f>
        <v>1.25</v>
      </c>
      <c r="AI95" s="93">
        <v>0</v>
      </c>
      <c r="AJ95" s="93">
        <v>3</v>
      </c>
      <c r="AK95" s="93">
        <v>0</v>
      </c>
      <c r="AL95" s="93">
        <v>1</v>
      </c>
      <c r="AM95" s="92"/>
      <c r="AN95" s="74">
        <f>MAX(AI95+$AG95-3,0)</f>
        <v>0</v>
      </c>
      <c r="AO95" s="75">
        <f>MAX(AJ95+$AG95-3,0)</f>
        <v>1.25</v>
      </c>
      <c r="AP95" s="75">
        <f>MAX(AK95+$AG95-3,0)</f>
        <v>0</v>
      </c>
      <c r="AQ95" s="75">
        <f>MAX(AL95+$AG95-3,0)</f>
        <v>0</v>
      </c>
      <c r="AR95" s="76">
        <f>MAX(IF(Table1[[#This Row],[Any Scope Change?]]="Yes",3,0)+$AG95-3,0)</f>
        <v>1.25</v>
      </c>
      <c r="AS95" s="77">
        <f>SUMPRODUCT(AN$4:AR$4,AN95:AR95)</f>
        <v>2.5</v>
      </c>
      <c r="AT95" s="85">
        <v>0</v>
      </c>
      <c r="AU95" s="127" t="s">
        <v>471</v>
      </c>
      <c r="AV95" s="85" t="s">
        <v>377</v>
      </c>
      <c r="AW95" s="63" t="s">
        <v>378</v>
      </c>
    </row>
    <row r="96" spans="2:49" customFormat="1" ht="50.15" customHeight="1" x14ac:dyDescent="0.45">
      <c r="B96" s="2"/>
      <c r="C96" s="2" t="s">
        <v>475</v>
      </c>
      <c r="D96" s="2"/>
      <c r="E96" s="2">
        <v>101</v>
      </c>
      <c r="F96" s="1" t="s">
        <v>232</v>
      </c>
      <c r="G96" s="1" t="str">
        <f>Table1[[#This Row],[Matrix Default Name]] &amp; IF(ISBLANK(Table1[[#This Row],[Component Aliases]]),"", " (aka " &amp; Table1[[#This Row],[Component Aliases]] &amp; ")") &amp; IF(ISBLANK(Table1[[#This Row],[Default Souce Addresses (Decimal)]]),""," (J1939 SA " &amp; Table1[[#This Row],[Default Souce Addresses (Decimal)]] &amp; ")")</f>
        <v>Mirrors (J1939 SA 40)</v>
      </c>
      <c r="H96" s="1" t="s">
        <v>277</v>
      </c>
      <c r="I96" s="1"/>
      <c r="J96" s="14">
        <v>40</v>
      </c>
      <c r="K96" s="41" t="s">
        <v>401</v>
      </c>
      <c r="L96" s="95" t="s">
        <v>408</v>
      </c>
      <c r="M96" s="95" t="s">
        <v>408</v>
      </c>
      <c r="N96" s="95" t="s">
        <v>421</v>
      </c>
      <c r="O96" s="95" t="s">
        <v>408</v>
      </c>
      <c r="P96" s="95" t="s">
        <v>408</v>
      </c>
      <c r="Q96" s="95" t="s">
        <v>421</v>
      </c>
      <c r="R96" s="26">
        <v>1</v>
      </c>
      <c r="S96" s="32">
        <v>1</v>
      </c>
      <c r="T96" s="28">
        <v>1</v>
      </c>
      <c r="U96" s="33">
        <v>1</v>
      </c>
      <c r="V96" s="30">
        <v>2</v>
      </c>
      <c r="W96" s="32">
        <v>2</v>
      </c>
      <c r="X96" s="28">
        <v>1</v>
      </c>
      <c r="Y96" s="33">
        <v>1</v>
      </c>
      <c r="Z96" s="30">
        <v>1</v>
      </c>
      <c r="AA96" s="78">
        <v>1</v>
      </c>
      <c r="AB96" s="80">
        <v>2</v>
      </c>
      <c r="AC96" s="33">
        <v>2</v>
      </c>
      <c r="AD96" s="83" t="s">
        <v>283</v>
      </c>
      <c r="AE96" s="122">
        <f>IFERROR(Table1[[#This Row],[Minimum Degree from RP1226 Connector]]*Table1[[#This Row],[Minimum Degree from J560 (or other Trailer) Connector]]*Table1[[#This Row],[Minimum Degree from other Connectivity (e.g. bluetooth, wi-fi, zigbee)]], "")</f>
        <v>2</v>
      </c>
      <c r="AF96" s="12" t="s">
        <v>287</v>
      </c>
      <c r="AG96" s="73">
        <f>_xlfn.LET(_xlpm.MAX_DEGREES,$AH$2,($R$4*IFERROR(MAX(0,_xlpm.MAX_DEGREES-R96),0)+$T$4*IFERROR(MAX(0,_xlpm.MAX_DEGREES-T96),0)+$V$4*IFERROR(MAX(0,_xlpm.MAX_DEGREES-V96),0)+$X$4*IFERROR(MAX(0,_xlpm.MAX_DEGREES-X96),0)+$Z$4*IFERROR(MAX(0,_xlpm.MAX_DEGREES-Z96),0)+$AB$4*IFERROR(MAX(0,_xlpm.MAX_DEGREES-AB96),0))/$AH$4)</f>
        <v>1.6666666666666667</v>
      </c>
      <c r="AH96" s="73">
        <f>_xlfn.LET(_xlpm.MAX_DEGREES,$AH$2,($R$4*IFERROR(MAX(0,_xlpm.MAX_DEGREES-S96),0)+$T$4*IFERROR(MAX(0,_xlpm.MAX_DEGREES-U96),0)+$V$4*IFERROR(MAX(0,_xlpm.MAX_DEGREES-W96),0)+$X$4*IFERROR(MAX(0,_xlpm.MAX_DEGREES-Y96),0)+$Z$4*IFERROR(MAX(0,_xlpm.MAX_DEGREES-AA96),0)+$AB$4*IFERROR(MAX(0,_xlpm.MAX_DEGREES-AC96),0))/$AH$4)</f>
        <v>1.6666666666666667</v>
      </c>
      <c r="AI96" s="93">
        <v>2</v>
      </c>
      <c r="AJ96" s="93">
        <v>0</v>
      </c>
      <c r="AK96" s="93">
        <v>0</v>
      </c>
      <c r="AL96" s="93">
        <v>2</v>
      </c>
      <c r="AM96" s="92"/>
      <c r="AN96" s="74">
        <f>MAX(AI96+$AG96-3,0)</f>
        <v>0.66666666666666696</v>
      </c>
      <c r="AO96" s="75">
        <f>MAX(AJ96+$AG96-3,0)</f>
        <v>0</v>
      </c>
      <c r="AP96" s="75">
        <f>MAX(AK96+$AG96-3,0)</f>
        <v>0</v>
      </c>
      <c r="AQ96" s="75">
        <f>MAX(AL96+$AG96-3,0)</f>
        <v>0.66666666666666696</v>
      </c>
      <c r="AR96" s="76">
        <f>MAX(IF(Table1[[#This Row],[Any Scope Change?]]="Yes",3,0)+$AG96-3,0)</f>
        <v>1.666666666666667</v>
      </c>
      <c r="AS96" s="77">
        <f>SUMPRODUCT(AN$4:AR$4,AN96:AR96)</f>
        <v>3.0000000000000009</v>
      </c>
      <c r="AT96" s="85">
        <v>4</v>
      </c>
      <c r="AU96" s="126" t="s">
        <v>488</v>
      </c>
      <c r="AV96" s="85">
        <v>3</v>
      </c>
      <c r="AW96" s="63" t="s">
        <v>391</v>
      </c>
    </row>
    <row r="97" spans="2:49" customFormat="1" ht="50.15" customHeight="1" x14ac:dyDescent="0.45">
      <c r="B97" s="2" t="s">
        <v>53</v>
      </c>
      <c r="C97" s="2" t="s">
        <v>139</v>
      </c>
      <c r="D97" s="2"/>
      <c r="E97" s="2">
        <v>90</v>
      </c>
      <c r="F97" s="1" t="s">
        <v>232</v>
      </c>
      <c r="G97" s="1" t="str">
        <f>Table1[[#This Row],[Matrix Default Name]] &amp; IF(ISBLANK(Table1[[#This Row],[Component Aliases]]),"", " (aka " &amp; Table1[[#This Row],[Component Aliases]] &amp; ")") &amp; IF(ISBLANK(Table1[[#This Row],[Default Souce Addresses (Decimal)]]),""," (J1939 SA " &amp; Table1[[#This Row],[Default Souce Addresses (Decimal)]] &amp; ")")</f>
        <v>Body Controller (aka Key-Lock Options)</v>
      </c>
      <c r="H97" s="1" t="s">
        <v>53</v>
      </c>
      <c r="I97" s="1" t="s">
        <v>337</v>
      </c>
      <c r="J97" s="14"/>
      <c r="K97" s="41" t="s">
        <v>401</v>
      </c>
      <c r="L97" s="95" t="s">
        <v>412</v>
      </c>
      <c r="M97" s="95" t="s">
        <v>427</v>
      </c>
      <c r="N97" s="95" t="s">
        <v>406</v>
      </c>
      <c r="O97" s="95" t="s">
        <v>427</v>
      </c>
      <c r="P97" s="95" t="s">
        <v>420</v>
      </c>
      <c r="Q97" s="95" t="s">
        <v>406</v>
      </c>
      <c r="R97" s="26">
        <v>0</v>
      </c>
      <c r="S97" s="32">
        <v>1</v>
      </c>
      <c r="T97" s="28">
        <v>0</v>
      </c>
      <c r="U97" s="33">
        <v>0</v>
      </c>
      <c r="V97" s="30">
        <v>1</v>
      </c>
      <c r="W97" s="32">
        <v>2</v>
      </c>
      <c r="X97" s="28">
        <v>0</v>
      </c>
      <c r="Y97" s="33">
        <v>0</v>
      </c>
      <c r="Z97" s="30">
        <v>1</v>
      </c>
      <c r="AA97" s="78">
        <v>1</v>
      </c>
      <c r="AB97" s="80">
        <v>1</v>
      </c>
      <c r="AC97" s="33">
        <v>2</v>
      </c>
      <c r="AD97" s="83" t="s">
        <v>359</v>
      </c>
      <c r="AE97" s="122">
        <f>IFERROR(Table1[[#This Row],[Minimum Degree from RP1226 Connector]]*Table1[[#This Row],[Minimum Degree from J560 (or other Trailer) Connector]]*Table1[[#This Row],[Minimum Degree from other Connectivity (e.g. bluetooth, wi-fi, zigbee)]], "")</f>
        <v>0</v>
      </c>
      <c r="AF97" s="12" t="s">
        <v>407</v>
      </c>
      <c r="AG97" s="73">
        <f>_xlfn.LET(_xlpm.MAX_DEGREES,$AH$2,($R$4*IFERROR(MAX(0,_xlpm.MAX_DEGREES-R97),0)+$T$4*IFERROR(MAX(0,_xlpm.MAX_DEGREES-T97),0)+$V$4*IFERROR(MAX(0,_xlpm.MAX_DEGREES-V97),0)+$X$4*IFERROR(MAX(0,_xlpm.MAX_DEGREES-X97),0)+$Z$4*IFERROR(MAX(0,_xlpm.MAX_DEGREES-Z97),0)+$AB$4*IFERROR(MAX(0,_xlpm.MAX_DEGREES-AB97),0))/$AH$4)</f>
        <v>3.75</v>
      </c>
      <c r="AH97" s="73">
        <f>_xlfn.LET(_xlpm.MAX_DEGREES,$AH$2,($R$4*IFERROR(MAX(0,_xlpm.MAX_DEGREES-S97),0)+$T$4*IFERROR(MAX(0,_xlpm.MAX_DEGREES-U97),0)+$V$4*IFERROR(MAX(0,_xlpm.MAX_DEGREES-W97),0)+$X$4*IFERROR(MAX(0,_xlpm.MAX_DEGREES-Y97),0)+$Z$4*IFERROR(MAX(0,_xlpm.MAX_DEGREES-AA97),0)+$AB$4*IFERROR(MAX(0,_xlpm.MAX_DEGREES-AC97),0))/$AH$4)</f>
        <v>2.5</v>
      </c>
      <c r="AI97" s="93">
        <v>1</v>
      </c>
      <c r="AJ97" s="93">
        <v>0</v>
      </c>
      <c r="AK97" s="93">
        <v>0</v>
      </c>
      <c r="AL97" s="93">
        <v>2</v>
      </c>
      <c r="AM97" s="91" t="s">
        <v>390</v>
      </c>
      <c r="AN97" s="74">
        <f>MAX(AI97+$AG97-3,0)</f>
        <v>1.75</v>
      </c>
      <c r="AO97" s="75">
        <f>MAX(AJ97+$AG97-3,0)</f>
        <v>0.75</v>
      </c>
      <c r="AP97" s="75">
        <f>MAX(AK97+$AG97-3,0)</f>
        <v>0.75</v>
      </c>
      <c r="AQ97" s="75">
        <f>MAX(AL97+$AG97-3,0)</f>
        <v>2.75</v>
      </c>
      <c r="AR97" s="76">
        <f>MAX(IF(Table1[[#This Row],[Any Scope Change?]]="Yes",3,0)+$AG97-3,0)</f>
        <v>0.75</v>
      </c>
      <c r="AS97" s="77">
        <f>SUMPRODUCT(AN$4:AR$4,AN97:AR97)</f>
        <v>6.75</v>
      </c>
      <c r="AT97" s="85">
        <v>6</v>
      </c>
      <c r="AU97" s="10" t="s">
        <v>485</v>
      </c>
      <c r="AV97" s="85">
        <v>2</v>
      </c>
      <c r="AW97" s="63" t="s">
        <v>435</v>
      </c>
    </row>
    <row r="98" spans="2:49" customFormat="1" ht="50.15" customHeight="1" x14ac:dyDescent="0.45">
      <c r="B98" s="2" t="s">
        <v>150</v>
      </c>
      <c r="C98" s="2" t="s">
        <v>173</v>
      </c>
      <c r="D98" s="2" t="s">
        <v>151</v>
      </c>
      <c r="E98" s="2">
        <v>91</v>
      </c>
      <c r="F98" s="1" t="s">
        <v>232</v>
      </c>
      <c r="G98" s="1" t="str">
        <f>Table1[[#This Row],[Matrix Default Name]] &amp; IF(ISBLANK(Table1[[#This Row],[Component Aliases]]),"", " (aka " &amp; Table1[[#This Row],[Component Aliases]] &amp; ")") &amp; IF(ISBLANK(Table1[[#This Row],[Default Souce Addresses (Decimal)]]),""," (J1939 SA " &amp; Table1[[#This Row],[Default Souce Addresses (Decimal)]] &amp; ")")</f>
        <v>Body Controller #2</v>
      </c>
      <c r="H98" s="1" t="s">
        <v>150</v>
      </c>
      <c r="I98" s="1"/>
      <c r="J98" s="14"/>
      <c r="K98" s="41" t="s">
        <v>401</v>
      </c>
      <c r="L98" s="95" t="s">
        <v>408</v>
      </c>
      <c r="M98" s="95" t="s">
        <v>421</v>
      </c>
      <c r="N98" s="95" t="s">
        <v>421</v>
      </c>
      <c r="O98" s="95" t="s">
        <v>408</v>
      </c>
      <c r="P98" s="95" t="s">
        <v>408</v>
      </c>
      <c r="Q98" s="95" t="s">
        <v>411</v>
      </c>
      <c r="R98" s="26">
        <v>1</v>
      </c>
      <c r="S98" s="32">
        <v>1</v>
      </c>
      <c r="T98" s="28">
        <v>2</v>
      </c>
      <c r="U98" s="33">
        <v>2</v>
      </c>
      <c r="V98" s="30">
        <v>2</v>
      </c>
      <c r="W98" s="32">
        <v>2</v>
      </c>
      <c r="X98" s="28">
        <v>1</v>
      </c>
      <c r="Y98" s="33">
        <v>1</v>
      </c>
      <c r="Z98" s="30">
        <v>1</v>
      </c>
      <c r="AA98" s="78">
        <v>1</v>
      </c>
      <c r="AB98" s="80">
        <v>0</v>
      </c>
      <c r="AC98" s="33">
        <v>0</v>
      </c>
      <c r="AD98" s="83" t="s">
        <v>359</v>
      </c>
      <c r="AE98" s="122">
        <f>IFERROR(Table1[[#This Row],[Minimum Degree from RP1226 Connector]]*Table1[[#This Row],[Minimum Degree from J560 (or other Trailer) Connector]]*Table1[[#This Row],[Minimum Degree from other Connectivity (e.g. bluetooth, wi-fi, zigbee)]], "")</f>
        <v>4</v>
      </c>
      <c r="AF98" s="12" t="s">
        <v>407</v>
      </c>
      <c r="AG98" s="73">
        <f>_xlfn.LET(_xlpm.MAX_DEGREES,$AH$2,($R$4*IFERROR(MAX(0,_xlpm.MAX_DEGREES-R98),0)+$T$4*IFERROR(MAX(0,_xlpm.MAX_DEGREES-T98),0)+$V$4*IFERROR(MAX(0,_xlpm.MAX_DEGREES-V98),0)+$X$4*IFERROR(MAX(0,_xlpm.MAX_DEGREES-X98),0)+$Z$4*IFERROR(MAX(0,_xlpm.MAX_DEGREES-Z98),0)+$AB$4*IFERROR(MAX(0,_xlpm.MAX_DEGREES-AB98),0))/$AH$4)</f>
        <v>2.0833333333333335</v>
      </c>
      <c r="AH98" s="73">
        <f>_xlfn.LET(_xlpm.MAX_DEGREES,$AH$2,($R$4*IFERROR(MAX(0,_xlpm.MAX_DEGREES-S98),0)+$T$4*IFERROR(MAX(0,_xlpm.MAX_DEGREES-U98),0)+$V$4*IFERROR(MAX(0,_xlpm.MAX_DEGREES-W98),0)+$X$4*IFERROR(MAX(0,_xlpm.MAX_DEGREES-Y98),0)+$Z$4*IFERROR(MAX(0,_xlpm.MAX_DEGREES-AA98),0)+$AB$4*IFERROR(MAX(0,_xlpm.MAX_DEGREES-AC98),0))/$AH$4)</f>
        <v>2.0833333333333335</v>
      </c>
      <c r="AI98" s="93">
        <v>1</v>
      </c>
      <c r="AJ98" s="93">
        <v>0</v>
      </c>
      <c r="AK98" s="93">
        <v>0</v>
      </c>
      <c r="AL98" s="93">
        <v>2</v>
      </c>
      <c r="AM98" s="91" t="s">
        <v>390</v>
      </c>
      <c r="AN98" s="74">
        <f>MAX(AI98+$AG98-3,0)</f>
        <v>8.3333333333333481E-2</v>
      </c>
      <c r="AO98" s="75">
        <f>MAX(AJ98+$AG98-3,0)</f>
        <v>0</v>
      </c>
      <c r="AP98" s="75">
        <f>MAX(AK98+$AG98-3,0)</f>
        <v>0</v>
      </c>
      <c r="AQ98" s="75">
        <f>MAX(AL98+$AG98-3,0)</f>
        <v>1.0833333333333339</v>
      </c>
      <c r="AR98" s="76">
        <f>MAX(IF(Table1[[#This Row],[Any Scope Change?]]="Yes",3,0)+$AG98-3,0)</f>
        <v>0</v>
      </c>
      <c r="AS98" s="77">
        <f>SUMPRODUCT(AN$4:AR$4,AN98:AR98)</f>
        <v>1.1666666666666674</v>
      </c>
      <c r="AT98" s="85">
        <v>7</v>
      </c>
      <c r="AU98" s="10" t="s">
        <v>486</v>
      </c>
      <c r="AV98" s="85">
        <v>4</v>
      </c>
      <c r="AW98" s="63" t="s">
        <v>384</v>
      </c>
    </row>
    <row r="99" spans="2:49" customFormat="1" ht="50.15" customHeight="1" x14ac:dyDescent="0.45">
      <c r="B99" s="2" t="s">
        <v>202</v>
      </c>
      <c r="C99" s="2" t="s">
        <v>220</v>
      </c>
      <c r="D99" s="2"/>
      <c r="E99" s="2">
        <v>92</v>
      </c>
      <c r="F99" s="1" t="s">
        <v>232</v>
      </c>
      <c r="G99" s="1" t="str">
        <f>Table1[[#This Row],[Matrix Default Name]] &amp; IF(ISBLANK(Table1[[#This Row],[Component Aliases]]),"", " (aka " &amp; Table1[[#This Row],[Component Aliases]] &amp; ")") &amp; IF(ISBLANK(Table1[[#This Row],[Default Souce Addresses (Decimal)]]),""," (J1939 SA " &amp; Table1[[#This Row],[Default Souce Addresses (Decimal)]] &amp; ")")</f>
        <v>Door Controller (J1939 SA 236)</v>
      </c>
      <c r="H99" s="1" t="s">
        <v>202</v>
      </c>
      <c r="I99" s="1"/>
      <c r="J99" s="14">
        <v>236</v>
      </c>
      <c r="K99" s="41" t="s">
        <v>401</v>
      </c>
      <c r="L99" s="95" t="s">
        <v>417</v>
      </c>
      <c r="M99" s="95" t="s">
        <v>406</v>
      </c>
      <c r="N99" s="95" t="s">
        <v>418</v>
      </c>
      <c r="O99" s="95" t="s">
        <v>420</v>
      </c>
      <c r="P99" s="95" t="s">
        <v>406</v>
      </c>
      <c r="Q99" s="95" t="s">
        <v>418</v>
      </c>
      <c r="R99" s="26">
        <v>1</v>
      </c>
      <c r="S99" s="32">
        <v>1</v>
      </c>
      <c r="T99" s="28">
        <v>1</v>
      </c>
      <c r="U99" s="33">
        <v>2</v>
      </c>
      <c r="V99" s="30">
        <v>2</v>
      </c>
      <c r="W99" s="32">
        <v>2</v>
      </c>
      <c r="X99" s="28">
        <v>1</v>
      </c>
      <c r="Y99" s="33">
        <v>1</v>
      </c>
      <c r="Z99" s="30">
        <v>1</v>
      </c>
      <c r="AA99" s="78">
        <v>2</v>
      </c>
      <c r="AB99" s="80">
        <v>2</v>
      </c>
      <c r="AC99" s="33">
        <v>2</v>
      </c>
      <c r="AD99" s="83" t="s">
        <v>359</v>
      </c>
      <c r="AE99" s="122">
        <f>IFERROR(Table1[[#This Row],[Minimum Degree from RP1226 Connector]]*Table1[[#This Row],[Minimum Degree from J560 (or other Trailer) Connector]]*Table1[[#This Row],[Minimum Degree from other Connectivity (e.g. bluetooth, wi-fi, zigbee)]], "")</f>
        <v>2</v>
      </c>
      <c r="AF99" s="12" t="s">
        <v>407</v>
      </c>
      <c r="AG99" s="73">
        <f>_xlfn.LET(_xlpm.MAX_DEGREES,$AH$2,($R$4*IFERROR(MAX(0,_xlpm.MAX_DEGREES-R99),0)+$T$4*IFERROR(MAX(0,_xlpm.MAX_DEGREES-T99),0)+$V$4*IFERROR(MAX(0,_xlpm.MAX_DEGREES-V99),0)+$X$4*IFERROR(MAX(0,_xlpm.MAX_DEGREES-X99),0)+$Z$4*IFERROR(MAX(0,_xlpm.MAX_DEGREES-Z99),0)+$AB$4*IFERROR(MAX(0,_xlpm.MAX_DEGREES-AB99),0))/$AH$4)</f>
        <v>1.6666666666666667</v>
      </c>
      <c r="AH99" s="73">
        <f>_xlfn.LET(_xlpm.MAX_DEGREES,$AH$2,($R$4*IFERROR(MAX(0,_xlpm.MAX_DEGREES-S99),0)+$T$4*IFERROR(MAX(0,_xlpm.MAX_DEGREES-U99),0)+$V$4*IFERROR(MAX(0,_xlpm.MAX_DEGREES-W99),0)+$X$4*IFERROR(MAX(0,_xlpm.MAX_DEGREES-Y99),0)+$Z$4*IFERROR(MAX(0,_xlpm.MAX_DEGREES-AA99),0)+$AB$4*IFERROR(MAX(0,_xlpm.MAX_DEGREES-AC99),0))/$AH$4)</f>
        <v>0.83333333333333337</v>
      </c>
      <c r="AI99" s="93">
        <v>1</v>
      </c>
      <c r="AJ99" s="93">
        <v>0</v>
      </c>
      <c r="AK99" s="93">
        <v>0</v>
      </c>
      <c r="AL99" s="93">
        <v>2</v>
      </c>
      <c r="AM99" s="91" t="s">
        <v>390</v>
      </c>
      <c r="AN99" s="74">
        <f>MAX(AI99+$AG99-3,0)</f>
        <v>0</v>
      </c>
      <c r="AO99" s="75">
        <f>MAX(AJ99+$AG99-3,0)</f>
        <v>0</v>
      </c>
      <c r="AP99" s="75">
        <f>MAX(AK99+$AG99-3,0)</f>
        <v>0</v>
      </c>
      <c r="AQ99" s="75">
        <f>MAX(AL99+$AG99-3,0)</f>
        <v>0.66666666666666696</v>
      </c>
      <c r="AR99" s="76">
        <f>MAX(IF(Table1[[#This Row],[Any Scope Change?]]="Yes",3,0)+$AG99-3,0)</f>
        <v>0</v>
      </c>
      <c r="AS99" s="77">
        <f>SUMPRODUCT(AN$4:AR$4,AN99:AR99)</f>
        <v>0.66666666666666696</v>
      </c>
      <c r="AT99" s="85">
        <v>7</v>
      </c>
      <c r="AU99" s="10" t="s">
        <v>486</v>
      </c>
      <c r="AV99" s="85">
        <v>4</v>
      </c>
      <c r="AW99" s="63" t="s">
        <v>384</v>
      </c>
    </row>
    <row r="100" spans="2:49" customFormat="1" ht="50.15" customHeight="1" x14ac:dyDescent="0.45">
      <c r="B100" s="2" t="s">
        <v>160</v>
      </c>
      <c r="C100" s="2" t="s">
        <v>173</v>
      </c>
      <c r="D100" s="2" t="s">
        <v>161</v>
      </c>
      <c r="E100" s="2">
        <v>93</v>
      </c>
      <c r="F100" s="1" t="s">
        <v>232</v>
      </c>
      <c r="G100" s="1" t="str">
        <f>Table1[[#This Row],[Matrix Default Name]] &amp; IF(ISBLANK(Table1[[#This Row],[Component Aliases]]),"", " (aka " &amp; Table1[[#This Row],[Component Aliases]] &amp; ")") &amp; IF(ISBLANK(Table1[[#This Row],[Default Souce Addresses (Decimal)]]),""," (J1939 SA " &amp; Table1[[#This Row],[Default Souce Addresses (Decimal)]] &amp; ")")</f>
        <v>Door Controller #1 (J1939 SA 237)</v>
      </c>
      <c r="H100" s="1" t="s">
        <v>160</v>
      </c>
      <c r="I100" s="1"/>
      <c r="J100" s="14">
        <v>237</v>
      </c>
      <c r="K100" s="41" t="s">
        <v>401</v>
      </c>
      <c r="L100" s="95" t="s">
        <v>417</v>
      </c>
      <c r="M100" s="95" t="s">
        <v>406</v>
      </c>
      <c r="N100" s="95" t="s">
        <v>418</v>
      </c>
      <c r="O100" s="95" t="s">
        <v>420</v>
      </c>
      <c r="P100" s="95" t="s">
        <v>406</v>
      </c>
      <c r="Q100" s="95" t="s">
        <v>418</v>
      </c>
      <c r="R100" s="26">
        <v>1</v>
      </c>
      <c r="S100" s="32">
        <v>1</v>
      </c>
      <c r="T100" s="28">
        <v>1</v>
      </c>
      <c r="U100" s="33">
        <v>2</v>
      </c>
      <c r="V100" s="30">
        <v>2</v>
      </c>
      <c r="W100" s="32">
        <v>2</v>
      </c>
      <c r="X100" s="28">
        <v>1</v>
      </c>
      <c r="Y100" s="33">
        <v>1</v>
      </c>
      <c r="Z100" s="30">
        <v>1</v>
      </c>
      <c r="AA100" s="78">
        <v>2</v>
      </c>
      <c r="AB100" s="80">
        <v>2</v>
      </c>
      <c r="AC100" s="33">
        <v>2</v>
      </c>
      <c r="AD100" s="83" t="s">
        <v>359</v>
      </c>
      <c r="AE100" s="122">
        <f>IFERROR(Table1[[#This Row],[Minimum Degree from RP1226 Connector]]*Table1[[#This Row],[Minimum Degree from J560 (or other Trailer) Connector]]*Table1[[#This Row],[Minimum Degree from other Connectivity (e.g. bluetooth, wi-fi, zigbee)]], "")</f>
        <v>2</v>
      </c>
      <c r="AF100" s="12" t="s">
        <v>407</v>
      </c>
      <c r="AG100" s="73">
        <f>_xlfn.LET(_xlpm.MAX_DEGREES,$AH$2,($R$4*IFERROR(MAX(0,_xlpm.MAX_DEGREES-R100),0)+$T$4*IFERROR(MAX(0,_xlpm.MAX_DEGREES-T100),0)+$V$4*IFERROR(MAX(0,_xlpm.MAX_DEGREES-V100),0)+$X$4*IFERROR(MAX(0,_xlpm.MAX_DEGREES-X100),0)+$Z$4*IFERROR(MAX(0,_xlpm.MAX_DEGREES-Z100),0)+$AB$4*IFERROR(MAX(0,_xlpm.MAX_DEGREES-AB100),0))/$AH$4)</f>
        <v>1.6666666666666667</v>
      </c>
      <c r="AH100" s="73">
        <f>_xlfn.LET(_xlpm.MAX_DEGREES,$AH$2,($R$4*IFERROR(MAX(0,_xlpm.MAX_DEGREES-S100),0)+$T$4*IFERROR(MAX(0,_xlpm.MAX_DEGREES-U100),0)+$V$4*IFERROR(MAX(0,_xlpm.MAX_DEGREES-W100),0)+$X$4*IFERROR(MAX(0,_xlpm.MAX_DEGREES-Y100),0)+$Z$4*IFERROR(MAX(0,_xlpm.MAX_DEGREES-AA100),0)+$AB$4*IFERROR(MAX(0,_xlpm.MAX_DEGREES-AC100),0))/$AH$4)</f>
        <v>0.83333333333333337</v>
      </c>
      <c r="AI100" s="93">
        <v>1</v>
      </c>
      <c r="AJ100" s="93">
        <v>0</v>
      </c>
      <c r="AK100" s="93">
        <v>0</v>
      </c>
      <c r="AL100" s="93">
        <v>2</v>
      </c>
      <c r="AM100" s="91" t="s">
        <v>390</v>
      </c>
      <c r="AN100" s="74">
        <f>MAX(AI100+$AG100-3,0)</f>
        <v>0</v>
      </c>
      <c r="AO100" s="75">
        <f>MAX(AJ100+$AG100-3,0)</f>
        <v>0</v>
      </c>
      <c r="AP100" s="75">
        <f>MAX(AK100+$AG100-3,0)</f>
        <v>0</v>
      </c>
      <c r="AQ100" s="75">
        <f>MAX(AL100+$AG100-3,0)</f>
        <v>0.66666666666666696</v>
      </c>
      <c r="AR100" s="76">
        <f>MAX(IF(Table1[[#This Row],[Any Scope Change?]]="Yes",3,0)+$AG100-3,0)</f>
        <v>0</v>
      </c>
      <c r="AS100" s="77">
        <f>SUMPRODUCT(AN$4:AR$4,AN100:AR100)</f>
        <v>0.66666666666666696</v>
      </c>
      <c r="AT100" s="85">
        <v>7</v>
      </c>
      <c r="AU100" s="10" t="s">
        <v>486</v>
      </c>
      <c r="AV100" s="85">
        <v>4</v>
      </c>
      <c r="AW100" s="63" t="s">
        <v>384</v>
      </c>
    </row>
    <row r="101" spans="2:49" customFormat="1" ht="50.15" customHeight="1" x14ac:dyDescent="0.45">
      <c r="B101" s="2" t="s">
        <v>162</v>
      </c>
      <c r="C101" s="2" t="s">
        <v>173</v>
      </c>
      <c r="D101" s="2" t="s">
        <v>163</v>
      </c>
      <c r="E101" s="2">
        <v>94</v>
      </c>
      <c r="F101" s="1" t="s">
        <v>232</v>
      </c>
      <c r="G101" s="1" t="str">
        <f>Table1[[#This Row],[Matrix Default Name]] &amp; IF(ISBLANK(Table1[[#This Row],[Component Aliases]]),"", " (aka " &amp; Table1[[#This Row],[Component Aliases]] &amp; ")") &amp; IF(ISBLANK(Table1[[#This Row],[Default Souce Addresses (Decimal)]]),""," (J1939 SA " &amp; Table1[[#This Row],[Default Souce Addresses (Decimal)]] &amp; ")")</f>
        <v>Door Controller #2</v>
      </c>
      <c r="H101" s="1" t="s">
        <v>162</v>
      </c>
      <c r="I101" s="1"/>
      <c r="J101" s="14"/>
      <c r="K101" s="41" t="s">
        <v>401</v>
      </c>
      <c r="L101" s="95" t="s">
        <v>408</v>
      </c>
      <c r="M101" s="95" t="s">
        <v>409</v>
      </c>
      <c r="N101" s="95" t="s">
        <v>409</v>
      </c>
      <c r="O101" s="95" t="s">
        <v>409</v>
      </c>
      <c r="P101" s="95" t="s">
        <v>409</v>
      </c>
      <c r="Q101" s="95" t="s">
        <v>409</v>
      </c>
      <c r="R101" s="26">
        <v>1</v>
      </c>
      <c r="S101" s="32">
        <v>1</v>
      </c>
      <c r="T101" s="28" t="s">
        <v>407</v>
      </c>
      <c r="U101" s="33" t="s">
        <v>407</v>
      </c>
      <c r="V101" s="30" t="s">
        <v>407</v>
      </c>
      <c r="W101" s="32" t="s">
        <v>407</v>
      </c>
      <c r="X101" s="28" t="s">
        <v>407</v>
      </c>
      <c r="Y101" s="33" t="s">
        <v>407</v>
      </c>
      <c r="Z101" s="30" t="s">
        <v>407</v>
      </c>
      <c r="AA101" s="78" t="s">
        <v>407</v>
      </c>
      <c r="AB101" s="80" t="s">
        <v>407</v>
      </c>
      <c r="AC101" s="33" t="s">
        <v>407</v>
      </c>
      <c r="AD101" s="83" t="s">
        <v>359</v>
      </c>
      <c r="AE101" s="122" t="str">
        <f>IFERROR(Table1[[#This Row],[Minimum Degree from RP1226 Connector]]*Table1[[#This Row],[Minimum Degree from J560 (or other Trailer) Connector]]*Table1[[#This Row],[Minimum Degree from other Connectivity (e.g. bluetooth, wi-fi, zigbee)]], "")</f>
        <v/>
      </c>
      <c r="AF101" s="12" t="s">
        <v>407</v>
      </c>
      <c r="AG101" s="73">
        <f>_xlfn.LET(_xlpm.MAX_DEGREES,$AH$2,($R$4*IFERROR(MAX(0,_xlpm.MAX_DEGREES-R101),0)+$T$4*IFERROR(MAX(0,_xlpm.MAX_DEGREES-T101),0)+$V$4*IFERROR(MAX(0,_xlpm.MAX_DEGREES-V101),0)+$X$4*IFERROR(MAX(0,_xlpm.MAX_DEGREES-X101),0)+$Z$4*IFERROR(MAX(0,_xlpm.MAX_DEGREES-Z101),0)+$AB$4*IFERROR(MAX(0,_xlpm.MAX_DEGREES-AB101),0))/$AH$4)</f>
        <v>0.41666666666666669</v>
      </c>
      <c r="AH101" s="73">
        <f>_xlfn.LET(_xlpm.MAX_DEGREES,$AH$2,($R$4*IFERROR(MAX(0,_xlpm.MAX_DEGREES-S101),0)+$T$4*IFERROR(MAX(0,_xlpm.MAX_DEGREES-U101),0)+$V$4*IFERROR(MAX(0,_xlpm.MAX_DEGREES-W101),0)+$X$4*IFERROR(MAX(0,_xlpm.MAX_DEGREES-Y101),0)+$Z$4*IFERROR(MAX(0,_xlpm.MAX_DEGREES-AA101),0)+$AB$4*IFERROR(MAX(0,_xlpm.MAX_DEGREES-AC101),0))/$AH$4)</f>
        <v>0.41666666666666669</v>
      </c>
      <c r="AI101" s="93">
        <v>1</v>
      </c>
      <c r="AJ101" s="93">
        <v>0</v>
      </c>
      <c r="AK101" s="93">
        <v>0</v>
      </c>
      <c r="AL101" s="93">
        <v>2</v>
      </c>
      <c r="AM101" s="91" t="s">
        <v>390</v>
      </c>
      <c r="AN101" s="74">
        <f>MAX(AI101+$AG101-3,0)</f>
        <v>0</v>
      </c>
      <c r="AO101" s="75">
        <f>MAX(AJ101+$AG101-3,0)</f>
        <v>0</v>
      </c>
      <c r="AP101" s="75">
        <f>MAX(AK101+$AG101-3,0)</f>
        <v>0</v>
      </c>
      <c r="AQ101" s="75">
        <f>MAX(AL101+$AG101-3,0)</f>
        <v>0</v>
      </c>
      <c r="AR101" s="76">
        <f>MAX(IF(Table1[[#This Row],[Any Scope Change?]]="Yes",3,0)+$AG101-3,0)</f>
        <v>0</v>
      </c>
      <c r="AS101" s="77">
        <f>SUMPRODUCT(AN$4:AR$4,AN101:AR101)</f>
        <v>0</v>
      </c>
      <c r="AT101" s="85">
        <v>7</v>
      </c>
      <c r="AU101" s="10" t="s">
        <v>486</v>
      </c>
      <c r="AV101" s="85">
        <v>4</v>
      </c>
      <c r="AW101" s="63" t="s">
        <v>384</v>
      </c>
    </row>
    <row r="102" spans="2:49" customFormat="1" ht="72.75" customHeight="1" x14ac:dyDescent="0.45">
      <c r="B102" s="2" t="s">
        <v>156</v>
      </c>
      <c r="C102" s="2" t="s">
        <v>173</v>
      </c>
      <c r="D102" s="2"/>
      <c r="E102" s="2">
        <v>95</v>
      </c>
      <c r="F102" s="1" t="s">
        <v>232</v>
      </c>
      <c r="G102" s="1" t="str">
        <f>Table1[[#This Row],[Matrix Default Name]] &amp; IF(ISBLANK(Table1[[#This Row],[Component Aliases]]),"", " (aka " &amp; Table1[[#This Row],[Component Aliases]] &amp; ")") &amp; IF(ISBLANK(Table1[[#This Row],[Default Souce Addresses (Decimal)]]),""," (J1939 SA " &amp; Table1[[#This Row],[Default Souce Addresses (Decimal)]] &amp; ")")</f>
        <v>Door Controller #3</v>
      </c>
      <c r="H102" s="1" t="s">
        <v>156</v>
      </c>
      <c r="I102" s="1"/>
      <c r="J102" s="14"/>
      <c r="K102" s="41" t="s">
        <v>401</v>
      </c>
      <c r="L102" s="95" t="s">
        <v>408</v>
      </c>
      <c r="M102" s="95" t="s">
        <v>409</v>
      </c>
      <c r="N102" s="95" t="s">
        <v>409</v>
      </c>
      <c r="O102" s="95" t="s">
        <v>409</v>
      </c>
      <c r="P102" s="95" t="s">
        <v>409</v>
      </c>
      <c r="Q102" s="95" t="s">
        <v>409</v>
      </c>
      <c r="R102" s="26">
        <v>1</v>
      </c>
      <c r="S102" s="32">
        <v>1</v>
      </c>
      <c r="T102" s="28" t="s">
        <v>407</v>
      </c>
      <c r="U102" s="33" t="s">
        <v>407</v>
      </c>
      <c r="V102" s="30" t="s">
        <v>407</v>
      </c>
      <c r="W102" s="32" t="s">
        <v>407</v>
      </c>
      <c r="X102" s="28" t="s">
        <v>407</v>
      </c>
      <c r="Y102" s="33" t="s">
        <v>407</v>
      </c>
      <c r="Z102" s="30" t="s">
        <v>407</v>
      </c>
      <c r="AA102" s="78" t="s">
        <v>407</v>
      </c>
      <c r="AB102" s="80" t="s">
        <v>407</v>
      </c>
      <c r="AC102" s="33" t="s">
        <v>407</v>
      </c>
      <c r="AD102" s="83" t="s">
        <v>359</v>
      </c>
      <c r="AE102" s="122" t="str">
        <f>IFERROR(Table1[[#This Row],[Minimum Degree from RP1226 Connector]]*Table1[[#This Row],[Minimum Degree from J560 (or other Trailer) Connector]]*Table1[[#This Row],[Minimum Degree from other Connectivity (e.g. bluetooth, wi-fi, zigbee)]], "")</f>
        <v/>
      </c>
      <c r="AF102" s="12" t="s">
        <v>407</v>
      </c>
      <c r="AG102" s="73">
        <f>_xlfn.LET(_xlpm.MAX_DEGREES,$AH$2,($R$4*IFERROR(MAX(0,_xlpm.MAX_DEGREES-R102),0)+$T$4*IFERROR(MAX(0,_xlpm.MAX_DEGREES-T102),0)+$V$4*IFERROR(MAX(0,_xlpm.MAX_DEGREES-V102),0)+$X$4*IFERROR(MAX(0,_xlpm.MAX_DEGREES-X102),0)+$Z$4*IFERROR(MAX(0,_xlpm.MAX_DEGREES-Z102),0)+$AB$4*IFERROR(MAX(0,_xlpm.MAX_DEGREES-AB102),0))/$AH$4)</f>
        <v>0.41666666666666669</v>
      </c>
      <c r="AH102" s="73">
        <f>_xlfn.LET(_xlpm.MAX_DEGREES,$AH$2,($R$4*IFERROR(MAX(0,_xlpm.MAX_DEGREES-S102),0)+$T$4*IFERROR(MAX(0,_xlpm.MAX_DEGREES-U102),0)+$V$4*IFERROR(MAX(0,_xlpm.MAX_DEGREES-W102),0)+$X$4*IFERROR(MAX(0,_xlpm.MAX_DEGREES-Y102),0)+$Z$4*IFERROR(MAX(0,_xlpm.MAX_DEGREES-AA102),0)+$AB$4*IFERROR(MAX(0,_xlpm.MAX_DEGREES-AC102),0))/$AH$4)</f>
        <v>0.41666666666666669</v>
      </c>
      <c r="AI102" s="93">
        <v>1</v>
      </c>
      <c r="AJ102" s="93">
        <v>0</v>
      </c>
      <c r="AK102" s="93">
        <v>0</v>
      </c>
      <c r="AL102" s="93">
        <v>2</v>
      </c>
      <c r="AM102" s="91" t="s">
        <v>390</v>
      </c>
      <c r="AN102" s="74">
        <f>MAX(AI102+$AG102-3,0)</f>
        <v>0</v>
      </c>
      <c r="AO102" s="75">
        <f>MAX(AJ102+$AG102-3,0)</f>
        <v>0</v>
      </c>
      <c r="AP102" s="75">
        <f>MAX(AK102+$AG102-3,0)</f>
        <v>0</v>
      </c>
      <c r="AQ102" s="75">
        <f>MAX(AL102+$AG102-3,0)</f>
        <v>0</v>
      </c>
      <c r="AR102" s="76">
        <f>MAX(IF(Table1[[#This Row],[Any Scope Change?]]="Yes",3,0)+$AG102-3,0)</f>
        <v>0</v>
      </c>
      <c r="AS102" s="77">
        <f>SUMPRODUCT(AN$4:AR$4,AN102:AR102)</f>
        <v>0</v>
      </c>
      <c r="AT102" s="85">
        <v>7</v>
      </c>
      <c r="AU102" s="10" t="s">
        <v>486</v>
      </c>
      <c r="AV102" s="85">
        <v>4</v>
      </c>
      <c r="AW102" s="63" t="s">
        <v>384</v>
      </c>
    </row>
    <row r="103" spans="2:49" customFormat="1" ht="50.15" customHeight="1" x14ac:dyDescent="0.45">
      <c r="B103" s="2" t="s">
        <v>157</v>
      </c>
      <c r="C103" s="2" t="s">
        <v>173</v>
      </c>
      <c r="D103" s="2"/>
      <c r="E103" s="2">
        <v>96</v>
      </c>
      <c r="F103" s="1" t="s">
        <v>232</v>
      </c>
      <c r="G103" s="1" t="str">
        <f>Table1[[#This Row],[Matrix Default Name]] &amp; IF(ISBLANK(Table1[[#This Row],[Component Aliases]]),"", " (aka " &amp; Table1[[#This Row],[Component Aliases]] &amp; ")") &amp; IF(ISBLANK(Table1[[#This Row],[Default Souce Addresses (Decimal)]]),""," (J1939 SA " &amp; Table1[[#This Row],[Default Souce Addresses (Decimal)]] &amp; ")")</f>
        <v>Door Controller #4</v>
      </c>
      <c r="H103" s="1" t="s">
        <v>157</v>
      </c>
      <c r="I103" s="1"/>
      <c r="J103" s="14"/>
      <c r="K103" s="41" t="s">
        <v>401</v>
      </c>
      <c r="L103" s="95" t="s">
        <v>408</v>
      </c>
      <c r="M103" s="95" t="s">
        <v>409</v>
      </c>
      <c r="N103" s="95" t="s">
        <v>409</v>
      </c>
      <c r="O103" s="95" t="s">
        <v>409</v>
      </c>
      <c r="P103" s="95" t="s">
        <v>409</v>
      </c>
      <c r="Q103" s="95" t="s">
        <v>409</v>
      </c>
      <c r="R103" s="26">
        <v>1</v>
      </c>
      <c r="S103" s="32">
        <v>1</v>
      </c>
      <c r="T103" s="28" t="s">
        <v>407</v>
      </c>
      <c r="U103" s="33" t="s">
        <v>407</v>
      </c>
      <c r="V103" s="30" t="s">
        <v>407</v>
      </c>
      <c r="W103" s="32" t="s">
        <v>407</v>
      </c>
      <c r="X103" s="28" t="s">
        <v>407</v>
      </c>
      <c r="Y103" s="33" t="s">
        <v>407</v>
      </c>
      <c r="Z103" s="30" t="s">
        <v>407</v>
      </c>
      <c r="AA103" s="78" t="s">
        <v>407</v>
      </c>
      <c r="AB103" s="80" t="s">
        <v>407</v>
      </c>
      <c r="AC103" s="33" t="s">
        <v>407</v>
      </c>
      <c r="AD103" s="83" t="s">
        <v>359</v>
      </c>
      <c r="AE103" s="122" t="str">
        <f>IFERROR(Table1[[#This Row],[Minimum Degree from RP1226 Connector]]*Table1[[#This Row],[Minimum Degree from J560 (or other Trailer) Connector]]*Table1[[#This Row],[Minimum Degree from other Connectivity (e.g. bluetooth, wi-fi, zigbee)]], "")</f>
        <v/>
      </c>
      <c r="AF103" s="12" t="s">
        <v>407</v>
      </c>
      <c r="AG103" s="73">
        <f>_xlfn.LET(_xlpm.MAX_DEGREES,$AH$2,($R$4*IFERROR(MAX(0,_xlpm.MAX_DEGREES-R103),0)+$T$4*IFERROR(MAX(0,_xlpm.MAX_DEGREES-T103),0)+$V$4*IFERROR(MAX(0,_xlpm.MAX_DEGREES-V103),0)+$X$4*IFERROR(MAX(0,_xlpm.MAX_DEGREES-X103),0)+$Z$4*IFERROR(MAX(0,_xlpm.MAX_DEGREES-Z103),0)+$AB$4*IFERROR(MAX(0,_xlpm.MAX_DEGREES-AB103),0))/$AH$4)</f>
        <v>0.41666666666666669</v>
      </c>
      <c r="AH103" s="73">
        <f>_xlfn.LET(_xlpm.MAX_DEGREES,$AH$2,($R$4*IFERROR(MAX(0,_xlpm.MAX_DEGREES-S103),0)+$T$4*IFERROR(MAX(0,_xlpm.MAX_DEGREES-U103),0)+$V$4*IFERROR(MAX(0,_xlpm.MAX_DEGREES-W103),0)+$X$4*IFERROR(MAX(0,_xlpm.MAX_DEGREES-Y103),0)+$Z$4*IFERROR(MAX(0,_xlpm.MAX_DEGREES-AA103),0)+$AB$4*IFERROR(MAX(0,_xlpm.MAX_DEGREES-AC103),0))/$AH$4)</f>
        <v>0.41666666666666669</v>
      </c>
      <c r="AI103" s="93">
        <v>1</v>
      </c>
      <c r="AJ103" s="93">
        <v>0</v>
      </c>
      <c r="AK103" s="93">
        <v>0</v>
      </c>
      <c r="AL103" s="93">
        <v>2</v>
      </c>
      <c r="AM103" s="91" t="s">
        <v>390</v>
      </c>
      <c r="AN103" s="74">
        <f>MAX(AI103+$AG103-3,0)</f>
        <v>0</v>
      </c>
      <c r="AO103" s="75">
        <f>MAX(AJ103+$AG103-3,0)</f>
        <v>0</v>
      </c>
      <c r="AP103" s="75">
        <f>MAX(AK103+$AG103-3,0)</f>
        <v>0</v>
      </c>
      <c r="AQ103" s="75">
        <f>MAX(AL103+$AG103-3,0)</f>
        <v>0</v>
      </c>
      <c r="AR103" s="76">
        <f>MAX(IF(Table1[[#This Row],[Any Scope Change?]]="Yes",3,0)+$AG103-3,0)</f>
        <v>0</v>
      </c>
      <c r="AS103" s="77">
        <f>SUMPRODUCT(AN$4:AR$4,AN103:AR103)</f>
        <v>0</v>
      </c>
      <c r="AT103" s="85">
        <v>7</v>
      </c>
      <c r="AU103" s="10" t="s">
        <v>486</v>
      </c>
      <c r="AV103" s="85">
        <v>4</v>
      </c>
      <c r="AW103" s="63" t="s">
        <v>384</v>
      </c>
    </row>
    <row r="104" spans="2:49" customFormat="1" ht="50.15" customHeight="1" x14ac:dyDescent="0.45">
      <c r="B104" s="2" t="s">
        <v>208</v>
      </c>
      <c r="C104" s="2" t="s">
        <v>220</v>
      </c>
      <c r="D104" s="2" t="s">
        <v>209</v>
      </c>
      <c r="E104" s="2">
        <v>97</v>
      </c>
      <c r="F104" s="1" t="s">
        <v>232</v>
      </c>
      <c r="G104" s="1" t="str">
        <f>Table1[[#This Row],[Matrix Default Name]] &amp; IF(ISBLANK(Table1[[#This Row],[Component Aliases]]),"", " (aka " &amp; Table1[[#This Row],[Component Aliases]] &amp; ")") &amp; IF(ISBLANK(Table1[[#This Row],[Default Souce Addresses (Decimal)]]),""," (J1939 SA " &amp; Table1[[#This Row],[Default Souce Addresses (Decimal)]] &amp; ")")</f>
        <v>Roadway Information</v>
      </c>
      <c r="H104" s="1" t="s">
        <v>208</v>
      </c>
      <c r="I104" s="1"/>
      <c r="J104" s="14"/>
      <c r="K104" s="41" t="s">
        <v>401</v>
      </c>
      <c r="L104" s="95" t="s">
        <v>408</v>
      </c>
      <c r="M104" s="95" t="s">
        <v>421</v>
      </c>
      <c r="N104" s="95" t="s">
        <v>421</v>
      </c>
      <c r="O104" s="95" t="s">
        <v>421</v>
      </c>
      <c r="P104" s="95" t="s">
        <v>421</v>
      </c>
      <c r="Q104" s="95" t="s">
        <v>421</v>
      </c>
      <c r="R104" s="26">
        <v>1</v>
      </c>
      <c r="S104" s="32">
        <v>1</v>
      </c>
      <c r="T104" s="28">
        <v>2</v>
      </c>
      <c r="U104" s="33">
        <v>2</v>
      </c>
      <c r="V104" s="30">
        <v>2</v>
      </c>
      <c r="W104" s="32">
        <v>2</v>
      </c>
      <c r="X104" s="28">
        <v>2</v>
      </c>
      <c r="Y104" s="33">
        <v>2</v>
      </c>
      <c r="Z104" s="30">
        <v>2</v>
      </c>
      <c r="AA104" s="78">
        <v>2</v>
      </c>
      <c r="AB104" s="80">
        <v>2</v>
      </c>
      <c r="AC104" s="33">
        <v>2</v>
      </c>
      <c r="AD104" s="83" t="s">
        <v>359</v>
      </c>
      <c r="AE104" s="122">
        <f>IFERROR(Table1[[#This Row],[Minimum Degree from RP1226 Connector]]*Table1[[#This Row],[Minimum Degree from J560 (or other Trailer) Connector]]*Table1[[#This Row],[Minimum Degree from other Connectivity (e.g. bluetooth, wi-fi, zigbee)]], "")</f>
        <v>8</v>
      </c>
      <c r="AF104" s="12" t="s">
        <v>407</v>
      </c>
      <c r="AG104" s="73">
        <f>_xlfn.LET(_xlpm.MAX_DEGREES,$AH$2,($R$4*IFERROR(MAX(0,_xlpm.MAX_DEGREES-R104),0)+$T$4*IFERROR(MAX(0,_xlpm.MAX_DEGREES-T104),0)+$V$4*IFERROR(MAX(0,_xlpm.MAX_DEGREES-V104),0)+$X$4*IFERROR(MAX(0,_xlpm.MAX_DEGREES-X104),0)+$Z$4*IFERROR(MAX(0,_xlpm.MAX_DEGREES-Z104),0)+$AB$4*IFERROR(MAX(0,_xlpm.MAX_DEGREES-AB104),0))/$AH$4)</f>
        <v>0.41666666666666669</v>
      </c>
      <c r="AH104" s="73">
        <f>_xlfn.LET(_xlpm.MAX_DEGREES,$AH$2,($R$4*IFERROR(MAX(0,_xlpm.MAX_DEGREES-S104),0)+$T$4*IFERROR(MAX(0,_xlpm.MAX_DEGREES-U104),0)+$V$4*IFERROR(MAX(0,_xlpm.MAX_DEGREES-W104),0)+$X$4*IFERROR(MAX(0,_xlpm.MAX_DEGREES-Y104),0)+$Z$4*IFERROR(MAX(0,_xlpm.MAX_DEGREES-AA104),0)+$AB$4*IFERROR(MAX(0,_xlpm.MAX_DEGREES-AC104),0))/$AH$4)</f>
        <v>0.41666666666666669</v>
      </c>
      <c r="AI104" s="93">
        <v>0</v>
      </c>
      <c r="AJ104" s="93">
        <v>2</v>
      </c>
      <c r="AK104" s="93">
        <v>0</v>
      </c>
      <c r="AL104" s="93">
        <v>1</v>
      </c>
      <c r="AM104" s="92"/>
      <c r="AN104" s="74">
        <f>MAX(AI104+$AG104-3,0)</f>
        <v>0</v>
      </c>
      <c r="AO104" s="75">
        <f>MAX(AJ104+$AG104-3,0)</f>
        <v>0</v>
      </c>
      <c r="AP104" s="75">
        <f>MAX(AK104+$AG104-3,0)</f>
        <v>0</v>
      </c>
      <c r="AQ104" s="75">
        <f>MAX(AL104+$AG104-3,0)</f>
        <v>0</v>
      </c>
      <c r="AR104" s="76">
        <f>MAX(IF(Table1[[#This Row],[Any Scope Change?]]="Yes",3,0)+$AG104-3,0)</f>
        <v>0</v>
      </c>
      <c r="AS104" s="77">
        <f>SUMPRODUCT(AN$4:AR$4,AN104:AR104)</f>
        <v>0</v>
      </c>
      <c r="AT104" s="85">
        <v>7</v>
      </c>
      <c r="AU104" s="10" t="s">
        <v>486</v>
      </c>
      <c r="AV104" s="85" t="s">
        <v>377</v>
      </c>
      <c r="AW104" s="63" t="s">
        <v>379</v>
      </c>
    </row>
    <row r="105" spans="2:49" customFormat="1" ht="50.15" customHeight="1" x14ac:dyDescent="0.45">
      <c r="B105" s="2" t="s">
        <v>47</v>
      </c>
      <c r="C105" s="2" t="s">
        <v>139</v>
      </c>
      <c r="D105" s="2"/>
      <c r="E105" s="2">
        <v>98</v>
      </c>
      <c r="F105" s="1" t="s">
        <v>232</v>
      </c>
      <c r="G105" s="1" t="str">
        <f>Table1[[#This Row],[Matrix Default Name]] &amp; IF(ISBLANK(Table1[[#This Row],[Component Aliases]]),"", " (aka " &amp; Table1[[#This Row],[Component Aliases]] &amp; ")") &amp; IF(ISBLANK(Table1[[#This Row],[Default Souce Addresses (Decimal)]]),""," (J1939 SA " &amp; Table1[[#This Row],[Default Souce Addresses (Decimal)]] &amp; ")")</f>
        <v>Vehicle Security (J1939 SA 29)</v>
      </c>
      <c r="H105" s="1" t="s">
        <v>47</v>
      </c>
      <c r="I105" s="1"/>
      <c r="J105" s="14">
        <v>29</v>
      </c>
      <c r="K105" s="41" t="s">
        <v>401</v>
      </c>
      <c r="L105" s="95" t="s">
        <v>408</v>
      </c>
      <c r="M105" s="95" t="s">
        <v>421</v>
      </c>
      <c r="N105" s="95" t="s">
        <v>421</v>
      </c>
      <c r="O105" s="95" t="s">
        <v>408</v>
      </c>
      <c r="P105" s="95" t="s">
        <v>421</v>
      </c>
      <c r="Q105" s="95" t="s">
        <v>421</v>
      </c>
      <c r="R105" s="26">
        <v>1</v>
      </c>
      <c r="S105" s="32">
        <v>1</v>
      </c>
      <c r="T105" s="28">
        <v>2</v>
      </c>
      <c r="U105" s="33">
        <v>2</v>
      </c>
      <c r="V105" s="30">
        <v>2</v>
      </c>
      <c r="W105" s="32">
        <v>2</v>
      </c>
      <c r="X105" s="28">
        <v>1</v>
      </c>
      <c r="Y105" s="33">
        <v>1</v>
      </c>
      <c r="Z105" s="30">
        <v>2</v>
      </c>
      <c r="AA105" s="78">
        <v>2</v>
      </c>
      <c r="AB105" s="80">
        <v>2</v>
      </c>
      <c r="AC105" s="33">
        <v>2</v>
      </c>
      <c r="AD105" s="83" t="s">
        <v>359</v>
      </c>
      <c r="AE105" s="122">
        <f>IFERROR(Table1[[#This Row],[Minimum Degree from RP1226 Connector]]*Table1[[#This Row],[Minimum Degree from J560 (or other Trailer) Connector]]*Table1[[#This Row],[Minimum Degree from other Connectivity (e.g. bluetooth, wi-fi, zigbee)]], "")</f>
        <v>4</v>
      </c>
      <c r="AF105" s="12" t="s">
        <v>407</v>
      </c>
      <c r="AG105" s="73">
        <f>_xlfn.LET(_xlpm.MAX_DEGREES,$AH$2,($R$4*IFERROR(MAX(0,_xlpm.MAX_DEGREES-R105),0)+$T$4*IFERROR(MAX(0,_xlpm.MAX_DEGREES-T105),0)+$V$4*IFERROR(MAX(0,_xlpm.MAX_DEGREES-V105),0)+$X$4*IFERROR(MAX(0,_xlpm.MAX_DEGREES-X105),0)+$Z$4*IFERROR(MAX(0,_xlpm.MAX_DEGREES-Z105),0)+$AB$4*IFERROR(MAX(0,_xlpm.MAX_DEGREES-AB105),0))/$AH$4)</f>
        <v>0.83333333333333337</v>
      </c>
      <c r="AH105" s="73">
        <f>_xlfn.LET(_xlpm.MAX_DEGREES,$AH$2,($R$4*IFERROR(MAX(0,_xlpm.MAX_DEGREES-S105),0)+$T$4*IFERROR(MAX(0,_xlpm.MAX_DEGREES-U105),0)+$V$4*IFERROR(MAX(0,_xlpm.MAX_DEGREES-W105),0)+$X$4*IFERROR(MAX(0,_xlpm.MAX_DEGREES-Y105),0)+$Z$4*IFERROR(MAX(0,_xlpm.MAX_DEGREES-AA105),0)+$AB$4*IFERROR(MAX(0,_xlpm.MAX_DEGREES-AC105),0))/$AH$4)</f>
        <v>0.83333333333333337</v>
      </c>
      <c r="AI105" s="93">
        <v>1</v>
      </c>
      <c r="AJ105" s="93">
        <v>0</v>
      </c>
      <c r="AK105" s="93">
        <v>0</v>
      </c>
      <c r="AL105" s="93">
        <v>2</v>
      </c>
      <c r="AM105" s="91" t="s">
        <v>390</v>
      </c>
      <c r="AN105" s="74">
        <f>MAX(AI105+$AG105-3,0)</f>
        <v>0</v>
      </c>
      <c r="AO105" s="75">
        <f>MAX(AJ105+$AG105-3,0)</f>
        <v>0</v>
      </c>
      <c r="AP105" s="75">
        <f>MAX(AK105+$AG105-3,0)</f>
        <v>0</v>
      </c>
      <c r="AQ105" s="75">
        <f>MAX(AL105+$AG105-3,0)</f>
        <v>0</v>
      </c>
      <c r="AR105" s="76">
        <f>MAX(IF(Table1[[#This Row],[Any Scope Change?]]="Yes",3,0)+$AG105-3,0)</f>
        <v>0</v>
      </c>
      <c r="AS105" s="77">
        <f>SUMPRODUCT(AN$4:AR$4,AN105:AR105)</f>
        <v>0</v>
      </c>
      <c r="AT105" s="85">
        <v>7</v>
      </c>
      <c r="AU105" s="10" t="s">
        <v>486</v>
      </c>
      <c r="AV105" s="85">
        <v>4</v>
      </c>
      <c r="AW105" s="63" t="s">
        <v>384</v>
      </c>
    </row>
    <row r="106" spans="2:49" customFormat="1" ht="50.15" customHeight="1" x14ac:dyDescent="0.45">
      <c r="B106" s="2" t="s">
        <v>243</v>
      </c>
      <c r="C106" s="2" t="s">
        <v>265</v>
      </c>
      <c r="D106" s="2"/>
      <c r="E106" s="2">
        <v>99</v>
      </c>
      <c r="F106" s="1" t="s">
        <v>232</v>
      </c>
      <c r="G106" s="1" t="str">
        <f>Table1[[#This Row],[Matrix Default Name]] &amp; IF(ISBLANK(Table1[[#This Row],[Component Aliases]]),"", " (aka " &amp; Table1[[#This Row],[Component Aliases]] &amp; ")") &amp; IF(ISBLANK(Table1[[#This Row],[Default Souce Addresses (Decimal)]]),""," (J1939 SA " &amp; Table1[[#This Row],[Default Souce Addresses (Decimal)]] &amp; ")")</f>
        <v>Forensic Exterior Cameras (J1939 SA 232)</v>
      </c>
      <c r="H106" s="1" t="s">
        <v>466</v>
      </c>
      <c r="I106" s="1"/>
      <c r="J106" s="14">
        <v>232</v>
      </c>
      <c r="K106" s="41" t="s">
        <v>425</v>
      </c>
      <c r="L106" s="95" t="s">
        <v>409</v>
      </c>
      <c r="M106" s="95" t="s">
        <v>409</v>
      </c>
      <c r="N106" s="95" t="s">
        <v>409</v>
      </c>
      <c r="O106" s="95" t="s">
        <v>409</v>
      </c>
      <c r="P106" s="95" t="s">
        <v>409</v>
      </c>
      <c r="Q106" s="95" t="s">
        <v>409</v>
      </c>
      <c r="R106" s="26" t="s">
        <v>407</v>
      </c>
      <c r="S106" s="32" t="s">
        <v>407</v>
      </c>
      <c r="T106" s="28" t="s">
        <v>407</v>
      </c>
      <c r="U106" s="33" t="s">
        <v>407</v>
      </c>
      <c r="V106" s="30" t="s">
        <v>407</v>
      </c>
      <c r="W106" s="32" t="s">
        <v>407</v>
      </c>
      <c r="X106" s="28" t="s">
        <v>407</v>
      </c>
      <c r="Y106" s="33" t="s">
        <v>407</v>
      </c>
      <c r="Z106" s="30" t="s">
        <v>407</v>
      </c>
      <c r="AA106" s="78" t="s">
        <v>407</v>
      </c>
      <c r="AB106" s="80" t="s">
        <v>407</v>
      </c>
      <c r="AC106" s="33" t="s">
        <v>407</v>
      </c>
      <c r="AD106" s="83" t="s">
        <v>359</v>
      </c>
      <c r="AE106" s="122" t="str">
        <f>IFERROR(Table1[[#This Row],[Minimum Degree from RP1226 Connector]]*Table1[[#This Row],[Minimum Degree from J560 (or other Trailer) Connector]]*Table1[[#This Row],[Minimum Degree from other Connectivity (e.g. bluetooth, wi-fi, zigbee)]], "")</f>
        <v/>
      </c>
      <c r="AF106" s="12" t="s">
        <v>407</v>
      </c>
      <c r="AG106" s="73">
        <f>_xlfn.LET(_xlpm.MAX_DEGREES,$AH$2,($R$4*IFERROR(MAX(0,_xlpm.MAX_DEGREES-R106),0)+$T$4*IFERROR(MAX(0,_xlpm.MAX_DEGREES-T106),0)+$V$4*IFERROR(MAX(0,_xlpm.MAX_DEGREES-V106),0)+$X$4*IFERROR(MAX(0,_xlpm.MAX_DEGREES-X106),0)+$Z$4*IFERROR(MAX(0,_xlpm.MAX_DEGREES-Z106),0)+$AB$4*IFERROR(MAX(0,_xlpm.MAX_DEGREES-AB106),0))/$AH$4)</f>
        <v>0</v>
      </c>
      <c r="AH106" s="73">
        <f>_xlfn.LET(_xlpm.MAX_DEGREES,$AH$2,($R$4*IFERROR(MAX(0,_xlpm.MAX_DEGREES-S106),0)+$T$4*IFERROR(MAX(0,_xlpm.MAX_DEGREES-U106),0)+$V$4*IFERROR(MAX(0,_xlpm.MAX_DEGREES-W106),0)+$X$4*IFERROR(MAX(0,_xlpm.MAX_DEGREES-Y106),0)+$Z$4*IFERROR(MAX(0,_xlpm.MAX_DEGREES-AA106),0)+$AB$4*IFERROR(MAX(0,_xlpm.MAX_DEGREES-AC106),0))/$AH$4)</f>
        <v>0</v>
      </c>
      <c r="AI106" s="93">
        <v>2</v>
      </c>
      <c r="AJ106" s="93">
        <v>2</v>
      </c>
      <c r="AK106" s="93">
        <v>1</v>
      </c>
      <c r="AL106" s="93">
        <v>1</v>
      </c>
      <c r="AM106" s="91" t="s">
        <v>390</v>
      </c>
      <c r="AN106" s="74">
        <f>MAX(AI106+$AG106-3,0)</f>
        <v>0</v>
      </c>
      <c r="AO106" s="75">
        <f>MAX(AJ106+$AG106-3,0)</f>
        <v>0</v>
      </c>
      <c r="AP106" s="75">
        <f>MAX(AK106+$AG106-3,0)</f>
        <v>0</v>
      </c>
      <c r="AQ106" s="75">
        <f>MAX(AL106+$AG106-3,0)</f>
        <v>0</v>
      </c>
      <c r="AR106" s="76">
        <f>MAX(IF(Table1[[#This Row],[Any Scope Change?]]="Yes",3,0)+$AG106-3,0)</f>
        <v>0</v>
      </c>
      <c r="AS106" s="77">
        <f>SUMPRODUCT(AN$4:AR$4,AN106:AR106)</f>
        <v>0</v>
      </c>
      <c r="AT106" s="85" t="s">
        <v>479</v>
      </c>
      <c r="AU106" s="127" t="s">
        <v>379</v>
      </c>
      <c r="AV106" s="85">
        <v>2</v>
      </c>
      <c r="AW106" s="63" t="s">
        <v>436</v>
      </c>
    </row>
    <row r="107" spans="2:49" customFormat="1" ht="50.15" customHeight="1" x14ac:dyDescent="0.45">
      <c r="B107" s="2" t="s">
        <v>246</v>
      </c>
      <c r="C107" s="2" t="s">
        <v>266</v>
      </c>
      <c r="D107" s="2"/>
      <c r="E107" s="2">
        <v>133</v>
      </c>
      <c r="F107" s="1" t="s">
        <v>233</v>
      </c>
      <c r="G107" s="1" t="str">
        <f>Table1[[#This Row],[Matrix Default Name]] &amp; IF(ISBLANK(Table1[[#This Row],[Component Aliases]]),"", " (aka " &amp; Table1[[#This Row],[Component Aliases]] &amp; ")") &amp; IF(ISBLANK(Table1[[#This Row],[Default Souce Addresses (Decimal)]]),""," (J1939 SA " &amp; Table1[[#This Row],[Default Souce Addresses (Decimal)]] &amp; ")")</f>
        <v>Interior Camera Telematics</v>
      </c>
      <c r="H107" s="1" t="s">
        <v>246</v>
      </c>
      <c r="I107" s="1"/>
      <c r="J107" s="14"/>
      <c r="K107" s="41" t="s">
        <v>425</v>
      </c>
      <c r="L107" s="95" t="s">
        <v>409</v>
      </c>
      <c r="M107" s="95" t="s">
        <v>409</v>
      </c>
      <c r="N107" s="95" t="s">
        <v>409</v>
      </c>
      <c r="O107" s="95" t="s">
        <v>411</v>
      </c>
      <c r="P107" s="95" t="s">
        <v>409</v>
      </c>
      <c r="Q107" s="95" t="s">
        <v>409</v>
      </c>
      <c r="R107" s="26" t="s">
        <v>407</v>
      </c>
      <c r="S107" s="32" t="s">
        <v>407</v>
      </c>
      <c r="T107" s="28" t="s">
        <v>407</v>
      </c>
      <c r="U107" s="33" t="s">
        <v>407</v>
      </c>
      <c r="V107" s="30" t="s">
        <v>407</v>
      </c>
      <c r="W107" s="32" t="s">
        <v>407</v>
      </c>
      <c r="X107" s="28">
        <v>0</v>
      </c>
      <c r="Y107" s="33">
        <v>0</v>
      </c>
      <c r="Z107" s="30" t="s">
        <v>407</v>
      </c>
      <c r="AA107" s="78" t="s">
        <v>407</v>
      </c>
      <c r="AB107" s="80" t="s">
        <v>407</v>
      </c>
      <c r="AC107" s="33" t="s">
        <v>407</v>
      </c>
      <c r="AD107" s="83" t="s">
        <v>283</v>
      </c>
      <c r="AE107" s="122" t="str">
        <f>IFERROR(Table1[[#This Row],[Minimum Degree from RP1226 Connector]]*Table1[[#This Row],[Minimum Degree from J560 (or other Trailer) Connector]]*Table1[[#This Row],[Minimum Degree from other Connectivity (e.g. bluetooth, wi-fi, zigbee)]], "")</f>
        <v/>
      </c>
      <c r="AF107" s="12" t="s">
        <v>407</v>
      </c>
      <c r="AG107" s="73">
        <f>_xlfn.LET(_xlpm.MAX_DEGREES,$AH$2,($R$4*IFERROR(MAX(0,_xlpm.MAX_DEGREES-R107),0)+$T$4*IFERROR(MAX(0,_xlpm.MAX_DEGREES-T107),0)+$V$4*IFERROR(MAX(0,_xlpm.MAX_DEGREES-V107),0)+$X$4*IFERROR(MAX(0,_xlpm.MAX_DEGREES-X107),0)+$Z$4*IFERROR(MAX(0,_xlpm.MAX_DEGREES-Z107),0)+$AB$4*IFERROR(MAX(0,_xlpm.MAX_DEGREES-AB107),0))/$AH$4)</f>
        <v>0.83333333333333337</v>
      </c>
      <c r="AH107" s="73">
        <f>_xlfn.LET(_xlpm.MAX_DEGREES,$AH$2,($R$4*IFERROR(MAX(0,_xlpm.MAX_DEGREES-S107),0)+$T$4*IFERROR(MAX(0,_xlpm.MAX_DEGREES-U107),0)+$V$4*IFERROR(MAX(0,_xlpm.MAX_DEGREES-W107),0)+$X$4*IFERROR(MAX(0,_xlpm.MAX_DEGREES-Y107),0)+$Z$4*IFERROR(MAX(0,_xlpm.MAX_DEGREES-AA107),0)+$AB$4*IFERROR(MAX(0,_xlpm.MAX_DEGREES-AC107),0))/$AH$4)</f>
        <v>0.83333333333333337</v>
      </c>
      <c r="AI107" s="93">
        <v>0</v>
      </c>
      <c r="AJ107" s="93">
        <v>3</v>
      </c>
      <c r="AK107" s="93">
        <v>0</v>
      </c>
      <c r="AL107" s="93">
        <v>2</v>
      </c>
      <c r="AM107" s="92"/>
      <c r="AN107" s="74">
        <f>MAX(AI107+$AG107-3,0)</f>
        <v>0</v>
      </c>
      <c r="AO107" s="75">
        <f>MAX(AJ107+$AG107-3,0)</f>
        <v>0.83333333333333348</v>
      </c>
      <c r="AP107" s="75">
        <f>MAX(AK107+$AG107-3,0)</f>
        <v>0</v>
      </c>
      <c r="AQ107" s="75">
        <f>MAX(AL107+$AG107-3,0)</f>
        <v>0</v>
      </c>
      <c r="AR107" s="76">
        <f>MAX(IF(Table1[[#This Row],[Any Scope Change?]]="Yes",3,0)+$AG107-3,0)</f>
        <v>0.83333333333333348</v>
      </c>
      <c r="AS107" s="77">
        <f>SUMPRODUCT(AN$4:AR$4,AN107:AR107)</f>
        <v>1.666666666666667</v>
      </c>
      <c r="AT107" s="85">
        <v>0</v>
      </c>
      <c r="AU107" s="127" t="s">
        <v>471</v>
      </c>
      <c r="AV107" s="85" t="s">
        <v>377</v>
      </c>
      <c r="AW107" s="63" t="s">
        <v>378</v>
      </c>
    </row>
    <row r="108" spans="2:49" customFormat="1" ht="50.15" customHeight="1" x14ac:dyDescent="0.45">
      <c r="B108" s="2" t="s">
        <v>46</v>
      </c>
      <c r="C108" s="2" t="s">
        <v>139</v>
      </c>
      <c r="D108" s="2"/>
      <c r="E108" s="2">
        <v>129</v>
      </c>
      <c r="F108" s="1" t="s">
        <v>233</v>
      </c>
      <c r="G108" s="1" t="str">
        <f>Table1[[#This Row],[Matrix Default Name]] &amp; IF(ISBLANK(Table1[[#This Row],[Component Aliases]]),"", " (aka " &amp; Table1[[#This Row],[Component Aliases]] &amp; ")") &amp; IF(ISBLANK(Table1[[#This Row],[Default Souce Addresses (Decimal)]]),""," (J1939 SA " &amp; Table1[[#This Row],[Default Souce Addresses (Decimal)]] &amp; ")")</f>
        <v>Vehicle Navigation (J1939 SA 84)</v>
      </c>
      <c r="H108" s="1" t="s">
        <v>46</v>
      </c>
      <c r="I108" s="1"/>
      <c r="J108" s="14">
        <v>84</v>
      </c>
      <c r="K108" s="41" t="s">
        <v>401</v>
      </c>
      <c r="L108" s="95" t="s">
        <v>408</v>
      </c>
      <c r="M108" s="95" t="s">
        <v>411</v>
      </c>
      <c r="N108" s="95" t="s">
        <v>421</v>
      </c>
      <c r="O108" s="95" t="s">
        <v>411</v>
      </c>
      <c r="P108" s="95" t="s">
        <v>411</v>
      </c>
      <c r="Q108" s="95" t="s">
        <v>421</v>
      </c>
      <c r="R108" s="26">
        <v>1</v>
      </c>
      <c r="S108" s="32">
        <v>1</v>
      </c>
      <c r="T108" s="28">
        <v>0</v>
      </c>
      <c r="U108" s="33">
        <v>0</v>
      </c>
      <c r="V108" s="30">
        <v>2</v>
      </c>
      <c r="W108" s="32">
        <v>2</v>
      </c>
      <c r="X108" s="28">
        <v>0</v>
      </c>
      <c r="Y108" s="33">
        <v>0</v>
      </c>
      <c r="Z108" s="30">
        <v>0</v>
      </c>
      <c r="AA108" s="78">
        <v>0</v>
      </c>
      <c r="AB108" s="80">
        <v>2</v>
      </c>
      <c r="AC108" s="33">
        <v>2</v>
      </c>
      <c r="AD108" s="83" t="s">
        <v>359</v>
      </c>
      <c r="AE108" s="122">
        <f>IFERROR(Table1[[#This Row],[Minimum Degree from RP1226 Connector]]*Table1[[#This Row],[Minimum Degree from J560 (or other Trailer) Connector]]*Table1[[#This Row],[Minimum Degree from other Connectivity (e.g. bluetooth, wi-fi, zigbee)]], "")</f>
        <v>0</v>
      </c>
      <c r="AF108" s="12" t="s">
        <v>288</v>
      </c>
      <c r="AG108" s="73">
        <f>_xlfn.LET(_xlpm.MAX_DEGREES,$AH$2,($R$4*IFERROR(MAX(0,_xlpm.MAX_DEGREES-R108),0)+$T$4*IFERROR(MAX(0,_xlpm.MAX_DEGREES-T108),0)+$V$4*IFERROR(MAX(0,_xlpm.MAX_DEGREES-V108),0)+$X$4*IFERROR(MAX(0,_xlpm.MAX_DEGREES-X108),0)+$Z$4*IFERROR(MAX(0,_xlpm.MAX_DEGREES-Z108),0)+$AB$4*IFERROR(MAX(0,_xlpm.MAX_DEGREES-AB108),0))/$AH$4)</f>
        <v>2.916666666666667</v>
      </c>
      <c r="AH108" s="73">
        <f>_xlfn.LET(_xlpm.MAX_DEGREES,$AH$2,($R$4*IFERROR(MAX(0,_xlpm.MAX_DEGREES-S108),0)+$T$4*IFERROR(MAX(0,_xlpm.MAX_DEGREES-U108),0)+$V$4*IFERROR(MAX(0,_xlpm.MAX_DEGREES-W108),0)+$X$4*IFERROR(MAX(0,_xlpm.MAX_DEGREES-Y108),0)+$Z$4*IFERROR(MAX(0,_xlpm.MAX_DEGREES-AA108),0)+$AB$4*IFERROR(MAX(0,_xlpm.MAX_DEGREES-AC108),0))/$AH$4)</f>
        <v>2.916666666666667</v>
      </c>
      <c r="AI108" s="93">
        <v>2</v>
      </c>
      <c r="AJ108" s="93">
        <v>3</v>
      </c>
      <c r="AK108" s="93">
        <v>0</v>
      </c>
      <c r="AL108" s="93">
        <v>1</v>
      </c>
      <c r="AM108" s="90" t="s">
        <v>389</v>
      </c>
      <c r="AN108" s="74">
        <f>MAX(AI108+$AG108-3,0)</f>
        <v>1.916666666666667</v>
      </c>
      <c r="AO108" s="75">
        <f>MAX(AJ108+$AG108-3,0)</f>
        <v>2.916666666666667</v>
      </c>
      <c r="AP108" s="75">
        <f>MAX(AK108+$AG108-3,0)</f>
        <v>0</v>
      </c>
      <c r="AQ108" s="75">
        <f>MAX(AL108+$AG108-3,0)</f>
        <v>0.91666666666666696</v>
      </c>
      <c r="AR108" s="76">
        <f>MAX(IF(Table1[[#This Row],[Any Scope Change?]]="Yes",3,0)+$AG108-3,0)</f>
        <v>0</v>
      </c>
      <c r="AS108" s="77">
        <f>SUMPRODUCT(AN$4:AR$4,AN108:AR108)</f>
        <v>5.7500000000000009</v>
      </c>
      <c r="AT108" s="85">
        <v>1</v>
      </c>
      <c r="AU108" s="127" t="s">
        <v>481</v>
      </c>
      <c r="AV108" s="85">
        <v>2</v>
      </c>
      <c r="AW108" s="63" t="s">
        <v>381</v>
      </c>
    </row>
    <row r="109" spans="2:49" customFormat="1" ht="50.15" customHeight="1" x14ac:dyDescent="0.45">
      <c r="B109" s="2"/>
      <c r="C109" s="2" t="s">
        <v>475</v>
      </c>
      <c r="D109" s="2"/>
      <c r="E109" s="2">
        <v>134</v>
      </c>
      <c r="F109" s="1" t="s">
        <v>233</v>
      </c>
      <c r="G109" s="1" t="str">
        <f>Table1[[#This Row],[Matrix Default Name]] &amp; IF(ISBLANK(Table1[[#This Row],[Component Aliases]]),"", " (aka " &amp; Table1[[#This Row],[Component Aliases]] &amp; ")") &amp; IF(ISBLANK(Table1[[#This Row],[Default Souce Addresses (Decimal)]]),""," (J1939 SA " &amp; Table1[[#This Row],[Default Souce Addresses (Decimal)]] &amp; ")")</f>
        <v>Radio (aka Head Unit / Infotainment) (J1939 SA 76, 84)</v>
      </c>
      <c r="H109" s="1" t="s">
        <v>340</v>
      </c>
      <c r="I109" s="1" t="s">
        <v>341</v>
      </c>
      <c r="J109" s="14" t="s">
        <v>322</v>
      </c>
      <c r="K109" s="41" t="s">
        <v>401</v>
      </c>
      <c r="L109" s="95" t="s">
        <v>417</v>
      </c>
      <c r="M109" s="95" t="s">
        <v>428</v>
      </c>
      <c r="N109" s="95" t="s">
        <v>433</v>
      </c>
      <c r="O109" s="95" t="s">
        <v>430</v>
      </c>
      <c r="P109" s="95" t="s">
        <v>428</v>
      </c>
      <c r="Q109" s="95" t="s">
        <v>418</v>
      </c>
      <c r="R109" s="26">
        <v>1</v>
      </c>
      <c r="S109" s="32">
        <v>1</v>
      </c>
      <c r="T109" s="28">
        <v>0</v>
      </c>
      <c r="U109" s="33">
        <v>2</v>
      </c>
      <c r="V109" s="30">
        <v>2</v>
      </c>
      <c r="W109" s="32">
        <v>2</v>
      </c>
      <c r="X109" s="28">
        <v>0</v>
      </c>
      <c r="Y109" s="33">
        <v>1</v>
      </c>
      <c r="Z109" s="30">
        <v>0</v>
      </c>
      <c r="AA109" s="78">
        <v>2</v>
      </c>
      <c r="AB109" s="80">
        <v>2</v>
      </c>
      <c r="AC109" s="33">
        <v>2</v>
      </c>
      <c r="AD109" s="83" t="s">
        <v>359</v>
      </c>
      <c r="AE109" s="122">
        <f>IFERROR(Table1[[#This Row],[Minimum Degree from RP1226 Connector]]*Table1[[#This Row],[Minimum Degree from J560 (or other Trailer) Connector]]*Table1[[#This Row],[Minimum Degree from other Connectivity (e.g. bluetooth, wi-fi, zigbee)]], "")</f>
        <v>0</v>
      </c>
      <c r="AF109" s="12" t="s">
        <v>288</v>
      </c>
      <c r="AG109" s="73">
        <f>_xlfn.LET(_xlpm.MAX_DEGREES,$AH$2,($R$4*IFERROR(MAX(0,_xlpm.MAX_DEGREES-R109),0)+$T$4*IFERROR(MAX(0,_xlpm.MAX_DEGREES-T109),0)+$V$4*IFERROR(MAX(0,_xlpm.MAX_DEGREES-V109),0)+$X$4*IFERROR(MAX(0,_xlpm.MAX_DEGREES-X109),0)+$Z$4*IFERROR(MAX(0,_xlpm.MAX_DEGREES-Z109),0)+$AB$4*IFERROR(MAX(0,_xlpm.MAX_DEGREES-AB109),0))/$AH$4)</f>
        <v>2.916666666666667</v>
      </c>
      <c r="AH109" s="73">
        <f>_xlfn.LET(_xlpm.MAX_DEGREES,$AH$2,($R$4*IFERROR(MAX(0,_xlpm.MAX_DEGREES-S109),0)+$T$4*IFERROR(MAX(0,_xlpm.MAX_DEGREES-U109),0)+$V$4*IFERROR(MAX(0,_xlpm.MAX_DEGREES-W109),0)+$X$4*IFERROR(MAX(0,_xlpm.MAX_DEGREES-Y109),0)+$Z$4*IFERROR(MAX(0,_xlpm.MAX_DEGREES-AA109),0)+$AB$4*IFERROR(MAX(0,_xlpm.MAX_DEGREES-AC109),0))/$AH$4)</f>
        <v>0.83333333333333337</v>
      </c>
      <c r="AI109" s="93">
        <v>0</v>
      </c>
      <c r="AJ109" s="93">
        <v>2</v>
      </c>
      <c r="AK109" s="93">
        <v>0</v>
      </c>
      <c r="AL109" s="93">
        <v>2</v>
      </c>
      <c r="AM109" s="92"/>
      <c r="AN109" s="74">
        <f>MAX(AI109+$AG109-3,0)</f>
        <v>0</v>
      </c>
      <c r="AO109" s="75">
        <f>MAX(AJ109+$AG109-3,0)</f>
        <v>1.916666666666667</v>
      </c>
      <c r="AP109" s="75">
        <f>MAX(AK109+$AG109-3,0)</f>
        <v>0</v>
      </c>
      <c r="AQ109" s="75">
        <f>MAX(AL109+$AG109-3,0)</f>
        <v>1.916666666666667</v>
      </c>
      <c r="AR109" s="76">
        <f>MAX(IF(Table1[[#This Row],[Any Scope Change?]]="Yes",3,0)+$AG109-3,0)</f>
        <v>0</v>
      </c>
      <c r="AS109" s="77">
        <f>SUMPRODUCT(AN$4:AR$4,AN109:AR109)</f>
        <v>3.8333333333333339</v>
      </c>
      <c r="AT109" s="85">
        <v>1</v>
      </c>
      <c r="AU109" s="127" t="s">
        <v>480</v>
      </c>
      <c r="AV109" s="85">
        <v>3</v>
      </c>
      <c r="AW109" s="63" t="s">
        <v>383</v>
      </c>
    </row>
    <row r="110" spans="2:49" customFormat="1" ht="50.15" customHeight="1" x14ac:dyDescent="0.45">
      <c r="B110" s="2" t="s">
        <v>74</v>
      </c>
      <c r="C110" s="2" t="s">
        <v>139</v>
      </c>
      <c r="D110" s="2"/>
      <c r="E110" s="2">
        <v>102</v>
      </c>
      <c r="F110" s="1" t="s">
        <v>233</v>
      </c>
      <c r="G110" s="1" t="str">
        <f>Table1[[#This Row],[Matrix Default Name]] &amp; IF(ISBLANK(Table1[[#This Row],[Component Aliases]]),"", " (aka " &amp; Table1[[#This Row],[Component Aliases]] &amp; ")") &amp; IF(ISBLANK(Table1[[#This Row],[Default Souce Addresses (Decimal)]]),""," (J1939 SA " &amp; Table1[[#This Row],[Default Souce Addresses (Decimal)]] &amp; ")")</f>
        <v>Cab Controller - Primary (aka SAM CAB) (J1939 SA 49)</v>
      </c>
      <c r="H110" s="1" t="s">
        <v>74</v>
      </c>
      <c r="I110" s="1" t="s">
        <v>352</v>
      </c>
      <c r="J110" s="14">
        <v>49</v>
      </c>
      <c r="K110" s="41" t="s">
        <v>401</v>
      </c>
      <c r="L110" s="95" t="s">
        <v>430</v>
      </c>
      <c r="M110" s="95" t="s">
        <v>430</v>
      </c>
      <c r="N110" s="95" t="s">
        <v>403</v>
      </c>
      <c r="O110" s="95" t="s">
        <v>428</v>
      </c>
      <c r="P110" s="95" t="s">
        <v>412</v>
      </c>
      <c r="Q110" s="95" t="s">
        <v>420</v>
      </c>
      <c r="R110" s="26">
        <v>0</v>
      </c>
      <c r="S110" s="32">
        <v>1</v>
      </c>
      <c r="T110" s="28">
        <v>0</v>
      </c>
      <c r="U110" s="33">
        <v>1</v>
      </c>
      <c r="V110" s="30">
        <v>1</v>
      </c>
      <c r="W110" s="32">
        <v>2</v>
      </c>
      <c r="X110" s="28">
        <v>0</v>
      </c>
      <c r="Y110" s="33">
        <v>2</v>
      </c>
      <c r="Z110" s="30">
        <v>0</v>
      </c>
      <c r="AA110" s="78">
        <v>1</v>
      </c>
      <c r="AB110" s="80">
        <v>1</v>
      </c>
      <c r="AC110" s="33">
        <v>1</v>
      </c>
      <c r="AD110" s="83" t="s">
        <v>283</v>
      </c>
      <c r="AE110" s="122">
        <f>IFERROR(Table1[[#This Row],[Minimum Degree from RP1226 Connector]]*Table1[[#This Row],[Minimum Degree from J560 (or other Trailer) Connector]]*Table1[[#This Row],[Minimum Degree from other Connectivity (e.g. bluetooth, wi-fi, zigbee)]], "")</f>
        <v>0</v>
      </c>
      <c r="AF110" s="12" t="s">
        <v>407</v>
      </c>
      <c r="AG110" s="73">
        <f>_xlfn.LET(_xlpm.MAX_DEGREES,$AH$2,($R$4*IFERROR(MAX(0,_xlpm.MAX_DEGREES-R110),0)+$T$4*IFERROR(MAX(0,_xlpm.MAX_DEGREES-T110),0)+$V$4*IFERROR(MAX(0,_xlpm.MAX_DEGREES-V110),0)+$X$4*IFERROR(MAX(0,_xlpm.MAX_DEGREES-X110),0)+$Z$4*IFERROR(MAX(0,_xlpm.MAX_DEGREES-Z110),0)+$AB$4*IFERROR(MAX(0,_xlpm.MAX_DEGREES-AB110),0))/$AH$4)</f>
        <v>4.166666666666667</v>
      </c>
      <c r="AH110" s="73">
        <f>_xlfn.LET(_xlpm.MAX_DEGREES,$AH$2,($R$4*IFERROR(MAX(0,_xlpm.MAX_DEGREES-S110),0)+$T$4*IFERROR(MAX(0,_xlpm.MAX_DEGREES-U110),0)+$V$4*IFERROR(MAX(0,_xlpm.MAX_DEGREES-W110),0)+$X$4*IFERROR(MAX(0,_xlpm.MAX_DEGREES-Y110),0)+$Z$4*IFERROR(MAX(0,_xlpm.MAX_DEGREES-AA110),0)+$AB$4*IFERROR(MAX(0,_xlpm.MAX_DEGREES-AC110),0))/$AH$4)</f>
        <v>1.6666666666666667</v>
      </c>
      <c r="AI110" s="93">
        <v>0</v>
      </c>
      <c r="AJ110" s="93">
        <v>3</v>
      </c>
      <c r="AK110" s="93">
        <v>0</v>
      </c>
      <c r="AL110" s="93">
        <v>2</v>
      </c>
      <c r="AM110" s="90" t="s">
        <v>389</v>
      </c>
      <c r="AN110" s="74">
        <f>MAX(AI110+$AG110-3,0)</f>
        <v>1.166666666666667</v>
      </c>
      <c r="AO110" s="75">
        <f>MAX(AJ110+$AG110-3,0)</f>
        <v>4.166666666666667</v>
      </c>
      <c r="AP110" s="75">
        <f>MAX(AK110+$AG110-3,0)</f>
        <v>1.166666666666667</v>
      </c>
      <c r="AQ110" s="75">
        <f>MAX(AL110+$AG110-3,0)</f>
        <v>3.166666666666667</v>
      </c>
      <c r="AR110" s="76">
        <f>MAX(IF(Table1[[#This Row],[Any Scope Change?]]="Yes",3,0)+$AG110-3,0)</f>
        <v>4.166666666666667</v>
      </c>
      <c r="AS110" s="77">
        <f>SUMPRODUCT(AN$4:AR$4,AN110:AR110)</f>
        <v>13.833333333333336</v>
      </c>
      <c r="AT110" s="85">
        <v>3</v>
      </c>
      <c r="AU110" s="126" t="s">
        <v>487</v>
      </c>
      <c r="AV110" s="85">
        <v>1</v>
      </c>
      <c r="AW110" s="63" t="s">
        <v>380</v>
      </c>
    </row>
    <row r="111" spans="2:49" customFormat="1" ht="50.15" customHeight="1" x14ac:dyDescent="0.45">
      <c r="B111" s="2" t="s">
        <v>75</v>
      </c>
      <c r="C111" s="2" t="s">
        <v>139</v>
      </c>
      <c r="D111" s="2"/>
      <c r="E111" s="2">
        <v>103</v>
      </c>
      <c r="F111" s="1" t="s">
        <v>233</v>
      </c>
      <c r="G111" s="1" t="str">
        <f>Table1[[#This Row],[Matrix Default Name]] &amp; IF(ISBLANK(Table1[[#This Row],[Component Aliases]]),"", " (aka " &amp; Table1[[#This Row],[Component Aliases]] &amp; ")") &amp; IF(ISBLANK(Table1[[#This Row],[Default Souce Addresses (Decimal)]]),""," (J1939 SA " &amp; Table1[[#This Row],[Default Souce Addresses (Decimal)]] &amp; ")")</f>
        <v>Cab Controller - Secondary (J1939 SA 50)</v>
      </c>
      <c r="H111" s="1" t="s">
        <v>75</v>
      </c>
      <c r="I111" s="1"/>
      <c r="J111" s="14">
        <v>50</v>
      </c>
      <c r="K111" s="41" t="s">
        <v>401</v>
      </c>
      <c r="L111" s="95" t="s">
        <v>411</v>
      </c>
      <c r="M111" s="95" t="s">
        <v>411</v>
      </c>
      <c r="N111" s="95" t="s">
        <v>408</v>
      </c>
      <c r="O111" s="95" t="s">
        <v>411</v>
      </c>
      <c r="P111" s="95" t="s">
        <v>411</v>
      </c>
      <c r="Q111" s="95" t="s">
        <v>408</v>
      </c>
      <c r="R111" s="26">
        <v>0</v>
      </c>
      <c r="S111" s="32">
        <v>0</v>
      </c>
      <c r="T111" s="28">
        <v>0</v>
      </c>
      <c r="U111" s="33">
        <v>0</v>
      </c>
      <c r="V111" s="30">
        <v>1</v>
      </c>
      <c r="W111" s="32">
        <v>1</v>
      </c>
      <c r="X111" s="28">
        <v>0</v>
      </c>
      <c r="Y111" s="33">
        <v>0</v>
      </c>
      <c r="Z111" s="30">
        <v>0</v>
      </c>
      <c r="AA111" s="78">
        <v>0</v>
      </c>
      <c r="AB111" s="80">
        <v>1</v>
      </c>
      <c r="AC111" s="33">
        <v>1</v>
      </c>
      <c r="AD111" s="83" t="s">
        <v>283</v>
      </c>
      <c r="AE111" s="122">
        <f>IFERROR(Table1[[#This Row],[Minimum Degree from RP1226 Connector]]*Table1[[#This Row],[Minimum Degree from J560 (or other Trailer) Connector]]*Table1[[#This Row],[Minimum Degree from other Connectivity (e.g. bluetooth, wi-fi, zigbee)]], "")</f>
        <v>0</v>
      </c>
      <c r="AF111" s="12" t="s">
        <v>407</v>
      </c>
      <c r="AG111" s="73">
        <f>_xlfn.LET(_xlpm.MAX_DEGREES,$AH$2,($R$4*IFERROR(MAX(0,_xlpm.MAX_DEGREES-R111),0)+$T$4*IFERROR(MAX(0,_xlpm.MAX_DEGREES-T111),0)+$V$4*IFERROR(MAX(0,_xlpm.MAX_DEGREES-V111),0)+$X$4*IFERROR(MAX(0,_xlpm.MAX_DEGREES-X111),0)+$Z$4*IFERROR(MAX(0,_xlpm.MAX_DEGREES-Z111),0)+$AB$4*IFERROR(MAX(0,_xlpm.MAX_DEGREES-AB111),0))/$AH$4)</f>
        <v>4.166666666666667</v>
      </c>
      <c r="AH111" s="73">
        <f>_xlfn.LET(_xlpm.MAX_DEGREES,$AH$2,($R$4*IFERROR(MAX(0,_xlpm.MAX_DEGREES-S111),0)+$T$4*IFERROR(MAX(0,_xlpm.MAX_DEGREES-U111),0)+$V$4*IFERROR(MAX(0,_xlpm.MAX_DEGREES-W111),0)+$X$4*IFERROR(MAX(0,_xlpm.MAX_DEGREES-Y111),0)+$Z$4*IFERROR(MAX(0,_xlpm.MAX_DEGREES-AA111),0)+$AB$4*IFERROR(MAX(0,_xlpm.MAX_DEGREES-AC111),0))/$AH$4)</f>
        <v>4.166666666666667</v>
      </c>
      <c r="AI111" s="93">
        <v>0</v>
      </c>
      <c r="AJ111" s="93">
        <v>3</v>
      </c>
      <c r="AK111" s="93">
        <v>0</v>
      </c>
      <c r="AL111" s="93">
        <v>2</v>
      </c>
      <c r="AM111" s="90" t="s">
        <v>389</v>
      </c>
      <c r="AN111" s="74">
        <f>MAX(AI111+$AG111-3,0)</f>
        <v>1.166666666666667</v>
      </c>
      <c r="AO111" s="75">
        <f>MAX(AJ111+$AG111-3,0)</f>
        <v>4.166666666666667</v>
      </c>
      <c r="AP111" s="75">
        <f>MAX(AK111+$AG111-3,0)</f>
        <v>1.166666666666667</v>
      </c>
      <c r="AQ111" s="75">
        <f>MAX(AL111+$AG111-3,0)</f>
        <v>3.166666666666667</v>
      </c>
      <c r="AR111" s="76">
        <f>MAX(IF(Table1[[#This Row],[Any Scope Change?]]="Yes",3,0)+$AG111-3,0)</f>
        <v>4.166666666666667</v>
      </c>
      <c r="AS111" s="77">
        <f>SUMPRODUCT(AN$4:AR$4,AN111:AR111)</f>
        <v>13.833333333333336</v>
      </c>
      <c r="AT111" s="85">
        <v>3</v>
      </c>
      <c r="AU111" s="126" t="s">
        <v>487</v>
      </c>
      <c r="AV111" s="85">
        <v>1</v>
      </c>
      <c r="AW111" s="63" t="s">
        <v>380</v>
      </c>
    </row>
    <row r="112" spans="2:49" customFormat="1" ht="70.5" customHeight="1" x14ac:dyDescent="0.45">
      <c r="B112" s="2" t="s">
        <v>29</v>
      </c>
      <c r="C112" s="2" t="s">
        <v>139</v>
      </c>
      <c r="D112" s="2" t="s">
        <v>30</v>
      </c>
      <c r="E112" s="2">
        <v>106</v>
      </c>
      <c r="F112" s="1" t="s">
        <v>233</v>
      </c>
      <c r="G112" s="1" t="str">
        <f>Table1[[#This Row],[Matrix Default Name]] &amp; IF(ISBLANK(Table1[[#This Row],[Component Aliases]]),"", " (aka " &amp; Table1[[#This Row],[Component Aliases]] &amp; ")") &amp; IF(ISBLANK(Table1[[#This Row],[Default Souce Addresses (Decimal)]]),""," (J1939 SA " &amp; Table1[[#This Row],[Default Souce Addresses (Decimal)]] &amp; ")")</f>
        <v>Cruise Control (J1939 SA 17)</v>
      </c>
      <c r="H112" s="1" t="s">
        <v>29</v>
      </c>
      <c r="I112" s="1"/>
      <c r="J112" s="14">
        <v>17</v>
      </c>
      <c r="K112" s="41" t="s">
        <v>401</v>
      </c>
      <c r="L112" s="95" t="s">
        <v>427</v>
      </c>
      <c r="M112" s="95" t="s">
        <v>427</v>
      </c>
      <c r="N112" s="95" t="s">
        <v>420</v>
      </c>
      <c r="O112" s="95" t="s">
        <v>427</v>
      </c>
      <c r="P112" s="95" t="s">
        <v>413</v>
      </c>
      <c r="Q112" s="95" t="s">
        <v>420</v>
      </c>
      <c r="R112" s="26">
        <v>0</v>
      </c>
      <c r="S112" s="32">
        <v>0</v>
      </c>
      <c r="T112" s="28">
        <v>0</v>
      </c>
      <c r="U112" s="33">
        <v>0</v>
      </c>
      <c r="V112" s="30">
        <v>1</v>
      </c>
      <c r="W112" s="32">
        <v>1</v>
      </c>
      <c r="X112" s="28">
        <v>0</v>
      </c>
      <c r="Y112" s="33">
        <v>0</v>
      </c>
      <c r="Z112" s="30">
        <v>0</v>
      </c>
      <c r="AA112" s="78">
        <v>1</v>
      </c>
      <c r="AB112" s="80">
        <v>1</v>
      </c>
      <c r="AC112" s="33">
        <v>1</v>
      </c>
      <c r="AD112" s="83" t="s">
        <v>283</v>
      </c>
      <c r="AE112" s="122">
        <f>IFERROR(Table1[[#This Row],[Minimum Degree from RP1226 Connector]]*Table1[[#This Row],[Minimum Degree from J560 (or other Trailer) Connector]]*Table1[[#This Row],[Minimum Degree from other Connectivity (e.g. bluetooth, wi-fi, zigbee)]], "")</f>
        <v>0</v>
      </c>
      <c r="AF112" s="12" t="s">
        <v>407</v>
      </c>
      <c r="AG112" s="73">
        <f>_xlfn.LET(_xlpm.MAX_DEGREES,$AH$2,($R$4*IFERROR(MAX(0,_xlpm.MAX_DEGREES-R112),0)+$T$4*IFERROR(MAX(0,_xlpm.MAX_DEGREES-T112),0)+$V$4*IFERROR(MAX(0,_xlpm.MAX_DEGREES-V112),0)+$X$4*IFERROR(MAX(0,_xlpm.MAX_DEGREES-X112),0)+$Z$4*IFERROR(MAX(0,_xlpm.MAX_DEGREES-Z112),0)+$AB$4*IFERROR(MAX(0,_xlpm.MAX_DEGREES-AB112),0))/$AH$4)</f>
        <v>4.166666666666667</v>
      </c>
      <c r="AH112" s="73">
        <f>_xlfn.LET(_xlpm.MAX_DEGREES,$AH$2,($R$4*IFERROR(MAX(0,_xlpm.MAX_DEGREES-S112),0)+$T$4*IFERROR(MAX(0,_xlpm.MAX_DEGREES-U112),0)+$V$4*IFERROR(MAX(0,_xlpm.MAX_DEGREES-W112),0)+$X$4*IFERROR(MAX(0,_xlpm.MAX_DEGREES-Y112),0)+$Z$4*IFERROR(MAX(0,_xlpm.MAX_DEGREES-AA112),0)+$AB$4*IFERROR(MAX(0,_xlpm.MAX_DEGREES-AC112),0))/$AH$4)</f>
        <v>3.75</v>
      </c>
      <c r="AI112" s="93">
        <v>0</v>
      </c>
      <c r="AJ112" s="93">
        <v>2</v>
      </c>
      <c r="AK112" s="93">
        <v>0</v>
      </c>
      <c r="AL112" s="93">
        <v>1</v>
      </c>
      <c r="AM112" s="90" t="s">
        <v>389</v>
      </c>
      <c r="AN112" s="74">
        <f>MAX(AI112+$AG112-3,0)</f>
        <v>1.166666666666667</v>
      </c>
      <c r="AO112" s="75">
        <f>MAX(AJ112+$AG112-3,0)</f>
        <v>3.166666666666667</v>
      </c>
      <c r="AP112" s="75">
        <f>MAX(AK112+$AG112-3,0)</f>
        <v>1.166666666666667</v>
      </c>
      <c r="AQ112" s="75">
        <f>MAX(AL112+$AG112-3,0)</f>
        <v>2.166666666666667</v>
      </c>
      <c r="AR112" s="76">
        <f>MAX(IF(Table1[[#This Row],[Any Scope Change?]]="Yes",3,0)+$AG112-3,0)</f>
        <v>4.166666666666667</v>
      </c>
      <c r="AS112" s="77">
        <f>SUMPRODUCT(AN$4:AR$4,AN112:AR112)</f>
        <v>11.833333333333336</v>
      </c>
      <c r="AT112" s="85">
        <v>3</v>
      </c>
      <c r="AU112" s="126" t="s">
        <v>487</v>
      </c>
      <c r="AV112" s="85">
        <v>1</v>
      </c>
      <c r="AW112" s="63" t="s">
        <v>380</v>
      </c>
    </row>
    <row r="113" spans="2:49" customFormat="1" ht="50.15" customHeight="1" x14ac:dyDescent="0.45">
      <c r="B113" s="2" t="s">
        <v>198</v>
      </c>
      <c r="C113" s="2" t="s">
        <v>220</v>
      </c>
      <c r="D113" s="2" t="s">
        <v>199</v>
      </c>
      <c r="E113" s="2">
        <v>109</v>
      </c>
      <c r="F113" s="1" t="s">
        <v>233</v>
      </c>
      <c r="G113" s="1" t="str">
        <f>Table1[[#This Row],[Matrix Default Name]] &amp; IF(ISBLANK(Table1[[#This Row],[Component Aliases]]),"", " (aka " &amp; Table1[[#This Row],[Component Aliases]] &amp; ")") &amp; IF(ISBLANK(Table1[[#This Row],[Default Souce Addresses (Decimal)]]),""," (J1939 SA " &amp; Table1[[#This Row],[Default Souce Addresses (Decimal)]] &amp; ")")</f>
        <v>Object Detection Display (aka Active Safety Components / Bendix Fusion (Display))</v>
      </c>
      <c r="H113" s="1" t="s">
        <v>198</v>
      </c>
      <c r="I113" s="1" t="s">
        <v>464</v>
      </c>
      <c r="J113" s="14"/>
      <c r="K113" s="41" t="s">
        <v>401</v>
      </c>
      <c r="L113" s="95" t="s">
        <v>427</v>
      </c>
      <c r="M113" s="95" t="s">
        <v>420</v>
      </c>
      <c r="N113" s="95" t="s">
        <v>408</v>
      </c>
      <c r="O113" s="95" t="s">
        <v>413</v>
      </c>
      <c r="P113" s="95" t="s">
        <v>420</v>
      </c>
      <c r="Q113" s="95" t="s">
        <v>406</v>
      </c>
      <c r="R113" s="26">
        <v>0</v>
      </c>
      <c r="S113" s="32">
        <v>0</v>
      </c>
      <c r="T113" s="28">
        <v>1</v>
      </c>
      <c r="U113" s="33">
        <v>1</v>
      </c>
      <c r="V113" s="30">
        <v>1</v>
      </c>
      <c r="W113" s="32">
        <v>1</v>
      </c>
      <c r="X113" s="28">
        <v>0</v>
      </c>
      <c r="Y113" s="33">
        <v>1</v>
      </c>
      <c r="Z113" s="30">
        <v>1</v>
      </c>
      <c r="AA113" s="78">
        <v>1</v>
      </c>
      <c r="AB113" s="80">
        <v>1</v>
      </c>
      <c r="AC113" s="33">
        <v>2</v>
      </c>
      <c r="AD113" s="83" t="s">
        <v>283</v>
      </c>
      <c r="AE113" s="122">
        <f>IFERROR(Table1[[#This Row],[Minimum Degree from RP1226 Connector]]*Table1[[#This Row],[Minimum Degree from J560 (or other Trailer) Connector]]*Table1[[#This Row],[Minimum Degree from other Connectivity (e.g. bluetooth, wi-fi, zigbee)]], "")</f>
        <v>0</v>
      </c>
      <c r="AF113" s="12" t="s">
        <v>290</v>
      </c>
      <c r="AG113" s="73">
        <f>_xlfn.LET(_xlpm.MAX_DEGREES,$AH$2,($R$4*IFERROR(MAX(0,_xlpm.MAX_DEGREES-R113),0)+$T$4*IFERROR(MAX(0,_xlpm.MAX_DEGREES-T113),0)+$V$4*IFERROR(MAX(0,_xlpm.MAX_DEGREES-V113),0)+$X$4*IFERROR(MAX(0,_xlpm.MAX_DEGREES-X113),0)+$Z$4*IFERROR(MAX(0,_xlpm.MAX_DEGREES-Z113),0)+$AB$4*IFERROR(MAX(0,_xlpm.MAX_DEGREES-AB113),0))/$AH$4)</f>
        <v>3.3333333333333335</v>
      </c>
      <c r="AH113" s="73">
        <f>_xlfn.LET(_xlpm.MAX_DEGREES,$AH$2,($R$4*IFERROR(MAX(0,_xlpm.MAX_DEGREES-S113),0)+$T$4*IFERROR(MAX(0,_xlpm.MAX_DEGREES-U113),0)+$V$4*IFERROR(MAX(0,_xlpm.MAX_DEGREES-W113),0)+$X$4*IFERROR(MAX(0,_xlpm.MAX_DEGREES-Y113),0)+$Z$4*IFERROR(MAX(0,_xlpm.MAX_DEGREES-AA113),0)+$AB$4*IFERROR(MAX(0,_xlpm.MAX_DEGREES-AC113),0))/$AH$4)</f>
        <v>2.5</v>
      </c>
      <c r="AI113" s="93">
        <v>3</v>
      </c>
      <c r="AJ113" s="93">
        <v>2</v>
      </c>
      <c r="AK113" s="93">
        <v>0</v>
      </c>
      <c r="AL113" s="93">
        <v>2</v>
      </c>
      <c r="AM113" s="90" t="s">
        <v>389</v>
      </c>
      <c r="AN113" s="74">
        <f>MAX(AI113+$AG113-3,0)</f>
        <v>3.3333333333333339</v>
      </c>
      <c r="AO113" s="75">
        <f>MAX(AJ113+$AG113-3,0)</f>
        <v>2.3333333333333339</v>
      </c>
      <c r="AP113" s="75">
        <f>MAX(AK113+$AG113-3,0)</f>
        <v>0.33333333333333348</v>
      </c>
      <c r="AQ113" s="75">
        <f>MAX(AL113+$AG113-3,0)</f>
        <v>2.3333333333333339</v>
      </c>
      <c r="AR113" s="76">
        <f>MAX(IF(Table1[[#This Row],[Any Scope Change?]]="Yes",3,0)+$AG113-3,0)</f>
        <v>3.3333333333333339</v>
      </c>
      <c r="AS113" s="77">
        <f>SUMPRODUCT(AN$4:AR$4,AN113:AR113)</f>
        <v>11.66666666666667</v>
      </c>
      <c r="AT113" s="85">
        <v>3</v>
      </c>
      <c r="AU113" s="126" t="s">
        <v>487</v>
      </c>
      <c r="AV113" s="85">
        <v>1</v>
      </c>
      <c r="AW113" s="63" t="s">
        <v>380</v>
      </c>
    </row>
    <row r="114" spans="2:49" customFormat="1" ht="50.15" customHeight="1" x14ac:dyDescent="0.45">
      <c r="B114" s="2" t="s">
        <v>83</v>
      </c>
      <c r="C114" s="2" t="s">
        <v>139</v>
      </c>
      <c r="D114" s="2"/>
      <c r="E114" s="2">
        <v>108</v>
      </c>
      <c r="F114" s="1" t="s">
        <v>233</v>
      </c>
      <c r="G114" s="1" t="str">
        <f>Table1[[#This Row],[Matrix Default Name]] &amp; IF(ISBLANK(Table1[[#This Row],[Component Aliases]]),"", " (aka " &amp; Table1[[#This Row],[Component Aliases]] &amp; ")") &amp; IF(ISBLANK(Table1[[#This Row],[Default Souce Addresses (Decimal)]]),""," (J1939 SA " &amp; Table1[[#This Row],[Default Souce Addresses (Decimal)]] &amp; ")")</f>
        <v>Lighting - Operator Controls (J1939 SA 71)</v>
      </c>
      <c r="H114" s="1" t="s">
        <v>83</v>
      </c>
      <c r="I114" s="1"/>
      <c r="J114" s="14">
        <v>71</v>
      </c>
      <c r="K114" s="41" t="s">
        <v>401</v>
      </c>
      <c r="L114" s="95" t="s">
        <v>415</v>
      </c>
      <c r="M114" s="95" t="s">
        <v>403</v>
      </c>
      <c r="N114" s="95" t="s">
        <v>424</v>
      </c>
      <c r="O114" s="95" t="s">
        <v>431</v>
      </c>
      <c r="P114" s="95" t="s">
        <v>403</v>
      </c>
      <c r="Q114" s="95" t="s">
        <v>420</v>
      </c>
      <c r="R114" s="26">
        <v>0</v>
      </c>
      <c r="S114" s="32">
        <v>2</v>
      </c>
      <c r="T114" s="28">
        <v>1</v>
      </c>
      <c r="U114" s="33">
        <v>2</v>
      </c>
      <c r="V114" s="30">
        <v>1</v>
      </c>
      <c r="W114" s="32">
        <v>3</v>
      </c>
      <c r="X114" s="28">
        <v>0</v>
      </c>
      <c r="Y114" s="33">
        <v>2</v>
      </c>
      <c r="Z114" s="30">
        <v>1</v>
      </c>
      <c r="AA114" s="78">
        <v>2</v>
      </c>
      <c r="AB114" s="80">
        <v>1</v>
      </c>
      <c r="AC114" s="33">
        <v>1</v>
      </c>
      <c r="AD114" s="83" t="s">
        <v>283</v>
      </c>
      <c r="AE114" s="122">
        <f>IFERROR(Table1[[#This Row],[Minimum Degree from RP1226 Connector]]*Table1[[#This Row],[Minimum Degree from J560 (or other Trailer) Connector]]*Table1[[#This Row],[Minimum Degree from other Connectivity (e.g. bluetooth, wi-fi, zigbee)]], "")</f>
        <v>0</v>
      </c>
      <c r="AF114" s="12" t="s">
        <v>407</v>
      </c>
      <c r="AG114" s="73">
        <f>_xlfn.LET(_xlpm.MAX_DEGREES,$AH$2,($R$4*IFERROR(MAX(0,_xlpm.MAX_DEGREES-R114),0)+$T$4*IFERROR(MAX(0,_xlpm.MAX_DEGREES-T114),0)+$V$4*IFERROR(MAX(0,_xlpm.MAX_DEGREES-V114),0)+$X$4*IFERROR(MAX(0,_xlpm.MAX_DEGREES-X114),0)+$Z$4*IFERROR(MAX(0,_xlpm.MAX_DEGREES-Z114),0)+$AB$4*IFERROR(MAX(0,_xlpm.MAX_DEGREES-AB114),0))/$AH$4)</f>
        <v>3.3333333333333335</v>
      </c>
      <c r="AH114" s="73">
        <f>_xlfn.LET(_xlpm.MAX_DEGREES,$AH$2,($R$4*IFERROR(MAX(0,_xlpm.MAX_DEGREES-S114),0)+$T$4*IFERROR(MAX(0,_xlpm.MAX_DEGREES-U114),0)+$V$4*IFERROR(MAX(0,_xlpm.MAX_DEGREES-W114),0)+$X$4*IFERROR(MAX(0,_xlpm.MAX_DEGREES-Y114),0)+$Z$4*IFERROR(MAX(0,_xlpm.MAX_DEGREES-AA114),0)+$AB$4*IFERROR(MAX(0,_xlpm.MAX_DEGREES-AC114),0))/$AH$4)</f>
        <v>0.41666666666666669</v>
      </c>
      <c r="AI114" s="93">
        <v>1</v>
      </c>
      <c r="AJ114" s="93">
        <v>0</v>
      </c>
      <c r="AK114" s="93">
        <v>0</v>
      </c>
      <c r="AL114" s="93">
        <v>2</v>
      </c>
      <c r="AM114" s="92"/>
      <c r="AN114" s="74">
        <f>MAX(AI114+$AG114-3,0)</f>
        <v>1.3333333333333339</v>
      </c>
      <c r="AO114" s="75">
        <f>MAX(AJ114+$AG114-3,0)</f>
        <v>0.33333333333333348</v>
      </c>
      <c r="AP114" s="75">
        <f>MAX(AK114+$AG114-3,0)</f>
        <v>0.33333333333333348</v>
      </c>
      <c r="AQ114" s="75">
        <f>MAX(AL114+$AG114-3,0)</f>
        <v>2.3333333333333339</v>
      </c>
      <c r="AR114" s="76">
        <f>MAX(IF(Table1[[#This Row],[Any Scope Change?]]="Yes",3,0)+$AG114-3,0)</f>
        <v>3.3333333333333339</v>
      </c>
      <c r="AS114" s="77">
        <f>SUMPRODUCT(AN$4:AR$4,AN114:AR114)</f>
        <v>7.6666666666666687</v>
      </c>
      <c r="AT114" s="85">
        <v>3</v>
      </c>
      <c r="AU114" s="126" t="s">
        <v>487</v>
      </c>
      <c r="AV114" s="85">
        <v>2</v>
      </c>
      <c r="AW114" s="63" t="s">
        <v>381</v>
      </c>
    </row>
    <row r="115" spans="2:49" customFormat="1" ht="79.5" customHeight="1" x14ac:dyDescent="0.45">
      <c r="B115" s="2" t="s">
        <v>188</v>
      </c>
      <c r="C115" s="2" t="s">
        <v>220</v>
      </c>
      <c r="D115" s="2" t="s">
        <v>189</v>
      </c>
      <c r="E115" s="2">
        <v>124</v>
      </c>
      <c r="F115" s="1" t="s">
        <v>233</v>
      </c>
      <c r="G115" s="1" t="str">
        <f>Table1[[#This Row],[Matrix Default Name]] &amp; IF(ISBLANK(Table1[[#This Row],[Component Aliases]]),"", " (aka " &amp; Table1[[#This Row],[Component Aliases]] &amp; ")") &amp; IF(ISBLANK(Table1[[#This Row],[Default Souce Addresses (Decimal)]]),""," (J1939 SA " &amp; Table1[[#This Row],[Default Souce Addresses (Decimal)]] &amp; ")")</f>
        <v>Throttle (J1939 SA 0)</v>
      </c>
      <c r="H115" s="1" t="s">
        <v>188</v>
      </c>
      <c r="I115" s="1"/>
      <c r="J115" s="14">
        <v>0</v>
      </c>
      <c r="K115" s="41" t="s">
        <v>401</v>
      </c>
      <c r="L115" s="95" t="s">
        <v>411</v>
      </c>
      <c r="M115" s="95" t="s">
        <v>408</v>
      </c>
      <c r="N115" s="95" t="s">
        <v>421</v>
      </c>
      <c r="O115" s="95" t="s">
        <v>408</v>
      </c>
      <c r="P115" s="95" t="s">
        <v>408</v>
      </c>
      <c r="Q115" s="95" t="s">
        <v>421</v>
      </c>
      <c r="R115" s="26">
        <v>0</v>
      </c>
      <c r="S115" s="32">
        <v>0</v>
      </c>
      <c r="T115" s="28">
        <v>1</v>
      </c>
      <c r="U115" s="33">
        <v>1</v>
      </c>
      <c r="V115" s="30">
        <v>2</v>
      </c>
      <c r="W115" s="32">
        <v>2</v>
      </c>
      <c r="X115" s="28">
        <v>1</v>
      </c>
      <c r="Y115" s="33">
        <v>1</v>
      </c>
      <c r="Z115" s="30">
        <v>1</v>
      </c>
      <c r="AA115" s="78">
        <v>1</v>
      </c>
      <c r="AB115" s="80">
        <v>2</v>
      </c>
      <c r="AC115" s="33">
        <v>2</v>
      </c>
      <c r="AD115" s="83" t="s">
        <v>283</v>
      </c>
      <c r="AE115" s="122">
        <f>IFERROR(Table1[[#This Row],[Minimum Degree from RP1226 Connector]]*Table1[[#This Row],[Minimum Degree from J560 (or other Trailer) Connector]]*Table1[[#This Row],[Minimum Degree from other Connectivity (e.g. bluetooth, wi-fi, zigbee)]], "")</f>
        <v>2</v>
      </c>
      <c r="AF115" s="12" t="s">
        <v>407</v>
      </c>
      <c r="AG115" s="73">
        <f>_xlfn.LET(_xlpm.MAX_DEGREES,$AH$2,($R$4*IFERROR(MAX(0,_xlpm.MAX_DEGREES-R115),0)+$T$4*IFERROR(MAX(0,_xlpm.MAX_DEGREES-T115),0)+$V$4*IFERROR(MAX(0,_xlpm.MAX_DEGREES-V115),0)+$X$4*IFERROR(MAX(0,_xlpm.MAX_DEGREES-X115),0)+$Z$4*IFERROR(MAX(0,_xlpm.MAX_DEGREES-Z115),0)+$AB$4*IFERROR(MAX(0,_xlpm.MAX_DEGREES-AB115),0))/$AH$4)</f>
        <v>2.0833333333333335</v>
      </c>
      <c r="AH115" s="73">
        <f>_xlfn.LET(_xlpm.MAX_DEGREES,$AH$2,($R$4*IFERROR(MAX(0,_xlpm.MAX_DEGREES-S115),0)+$T$4*IFERROR(MAX(0,_xlpm.MAX_DEGREES-U115),0)+$V$4*IFERROR(MAX(0,_xlpm.MAX_DEGREES-W115),0)+$X$4*IFERROR(MAX(0,_xlpm.MAX_DEGREES-Y115),0)+$Z$4*IFERROR(MAX(0,_xlpm.MAX_DEGREES-AA115),0)+$AB$4*IFERROR(MAX(0,_xlpm.MAX_DEGREES-AC115),0))/$AH$4)</f>
        <v>2.0833333333333335</v>
      </c>
      <c r="AI115" s="93">
        <v>3</v>
      </c>
      <c r="AJ115" s="93">
        <v>2</v>
      </c>
      <c r="AK115" s="93">
        <v>1</v>
      </c>
      <c r="AL115" s="93">
        <v>2</v>
      </c>
      <c r="AM115" s="91" t="s">
        <v>390</v>
      </c>
      <c r="AN115" s="74">
        <f>MAX(AI115+$AG115-3,0)</f>
        <v>2.0833333333333339</v>
      </c>
      <c r="AO115" s="75">
        <f>MAX(AJ115+$AG115-3,0)</f>
        <v>1.0833333333333339</v>
      </c>
      <c r="AP115" s="75">
        <f>MAX(AK115+$AG115-3,0)</f>
        <v>8.3333333333333481E-2</v>
      </c>
      <c r="AQ115" s="75">
        <f>MAX(AL115+$AG115-3,0)</f>
        <v>1.0833333333333339</v>
      </c>
      <c r="AR115" s="76">
        <f>MAX(IF(Table1[[#This Row],[Any Scope Change?]]="Yes",3,0)+$AG115-3,0)</f>
        <v>2.0833333333333339</v>
      </c>
      <c r="AS115" s="77">
        <f>SUMPRODUCT(AN$4:AR$4,AN115:AR115)</f>
        <v>6.4166666666666696</v>
      </c>
      <c r="AT115" s="85">
        <v>4</v>
      </c>
      <c r="AU115" s="126" t="s">
        <v>488</v>
      </c>
      <c r="AV115" s="85">
        <v>2</v>
      </c>
      <c r="AW115" s="63" t="s">
        <v>381</v>
      </c>
    </row>
    <row r="116" spans="2:49" customFormat="1" ht="50.15" customHeight="1" x14ac:dyDescent="0.45">
      <c r="B116" s="2" t="s">
        <v>87</v>
      </c>
      <c r="C116" s="2" t="s">
        <v>139</v>
      </c>
      <c r="D116" s="2" t="s">
        <v>88</v>
      </c>
      <c r="E116" s="2">
        <v>125</v>
      </c>
      <c r="F116" s="1" t="s">
        <v>233</v>
      </c>
      <c r="G116" s="1" t="str">
        <f>Table1[[#This Row],[Matrix Default Name]] &amp; IF(ISBLANK(Table1[[#This Row],[Component Aliases]]),"", " (aka " &amp; Table1[[#This Row],[Component Aliases]] &amp; ")") &amp; IF(ISBLANK(Table1[[#This Row],[Default Souce Addresses (Decimal)]]),""," (J1939 SA " &amp; Table1[[#This Row],[Default Souce Addresses (Decimal)]] &amp; ")")</f>
        <v>Transmission Display - Primary (J1939 SA 59)</v>
      </c>
      <c r="H116" s="1" t="s">
        <v>87</v>
      </c>
      <c r="I116" s="1"/>
      <c r="J116" s="14">
        <v>59</v>
      </c>
      <c r="K116" s="41" t="s">
        <v>401</v>
      </c>
      <c r="L116" s="95" t="s">
        <v>411</v>
      </c>
      <c r="M116" s="95" t="s">
        <v>408</v>
      </c>
      <c r="N116" s="95" t="s">
        <v>409</v>
      </c>
      <c r="O116" s="95" t="s">
        <v>408</v>
      </c>
      <c r="P116" s="95" t="s">
        <v>408</v>
      </c>
      <c r="Q116" s="95" t="s">
        <v>421</v>
      </c>
      <c r="R116" s="26">
        <v>0</v>
      </c>
      <c r="S116" s="32">
        <v>0</v>
      </c>
      <c r="T116" s="28">
        <v>1</v>
      </c>
      <c r="U116" s="33">
        <v>1</v>
      </c>
      <c r="V116" s="30" t="s">
        <v>407</v>
      </c>
      <c r="W116" s="32" t="s">
        <v>407</v>
      </c>
      <c r="X116" s="28">
        <v>1</v>
      </c>
      <c r="Y116" s="33">
        <v>1</v>
      </c>
      <c r="Z116" s="30">
        <v>1</v>
      </c>
      <c r="AA116" s="78">
        <v>1</v>
      </c>
      <c r="AB116" s="80">
        <v>2</v>
      </c>
      <c r="AC116" s="33">
        <v>2</v>
      </c>
      <c r="AD116" s="83" t="s">
        <v>283</v>
      </c>
      <c r="AE116" s="122" t="str">
        <f>IFERROR(Table1[[#This Row],[Minimum Degree from RP1226 Connector]]*Table1[[#This Row],[Minimum Degree from J560 (or other Trailer) Connector]]*Table1[[#This Row],[Minimum Degree from other Connectivity (e.g. bluetooth, wi-fi, zigbee)]], "")</f>
        <v/>
      </c>
      <c r="AF116" s="12" t="s">
        <v>290</v>
      </c>
      <c r="AG116" s="73">
        <f>_xlfn.LET(_xlpm.MAX_DEGREES,$AH$2,($R$4*IFERROR(MAX(0,_xlpm.MAX_DEGREES-R116),0)+$T$4*IFERROR(MAX(0,_xlpm.MAX_DEGREES-T116),0)+$V$4*IFERROR(MAX(0,_xlpm.MAX_DEGREES-V116),0)+$X$4*IFERROR(MAX(0,_xlpm.MAX_DEGREES-X116),0)+$Z$4*IFERROR(MAX(0,_xlpm.MAX_DEGREES-Z116),0)+$AB$4*IFERROR(MAX(0,_xlpm.MAX_DEGREES-AB116),0))/$AH$4)</f>
        <v>2.0833333333333335</v>
      </c>
      <c r="AH116" s="73">
        <f>_xlfn.LET(_xlpm.MAX_DEGREES,$AH$2,($R$4*IFERROR(MAX(0,_xlpm.MAX_DEGREES-S116),0)+$T$4*IFERROR(MAX(0,_xlpm.MAX_DEGREES-U116),0)+$V$4*IFERROR(MAX(0,_xlpm.MAX_DEGREES-W116),0)+$X$4*IFERROR(MAX(0,_xlpm.MAX_DEGREES-Y116),0)+$Z$4*IFERROR(MAX(0,_xlpm.MAX_DEGREES-AA116),0)+$AB$4*IFERROR(MAX(0,_xlpm.MAX_DEGREES-AC116),0))/$AH$4)</f>
        <v>2.0833333333333335</v>
      </c>
      <c r="AI116" s="93">
        <v>0</v>
      </c>
      <c r="AJ116" s="93">
        <v>0</v>
      </c>
      <c r="AK116" s="93">
        <v>2</v>
      </c>
      <c r="AL116" s="93">
        <v>2</v>
      </c>
      <c r="AM116" s="92"/>
      <c r="AN116" s="74">
        <f>MAX(AI116+$AG116-3,0)</f>
        <v>0</v>
      </c>
      <c r="AO116" s="75">
        <f>MAX(AJ116+$AG116-3,0)</f>
        <v>0</v>
      </c>
      <c r="AP116" s="75">
        <f>MAX(AK116+$AG116-3,0)</f>
        <v>1.0833333333333339</v>
      </c>
      <c r="AQ116" s="75">
        <f>MAX(AL116+$AG116-3,0)</f>
        <v>1.0833333333333339</v>
      </c>
      <c r="AR116" s="76">
        <f>MAX(IF(Table1[[#This Row],[Any Scope Change?]]="Yes",3,0)+$AG116-3,0)</f>
        <v>2.0833333333333339</v>
      </c>
      <c r="AS116" s="77">
        <f>SUMPRODUCT(AN$4:AR$4,AN116:AR116)</f>
        <v>4.2500000000000018</v>
      </c>
      <c r="AT116" s="85">
        <v>4</v>
      </c>
      <c r="AU116" s="126" t="s">
        <v>488</v>
      </c>
      <c r="AV116" s="85">
        <v>3</v>
      </c>
      <c r="AW116" s="63" t="s">
        <v>383</v>
      </c>
    </row>
    <row r="117" spans="2:49" customFormat="1" ht="50.15" customHeight="1" x14ac:dyDescent="0.45">
      <c r="B117" s="2" t="s">
        <v>40</v>
      </c>
      <c r="C117" s="2" t="s">
        <v>139</v>
      </c>
      <c r="D117" s="2"/>
      <c r="E117" s="2">
        <v>127</v>
      </c>
      <c r="F117" s="1" t="s">
        <v>233</v>
      </c>
      <c r="G117" s="1" t="str">
        <f>Table1[[#This Row],[Matrix Default Name]] &amp; IF(ISBLANK(Table1[[#This Row],[Component Aliases]]),"", " (aka " &amp; Table1[[#This Row],[Component Aliases]] &amp; ")") &amp; IF(ISBLANK(Table1[[#This Row],[Default Souce Addresses (Decimal)]]),""," (J1939 SA " &amp; Table1[[#This Row],[Default Souce Addresses (Decimal)]] &amp; ")")</f>
        <v>Trip Recorder (J1939 SA 24)</v>
      </c>
      <c r="H117" s="1" t="s">
        <v>40</v>
      </c>
      <c r="I117" s="1"/>
      <c r="J117" s="14">
        <v>24</v>
      </c>
      <c r="K117" s="41" t="s">
        <v>401</v>
      </c>
      <c r="L117" s="95" t="s">
        <v>411</v>
      </c>
      <c r="M117" s="95" t="s">
        <v>408</v>
      </c>
      <c r="N117" s="95" t="s">
        <v>409</v>
      </c>
      <c r="O117" s="95" t="s">
        <v>408</v>
      </c>
      <c r="P117" s="95" t="s">
        <v>408</v>
      </c>
      <c r="Q117" s="95" t="s">
        <v>421</v>
      </c>
      <c r="R117" s="26">
        <v>0</v>
      </c>
      <c r="S117" s="32">
        <v>0</v>
      </c>
      <c r="T117" s="28">
        <v>1</v>
      </c>
      <c r="U117" s="33">
        <v>1</v>
      </c>
      <c r="V117" s="30" t="s">
        <v>407</v>
      </c>
      <c r="W117" s="32" t="s">
        <v>407</v>
      </c>
      <c r="X117" s="28">
        <v>1</v>
      </c>
      <c r="Y117" s="33">
        <v>1</v>
      </c>
      <c r="Z117" s="30">
        <v>1</v>
      </c>
      <c r="AA117" s="78">
        <v>1</v>
      </c>
      <c r="AB117" s="80">
        <v>2</v>
      </c>
      <c r="AC117" s="33">
        <v>2</v>
      </c>
      <c r="AD117" s="83" t="s">
        <v>283</v>
      </c>
      <c r="AE117" s="122" t="str">
        <f>IFERROR(Table1[[#This Row],[Minimum Degree from RP1226 Connector]]*Table1[[#This Row],[Minimum Degree from J560 (or other Trailer) Connector]]*Table1[[#This Row],[Minimum Degree from other Connectivity (e.g. bluetooth, wi-fi, zigbee)]], "")</f>
        <v/>
      </c>
      <c r="AF117" s="12" t="s">
        <v>290</v>
      </c>
      <c r="AG117" s="73">
        <f>_xlfn.LET(_xlpm.MAX_DEGREES,$AH$2,($R$4*IFERROR(MAX(0,_xlpm.MAX_DEGREES-R117),0)+$T$4*IFERROR(MAX(0,_xlpm.MAX_DEGREES-T117),0)+$V$4*IFERROR(MAX(0,_xlpm.MAX_DEGREES-V117),0)+$X$4*IFERROR(MAX(0,_xlpm.MAX_DEGREES-X117),0)+$Z$4*IFERROR(MAX(0,_xlpm.MAX_DEGREES-Z117),0)+$AB$4*IFERROR(MAX(0,_xlpm.MAX_DEGREES-AB117),0))/$AH$4)</f>
        <v>2.0833333333333335</v>
      </c>
      <c r="AH117" s="73">
        <f>_xlfn.LET(_xlpm.MAX_DEGREES,$AH$2,($R$4*IFERROR(MAX(0,_xlpm.MAX_DEGREES-S117),0)+$T$4*IFERROR(MAX(0,_xlpm.MAX_DEGREES-U117),0)+$V$4*IFERROR(MAX(0,_xlpm.MAX_DEGREES-W117),0)+$X$4*IFERROR(MAX(0,_xlpm.MAX_DEGREES-Y117),0)+$Z$4*IFERROR(MAX(0,_xlpm.MAX_DEGREES-AA117),0)+$AB$4*IFERROR(MAX(0,_xlpm.MAX_DEGREES-AC117),0))/$AH$4)</f>
        <v>2.0833333333333335</v>
      </c>
      <c r="AI117" s="93">
        <v>0</v>
      </c>
      <c r="AJ117" s="93">
        <v>2</v>
      </c>
      <c r="AK117" s="93">
        <v>0</v>
      </c>
      <c r="AL117" s="93">
        <v>2</v>
      </c>
      <c r="AM117" s="92"/>
      <c r="AN117" s="74">
        <f>MAX(AI117+$AG117-3,0)</f>
        <v>0</v>
      </c>
      <c r="AO117" s="75">
        <f>MAX(AJ117+$AG117-3,0)</f>
        <v>1.0833333333333339</v>
      </c>
      <c r="AP117" s="75">
        <f>MAX(AK117+$AG117-3,0)</f>
        <v>0</v>
      </c>
      <c r="AQ117" s="75">
        <f>MAX(AL117+$AG117-3,0)</f>
        <v>1.0833333333333339</v>
      </c>
      <c r="AR117" s="76">
        <f>MAX(IF(Table1[[#This Row],[Any Scope Change?]]="Yes",3,0)+$AG117-3,0)</f>
        <v>2.0833333333333339</v>
      </c>
      <c r="AS117" s="77">
        <f>SUMPRODUCT(AN$4:AR$4,AN117:AR117)</f>
        <v>4.2500000000000018</v>
      </c>
      <c r="AT117" s="85">
        <v>4</v>
      </c>
      <c r="AU117" s="126" t="s">
        <v>488</v>
      </c>
      <c r="AV117" s="85">
        <v>3</v>
      </c>
      <c r="AW117" s="63" t="s">
        <v>383</v>
      </c>
    </row>
    <row r="118" spans="2:49" customFormat="1" ht="50.15" customHeight="1" x14ac:dyDescent="0.45">
      <c r="B118" s="2" t="s">
        <v>247</v>
      </c>
      <c r="C118" s="2" t="s">
        <v>265</v>
      </c>
      <c r="D118" s="2"/>
      <c r="E118" s="2">
        <v>132</v>
      </c>
      <c r="F118" s="1" t="s">
        <v>233</v>
      </c>
      <c r="G118" s="1" t="str">
        <f>Table1[[#This Row],[Matrix Default Name]] &amp; IF(ISBLANK(Table1[[#This Row],[Component Aliases]]),"", " (aka " &amp; Table1[[#This Row],[Component Aliases]] &amp; ")") &amp; IF(ISBLANK(Table1[[#This Row],[Default Souce Addresses (Decimal)]]),""," (J1939 SA " &amp; Table1[[#This Row],[Default Souce Addresses (Decimal)]] &amp; ")")</f>
        <v>Switch Field (aka Additional Switches / Modular Switch Field (MSF)) (J1939 SA 138)</v>
      </c>
      <c r="H118" s="1" t="s">
        <v>339</v>
      </c>
      <c r="I118" s="1" t="s">
        <v>354</v>
      </c>
      <c r="J118" s="14">
        <v>138</v>
      </c>
      <c r="K118" s="41" t="s">
        <v>401</v>
      </c>
      <c r="L118" s="95" t="s">
        <v>420</v>
      </c>
      <c r="M118" s="95" t="s">
        <v>420</v>
      </c>
      <c r="N118" s="95" t="s">
        <v>418</v>
      </c>
      <c r="O118" s="95" t="s">
        <v>420</v>
      </c>
      <c r="P118" s="95" t="s">
        <v>420</v>
      </c>
      <c r="Q118" s="95" t="s">
        <v>421</v>
      </c>
      <c r="R118" s="26">
        <v>1</v>
      </c>
      <c r="S118" s="32">
        <v>1</v>
      </c>
      <c r="T118" s="28">
        <v>1</v>
      </c>
      <c r="U118" s="33">
        <v>1</v>
      </c>
      <c r="V118" s="30">
        <v>2</v>
      </c>
      <c r="W118" s="32">
        <v>2</v>
      </c>
      <c r="X118" s="28">
        <v>1</v>
      </c>
      <c r="Y118" s="33">
        <v>1</v>
      </c>
      <c r="Z118" s="30">
        <v>1</v>
      </c>
      <c r="AA118" s="78">
        <v>1</v>
      </c>
      <c r="AB118" s="80">
        <v>2</v>
      </c>
      <c r="AC118" s="33">
        <v>2</v>
      </c>
      <c r="AD118" s="83" t="s">
        <v>283</v>
      </c>
      <c r="AE118" s="122">
        <f>IFERROR(Table1[[#This Row],[Minimum Degree from RP1226 Connector]]*Table1[[#This Row],[Minimum Degree from J560 (or other Trailer) Connector]]*Table1[[#This Row],[Minimum Degree from other Connectivity (e.g. bluetooth, wi-fi, zigbee)]], "")</f>
        <v>2</v>
      </c>
      <c r="AF118" s="12" t="s">
        <v>407</v>
      </c>
      <c r="AG118" s="73">
        <f>_xlfn.LET(_xlpm.MAX_DEGREES,$AH$2,($R$4*IFERROR(MAX(0,_xlpm.MAX_DEGREES-R118),0)+$T$4*IFERROR(MAX(0,_xlpm.MAX_DEGREES-T118),0)+$V$4*IFERROR(MAX(0,_xlpm.MAX_DEGREES-V118),0)+$X$4*IFERROR(MAX(0,_xlpm.MAX_DEGREES-X118),0)+$Z$4*IFERROR(MAX(0,_xlpm.MAX_DEGREES-Z118),0)+$AB$4*IFERROR(MAX(0,_xlpm.MAX_DEGREES-AB118),0))/$AH$4)</f>
        <v>1.6666666666666667</v>
      </c>
      <c r="AH118" s="73">
        <f>_xlfn.LET(_xlpm.MAX_DEGREES,$AH$2,($R$4*IFERROR(MAX(0,_xlpm.MAX_DEGREES-S118),0)+$T$4*IFERROR(MAX(0,_xlpm.MAX_DEGREES-U118),0)+$V$4*IFERROR(MAX(0,_xlpm.MAX_DEGREES-W118),0)+$X$4*IFERROR(MAX(0,_xlpm.MAX_DEGREES-Y118),0)+$Z$4*IFERROR(MAX(0,_xlpm.MAX_DEGREES-AA118),0)+$AB$4*IFERROR(MAX(0,_xlpm.MAX_DEGREES-AC118),0))/$AH$4)</f>
        <v>1.6666666666666667</v>
      </c>
      <c r="AI118" s="93">
        <v>0</v>
      </c>
      <c r="AJ118" s="93">
        <v>0</v>
      </c>
      <c r="AK118" s="93">
        <v>0</v>
      </c>
      <c r="AL118" s="93">
        <v>2</v>
      </c>
      <c r="AM118" s="92"/>
      <c r="AN118" s="74">
        <f>MAX(AI118+$AG118-3,0)</f>
        <v>0</v>
      </c>
      <c r="AO118" s="75">
        <f>MAX(AJ118+$AG118-3,0)</f>
        <v>0</v>
      </c>
      <c r="AP118" s="75">
        <f>MAX(AK118+$AG118-3,0)</f>
        <v>0</v>
      </c>
      <c r="AQ118" s="75">
        <f>MAX(AL118+$AG118-3,0)</f>
        <v>0.66666666666666696</v>
      </c>
      <c r="AR118" s="76">
        <f>MAX(IF(Table1[[#This Row],[Any Scope Change?]]="Yes",3,0)+$AG118-3,0)</f>
        <v>1.666666666666667</v>
      </c>
      <c r="AS118" s="77">
        <f>SUMPRODUCT(AN$4:AR$4,AN118:AR118)</f>
        <v>2.3333333333333339</v>
      </c>
      <c r="AT118" s="85">
        <v>4</v>
      </c>
      <c r="AU118" s="126" t="s">
        <v>488</v>
      </c>
      <c r="AV118" s="85">
        <v>3</v>
      </c>
      <c r="AW118" s="63" t="s">
        <v>391</v>
      </c>
    </row>
    <row r="119" spans="2:49" customFormat="1" ht="50.15" customHeight="1" x14ac:dyDescent="0.45">
      <c r="B119" s="2"/>
      <c r="C119" s="2" t="s">
        <v>475</v>
      </c>
      <c r="D119" s="2"/>
      <c r="E119" s="2">
        <v>135</v>
      </c>
      <c r="F119" s="1" t="s">
        <v>233</v>
      </c>
      <c r="G119" s="1" t="str">
        <f>Table1[[#This Row],[Matrix Default Name]] &amp; IF(ISBLANK(Table1[[#This Row],[Component Aliases]]),"", " (aka " &amp; Table1[[#This Row],[Component Aliases]] &amp; ")") &amp; IF(ISBLANK(Table1[[#This Row],[Default Souce Addresses (Decimal)]]),""," (J1939 SA " &amp; Table1[[#This Row],[Default Souce Addresses (Decimal)]] &amp; ")")</f>
        <v>Power TakeOff (PTO) Switches (J1939 SA 07)</v>
      </c>
      <c r="H119" s="1" t="s">
        <v>278</v>
      </c>
      <c r="I119" s="1"/>
      <c r="J119" s="14" t="s">
        <v>309</v>
      </c>
      <c r="K119" s="41" t="s">
        <v>401</v>
      </c>
      <c r="L119" s="95" t="s">
        <v>431</v>
      </c>
      <c r="M119" s="95" t="s">
        <v>444</v>
      </c>
      <c r="N119" s="95" t="s">
        <v>445</v>
      </c>
      <c r="O119" s="95" t="s">
        <v>444</v>
      </c>
      <c r="P119" s="95" t="s">
        <v>444</v>
      </c>
      <c r="Q119" s="95" t="s">
        <v>410</v>
      </c>
      <c r="R119" s="26">
        <v>0</v>
      </c>
      <c r="S119" s="32">
        <v>2</v>
      </c>
      <c r="T119" s="28">
        <v>0</v>
      </c>
      <c r="U119" s="33">
        <v>2</v>
      </c>
      <c r="V119" s="30">
        <v>2</v>
      </c>
      <c r="W119" s="32">
        <v>3</v>
      </c>
      <c r="X119" s="28">
        <v>0</v>
      </c>
      <c r="Y119" s="33">
        <v>2</v>
      </c>
      <c r="Z119" s="30">
        <v>0</v>
      </c>
      <c r="AA119" s="78">
        <v>2</v>
      </c>
      <c r="AB119" s="80">
        <v>0</v>
      </c>
      <c r="AC119" s="33">
        <v>2</v>
      </c>
      <c r="AD119" s="83" t="s">
        <v>359</v>
      </c>
      <c r="AE119" s="122">
        <f>IFERROR(Table1[[#This Row],[Minimum Degree from RP1226 Connector]]*Table1[[#This Row],[Minimum Degree from J560 (or other Trailer) Connector]]*Table1[[#This Row],[Minimum Degree from other Connectivity (e.g. bluetooth, wi-fi, zigbee)]], "")</f>
        <v>0</v>
      </c>
      <c r="AF119" s="12" t="s">
        <v>407</v>
      </c>
      <c r="AG119" s="73">
        <f>_xlfn.LET(_xlpm.MAX_DEGREES,$AH$2,($R$4*IFERROR(MAX(0,_xlpm.MAX_DEGREES-R119),0)+$T$4*IFERROR(MAX(0,_xlpm.MAX_DEGREES-T119),0)+$V$4*IFERROR(MAX(0,_xlpm.MAX_DEGREES-V119),0)+$X$4*IFERROR(MAX(0,_xlpm.MAX_DEGREES-X119),0)+$Z$4*IFERROR(MAX(0,_xlpm.MAX_DEGREES-Z119),0)+$AB$4*IFERROR(MAX(0,_xlpm.MAX_DEGREES-AB119),0))/$AH$4)</f>
        <v>4.166666666666667</v>
      </c>
      <c r="AH119" s="73">
        <f>_xlfn.LET(_xlpm.MAX_DEGREES,$AH$2,($R$4*IFERROR(MAX(0,_xlpm.MAX_DEGREES-S119),0)+$T$4*IFERROR(MAX(0,_xlpm.MAX_DEGREES-U119),0)+$V$4*IFERROR(MAX(0,_xlpm.MAX_DEGREES-W119),0)+$X$4*IFERROR(MAX(0,_xlpm.MAX_DEGREES-Y119),0)+$Z$4*IFERROR(MAX(0,_xlpm.MAX_DEGREES-AA119),0)+$AB$4*IFERROR(MAX(0,_xlpm.MAX_DEGREES-AC119),0))/$AH$4)</f>
        <v>0</v>
      </c>
      <c r="AI119" s="93">
        <v>1</v>
      </c>
      <c r="AJ119" s="93">
        <v>2</v>
      </c>
      <c r="AK119" s="93">
        <v>1</v>
      </c>
      <c r="AL119" s="93">
        <v>2</v>
      </c>
      <c r="AM119" s="90" t="s">
        <v>389</v>
      </c>
      <c r="AN119" s="74">
        <f>MAX(AI119+$AG119-3,0)</f>
        <v>2.166666666666667</v>
      </c>
      <c r="AO119" s="75">
        <f>MAX(AJ119+$AG119-3,0)</f>
        <v>3.166666666666667</v>
      </c>
      <c r="AP119" s="75">
        <f>MAX(AK119+$AG119-3,0)</f>
        <v>2.166666666666667</v>
      </c>
      <c r="AQ119" s="75">
        <f>MAX(AL119+$AG119-3,0)</f>
        <v>3.166666666666667</v>
      </c>
      <c r="AR119" s="76">
        <f>MAX(IF(Table1[[#This Row],[Any Scope Change?]]="Yes",3,0)+$AG119-3,0)</f>
        <v>1.166666666666667</v>
      </c>
      <c r="AS119" s="77">
        <f>SUMPRODUCT(AN$4:AR$4,AN119:AR119)</f>
        <v>11.833333333333336</v>
      </c>
      <c r="AT119" s="85">
        <v>5</v>
      </c>
      <c r="AU119" s="10" t="s">
        <v>484</v>
      </c>
      <c r="AV119" s="85">
        <v>2</v>
      </c>
      <c r="AW119" s="63" t="s">
        <v>382</v>
      </c>
    </row>
    <row r="120" spans="2:49" customFormat="1" ht="50.15" customHeight="1" x14ac:dyDescent="0.45">
      <c r="B120" s="2" t="s">
        <v>10</v>
      </c>
      <c r="C120" s="2" t="s">
        <v>139</v>
      </c>
      <c r="D120" s="2" t="s">
        <v>11</v>
      </c>
      <c r="E120" s="2">
        <v>120</v>
      </c>
      <c r="F120" s="1" t="s">
        <v>233</v>
      </c>
      <c r="G120" s="1" t="str">
        <f>Table1[[#This Row],[Matrix Default Name]] &amp; IF(ISBLANK(Table1[[#This Row],[Component Aliases]]),"", " (aka " &amp; Table1[[#This Row],[Component Aliases]] &amp; ")") &amp; IF(ISBLANK(Table1[[#This Row],[Default Souce Addresses (Decimal)]]),""," (J1939 SA " &amp; Table1[[#This Row],[Default Souce Addresses (Decimal)]] &amp; ")")</f>
        <v>Shift Console - Primary (aka Gearshift ECU) (J1939 SA 05)</v>
      </c>
      <c r="H120" s="1" t="s">
        <v>10</v>
      </c>
      <c r="I120" s="1" t="s">
        <v>285</v>
      </c>
      <c r="J120" s="14" t="s">
        <v>320</v>
      </c>
      <c r="K120" s="41" t="s">
        <v>401</v>
      </c>
      <c r="L120" s="95" t="s">
        <v>427</v>
      </c>
      <c r="M120" s="95" t="s">
        <v>420</v>
      </c>
      <c r="N120" s="95" t="s">
        <v>420</v>
      </c>
      <c r="O120" s="95" t="s">
        <v>413</v>
      </c>
      <c r="P120" s="95" t="s">
        <v>420</v>
      </c>
      <c r="Q120" s="95" t="s">
        <v>406</v>
      </c>
      <c r="R120" s="26">
        <v>0</v>
      </c>
      <c r="S120" s="32">
        <v>0</v>
      </c>
      <c r="T120" s="28">
        <v>1</v>
      </c>
      <c r="U120" s="33">
        <v>1</v>
      </c>
      <c r="V120" s="30">
        <v>1</v>
      </c>
      <c r="W120" s="32">
        <v>1</v>
      </c>
      <c r="X120" s="28">
        <v>0</v>
      </c>
      <c r="Y120" s="33">
        <v>1</v>
      </c>
      <c r="Z120" s="30">
        <v>1</v>
      </c>
      <c r="AA120" s="78">
        <v>1</v>
      </c>
      <c r="AB120" s="80">
        <v>1</v>
      </c>
      <c r="AC120" s="33">
        <v>2</v>
      </c>
      <c r="AD120" s="83" t="s">
        <v>359</v>
      </c>
      <c r="AE120" s="122">
        <f>IFERROR(Table1[[#This Row],[Minimum Degree from RP1226 Connector]]*Table1[[#This Row],[Minimum Degree from J560 (or other Trailer) Connector]]*Table1[[#This Row],[Minimum Degree from other Connectivity (e.g. bluetooth, wi-fi, zigbee)]], "")</f>
        <v>0</v>
      </c>
      <c r="AF120" s="12" t="s">
        <v>407</v>
      </c>
      <c r="AG120" s="73">
        <f>_xlfn.LET(_xlpm.MAX_DEGREES,$AH$2,($R$4*IFERROR(MAX(0,_xlpm.MAX_DEGREES-R120),0)+$T$4*IFERROR(MAX(0,_xlpm.MAX_DEGREES-T120),0)+$V$4*IFERROR(MAX(0,_xlpm.MAX_DEGREES-V120),0)+$X$4*IFERROR(MAX(0,_xlpm.MAX_DEGREES-X120),0)+$Z$4*IFERROR(MAX(0,_xlpm.MAX_DEGREES-Z120),0)+$AB$4*IFERROR(MAX(0,_xlpm.MAX_DEGREES-AB120),0))/$AH$4)</f>
        <v>3.3333333333333335</v>
      </c>
      <c r="AH120" s="73">
        <f>_xlfn.LET(_xlpm.MAX_DEGREES,$AH$2,($R$4*IFERROR(MAX(0,_xlpm.MAX_DEGREES-S120),0)+$T$4*IFERROR(MAX(0,_xlpm.MAX_DEGREES-U120),0)+$V$4*IFERROR(MAX(0,_xlpm.MAX_DEGREES-W120),0)+$X$4*IFERROR(MAX(0,_xlpm.MAX_DEGREES-Y120),0)+$Z$4*IFERROR(MAX(0,_xlpm.MAX_DEGREES-AA120),0)+$AB$4*IFERROR(MAX(0,_xlpm.MAX_DEGREES-AC120),0))/$AH$4)</f>
        <v>2.5</v>
      </c>
      <c r="AI120" s="93">
        <v>0</v>
      </c>
      <c r="AJ120" s="93">
        <v>0</v>
      </c>
      <c r="AK120" s="93">
        <v>2</v>
      </c>
      <c r="AL120" s="93">
        <v>2</v>
      </c>
      <c r="AM120" s="92"/>
      <c r="AN120" s="74">
        <f>MAX(AI120+$AG120-3,0)</f>
        <v>0.33333333333333348</v>
      </c>
      <c r="AO120" s="75">
        <f>MAX(AJ120+$AG120-3,0)</f>
        <v>0.33333333333333348</v>
      </c>
      <c r="AP120" s="75">
        <f>MAX(AK120+$AG120-3,0)</f>
        <v>2.3333333333333339</v>
      </c>
      <c r="AQ120" s="75">
        <f>MAX(AL120+$AG120-3,0)</f>
        <v>2.3333333333333339</v>
      </c>
      <c r="AR120" s="76">
        <f>MAX(IF(Table1[[#This Row],[Any Scope Change?]]="Yes",3,0)+$AG120-3,0)</f>
        <v>0.33333333333333348</v>
      </c>
      <c r="AS120" s="77">
        <f>SUMPRODUCT(AN$4:AR$4,AN120:AR120)</f>
        <v>5.6666666666666679</v>
      </c>
      <c r="AT120" s="85">
        <v>6</v>
      </c>
      <c r="AU120" s="10" t="s">
        <v>485</v>
      </c>
      <c r="AV120" s="85">
        <v>3</v>
      </c>
      <c r="AW120" s="63" t="s">
        <v>383</v>
      </c>
    </row>
    <row r="121" spans="2:49" customFormat="1" ht="50.15" customHeight="1" x14ac:dyDescent="0.45">
      <c r="B121" s="2" t="s">
        <v>118</v>
      </c>
      <c r="C121" s="2" t="s">
        <v>139</v>
      </c>
      <c r="D121" s="2" t="s">
        <v>119</v>
      </c>
      <c r="E121" s="2">
        <v>115</v>
      </c>
      <c r="F121" s="1" t="s">
        <v>233</v>
      </c>
      <c r="G121" s="1" t="str">
        <f>Table1[[#This Row],[Matrix Default Name]] &amp; IF(ISBLANK(Table1[[#This Row],[Component Aliases]]),"", " (aka " &amp; Table1[[#This Row],[Component Aliases]] &amp; ")") &amp; IF(ISBLANK(Table1[[#This Row],[Default Souce Addresses (Decimal)]]),""," (J1939 SA " &amp; Table1[[#This Row],[Default Souce Addresses (Decimal)]] &amp; ")")</f>
        <v>Safety Restraint System (SRS) (J1939 SA 83)</v>
      </c>
      <c r="H121" s="1" t="s">
        <v>348</v>
      </c>
      <c r="I121" s="1"/>
      <c r="J121" s="14">
        <v>83</v>
      </c>
      <c r="K121" s="41" t="s">
        <v>401</v>
      </c>
      <c r="L121" s="95" t="s">
        <v>432</v>
      </c>
      <c r="M121" s="95" t="s">
        <v>431</v>
      </c>
      <c r="N121" s="95" t="s">
        <v>433</v>
      </c>
      <c r="O121" s="95" t="s">
        <v>431</v>
      </c>
      <c r="P121" s="95" t="s">
        <v>431</v>
      </c>
      <c r="Q121" s="95" t="s">
        <v>418</v>
      </c>
      <c r="R121" s="26">
        <v>1</v>
      </c>
      <c r="S121" s="32">
        <v>1</v>
      </c>
      <c r="T121" s="28">
        <v>0</v>
      </c>
      <c r="U121" s="33">
        <v>2</v>
      </c>
      <c r="V121" s="30">
        <v>2</v>
      </c>
      <c r="W121" s="32">
        <v>2</v>
      </c>
      <c r="X121" s="28">
        <v>0</v>
      </c>
      <c r="Y121" s="33">
        <v>2</v>
      </c>
      <c r="Z121" s="30">
        <v>0</v>
      </c>
      <c r="AA121" s="78">
        <v>2</v>
      </c>
      <c r="AB121" s="80">
        <v>2</v>
      </c>
      <c r="AC121" s="33">
        <v>2</v>
      </c>
      <c r="AD121" s="83" t="s">
        <v>359</v>
      </c>
      <c r="AE121" s="122">
        <f>IFERROR(Table1[[#This Row],[Minimum Degree from RP1226 Connector]]*Table1[[#This Row],[Minimum Degree from J560 (or other Trailer) Connector]]*Table1[[#This Row],[Minimum Degree from other Connectivity (e.g. bluetooth, wi-fi, zigbee)]], "")</f>
        <v>0</v>
      </c>
      <c r="AF121" s="12" t="s">
        <v>407</v>
      </c>
      <c r="AG121" s="73">
        <f>_xlfn.LET(_xlpm.MAX_DEGREES,$AH$2,($R$4*IFERROR(MAX(0,_xlpm.MAX_DEGREES-R121),0)+$T$4*IFERROR(MAX(0,_xlpm.MAX_DEGREES-T121),0)+$V$4*IFERROR(MAX(0,_xlpm.MAX_DEGREES-V121),0)+$X$4*IFERROR(MAX(0,_xlpm.MAX_DEGREES-X121),0)+$Z$4*IFERROR(MAX(0,_xlpm.MAX_DEGREES-Z121),0)+$AB$4*IFERROR(MAX(0,_xlpm.MAX_DEGREES-AB121),0))/$AH$4)</f>
        <v>2.916666666666667</v>
      </c>
      <c r="AH121" s="73">
        <f>_xlfn.LET(_xlpm.MAX_DEGREES,$AH$2,($R$4*IFERROR(MAX(0,_xlpm.MAX_DEGREES-S121),0)+$T$4*IFERROR(MAX(0,_xlpm.MAX_DEGREES-U121),0)+$V$4*IFERROR(MAX(0,_xlpm.MAX_DEGREES-W121),0)+$X$4*IFERROR(MAX(0,_xlpm.MAX_DEGREES-Y121),0)+$Z$4*IFERROR(MAX(0,_xlpm.MAX_DEGREES-AA121),0)+$AB$4*IFERROR(MAX(0,_xlpm.MAX_DEGREES-AC121),0))/$AH$4)</f>
        <v>0.41666666666666669</v>
      </c>
      <c r="AI121" s="93">
        <v>3</v>
      </c>
      <c r="AJ121" s="93">
        <v>0</v>
      </c>
      <c r="AK121" s="93">
        <v>0</v>
      </c>
      <c r="AL121" s="93">
        <v>2</v>
      </c>
      <c r="AM121" s="92"/>
      <c r="AN121" s="74">
        <f>MAX(AI121+$AG121-3,0)</f>
        <v>2.916666666666667</v>
      </c>
      <c r="AO121" s="75">
        <f>MAX(AJ121+$AG121-3,0)</f>
        <v>0</v>
      </c>
      <c r="AP121" s="75">
        <f>MAX(AK121+$AG121-3,0)</f>
        <v>0</v>
      </c>
      <c r="AQ121" s="75">
        <f>MAX(AL121+$AG121-3,0)</f>
        <v>1.916666666666667</v>
      </c>
      <c r="AR121" s="76">
        <f>MAX(IF(Table1[[#This Row],[Any Scope Change?]]="Yes",3,0)+$AG121-3,0)</f>
        <v>0</v>
      </c>
      <c r="AS121" s="77">
        <f>SUMPRODUCT(AN$4:AR$4,AN121:AR121)</f>
        <v>4.8333333333333339</v>
      </c>
      <c r="AT121" s="85">
        <v>6</v>
      </c>
      <c r="AU121" s="10" t="s">
        <v>485</v>
      </c>
      <c r="AV121" s="85">
        <v>2</v>
      </c>
      <c r="AW121" s="63" t="s">
        <v>381</v>
      </c>
    </row>
    <row r="122" spans="2:49" customFormat="1" ht="50.15" customHeight="1" x14ac:dyDescent="0.45">
      <c r="B122" s="2" t="s">
        <v>203</v>
      </c>
      <c r="C122" s="2" t="s">
        <v>220</v>
      </c>
      <c r="D122" s="2" t="s">
        <v>204</v>
      </c>
      <c r="E122" s="2">
        <v>114</v>
      </c>
      <c r="F122" s="1" t="s">
        <v>233</v>
      </c>
      <c r="G122" s="1" t="str">
        <f>Table1[[#This Row],[Matrix Default Name]] &amp; IF(ISBLANK(Table1[[#This Row],[Component Aliases]]),"", " (aka " &amp; Table1[[#This Row],[Component Aliases]] &amp; ")") &amp; IF(ISBLANK(Table1[[#This Row],[Default Souce Addresses (Decimal)]]),""," (J1939 SA " &amp; Table1[[#This Row],[Default Souce Addresses (Decimal)]] &amp; ")")</f>
        <v>Retarder Display (J1939 SA 23)</v>
      </c>
      <c r="H122" s="1" t="s">
        <v>203</v>
      </c>
      <c r="I122" s="1"/>
      <c r="J122" s="14">
        <v>23</v>
      </c>
      <c r="K122" s="41" t="s">
        <v>401</v>
      </c>
      <c r="L122" s="95" t="s">
        <v>411</v>
      </c>
      <c r="M122" s="95" t="s">
        <v>408</v>
      </c>
      <c r="N122" s="95" t="s">
        <v>408</v>
      </c>
      <c r="O122" s="95" t="s">
        <v>408</v>
      </c>
      <c r="P122" s="95" t="s">
        <v>408</v>
      </c>
      <c r="Q122" s="95" t="s">
        <v>421</v>
      </c>
      <c r="R122" s="26">
        <v>0</v>
      </c>
      <c r="S122" s="32">
        <v>0</v>
      </c>
      <c r="T122" s="28">
        <v>1</v>
      </c>
      <c r="U122" s="33">
        <v>1</v>
      </c>
      <c r="V122" s="30">
        <v>1</v>
      </c>
      <c r="W122" s="32">
        <v>1</v>
      </c>
      <c r="X122" s="28">
        <v>1</v>
      </c>
      <c r="Y122" s="33">
        <v>1</v>
      </c>
      <c r="Z122" s="30">
        <v>1</v>
      </c>
      <c r="AA122" s="78">
        <v>1</v>
      </c>
      <c r="AB122" s="80">
        <v>2</v>
      </c>
      <c r="AC122" s="33">
        <v>2</v>
      </c>
      <c r="AD122" s="83" t="s">
        <v>359</v>
      </c>
      <c r="AE122" s="122">
        <f>IFERROR(Table1[[#This Row],[Minimum Degree from RP1226 Connector]]*Table1[[#This Row],[Minimum Degree from J560 (or other Trailer) Connector]]*Table1[[#This Row],[Minimum Degree from other Connectivity (e.g. bluetooth, wi-fi, zigbee)]], "")</f>
        <v>1</v>
      </c>
      <c r="AF122" s="12" t="s">
        <v>407</v>
      </c>
      <c r="AG122" s="73">
        <f>_xlfn.LET(_xlpm.MAX_DEGREES,$AH$2,($R$4*IFERROR(MAX(0,_xlpm.MAX_DEGREES-R122),0)+$T$4*IFERROR(MAX(0,_xlpm.MAX_DEGREES-T122),0)+$V$4*IFERROR(MAX(0,_xlpm.MAX_DEGREES-V122),0)+$X$4*IFERROR(MAX(0,_xlpm.MAX_DEGREES-X122),0)+$Z$4*IFERROR(MAX(0,_xlpm.MAX_DEGREES-Z122),0)+$AB$4*IFERROR(MAX(0,_xlpm.MAX_DEGREES-AB122),0))/$AH$4)</f>
        <v>2.5</v>
      </c>
      <c r="AH122" s="73">
        <f>_xlfn.LET(_xlpm.MAX_DEGREES,$AH$2,($R$4*IFERROR(MAX(0,_xlpm.MAX_DEGREES-S122),0)+$T$4*IFERROR(MAX(0,_xlpm.MAX_DEGREES-U122),0)+$V$4*IFERROR(MAX(0,_xlpm.MAX_DEGREES-W122),0)+$X$4*IFERROR(MAX(0,_xlpm.MAX_DEGREES-Y122),0)+$Z$4*IFERROR(MAX(0,_xlpm.MAX_DEGREES-AA122),0)+$AB$4*IFERROR(MAX(0,_xlpm.MAX_DEGREES-AC122),0))/$AH$4)</f>
        <v>2.5</v>
      </c>
      <c r="AI122" s="93">
        <v>0</v>
      </c>
      <c r="AJ122" s="93">
        <v>0</v>
      </c>
      <c r="AK122" s="93">
        <v>2</v>
      </c>
      <c r="AL122" s="93">
        <v>2</v>
      </c>
      <c r="AM122" s="91" t="s">
        <v>390</v>
      </c>
      <c r="AN122" s="74">
        <f>MAX(AI122+$AG122-3,0)</f>
        <v>0</v>
      </c>
      <c r="AO122" s="75">
        <f>MAX(AJ122+$AG122-3,0)</f>
        <v>0</v>
      </c>
      <c r="AP122" s="75">
        <f>MAX(AK122+$AG122-3,0)</f>
        <v>1.5</v>
      </c>
      <c r="AQ122" s="75">
        <f>MAX(AL122+$AG122-3,0)</f>
        <v>1.5</v>
      </c>
      <c r="AR122" s="76">
        <f>MAX(IF(Table1[[#This Row],[Any Scope Change?]]="Yes",3,0)+$AG122-3,0)</f>
        <v>0</v>
      </c>
      <c r="AS122" s="77">
        <f>SUMPRODUCT(AN$4:AR$4,AN122:AR122)</f>
        <v>3</v>
      </c>
      <c r="AT122" s="85">
        <v>7</v>
      </c>
      <c r="AU122" s="10" t="s">
        <v>486</v>
      </c>
      <c r="AV122" s="85">
        <v>2</v>
      </c>
      <c r="AW122" s="63" t="s">
        <v>435</v>
      </c>
    </row>
    <row r="123" spans="2:49" customFormat="1" ht="50.15" customHeight="1" x14ac:dyDescent="0.45">
      <c r="B123" s="2" t="s">
        <v>12</v>
      </c>
      <c r="C123" s="2" t="s">
        <v>139</v>
      </c>
      <c r="D123" s="2" t="s">
        <v>13</v>
      </c>
      <c r="E123" s="2">
        <v>121</v>
      </c>
      <c r="F123" s="1" t="s">
        <v>233</v>
      </c>
      <c r="G123" s="1" t="str">
        <f>Table1[[#This Row],[Matrix Default Name]] &amp; IF(ISBLANK(Table1[[#This Row],[Component Aliases]]),"", " (aka " &amp; Table1[[#This Row],[Component Aliases]] &amp; ")") &amp; IF(ISBLANK(Table1[[#This Row],[Default Souce Addresses (Decimal)]]),""," (J1939 SA " &amp; Table1[[#This Row],[Default Souce Addresses (Decimal)]] &amp; ")")</f>
        <v>Shift Console - Secondary (J1939 SA 06)</v>
      </c>
      <c r="H123" s="1" t="s">
        <v>12</v>
      </c>
      <c r="I123" s="1"/>
      <c r="J123" s="14" t="s">
        <v>321</v>
      </c>
      <c r="K123" s="41" t="s">
        <v>401</v>
      </c>
      <c r="L123" s="95" t="s">
        <v>411</v>
      </c>
      <c r="M123" s="95" t="s">
        <v>408</v>
      </c>
      <c r="N123" s="95" t="s">
        <v>408</v>
      </c>
      <c r="O123" s="95" t="s">
        <v>408</v>
      </c>
      <c r="P123" s="95" t="s">
        <v>408</v>
      </c>
      <c r="Q123" s="95" t="s">
        <v>421</v>
      </c>
      <c r="R123" s="26">
        <v>0</v>
      </c>
      <c r="S123" s="32">
        <v>0</v>
      </c>
      <c r="T123" s="28">
        <v>1</v>
      </c>
      <c r="U123" s="33">
        <v>1</v>
      </c>
      <c r="V123" s="30">
        <v>1</v>
      </c>
      <c r="W123" s="32">
        <v>1</v>
      </c>
      <c r="X123" s="28">
        <v>1</v>
      </c>
      <c r="Y123" s="33">
        <v>1</v>
      </c>
      <c r="Z123" s="30">
        <v>1</v>
      </c>
      <c r="AA123" s="78">
        <v>1</v>
      </c>
      <c r="AB123" s="80">
        <v>2</v>
      </c>
      <c r="AC123" s="33">
        <v>2</v>
      </c>
      <c r="AD123" s="83" t="s">
        <v>359</v>
      </c>
      <c r="AE123" s="122">
        <f>IFERROR(Table1[[#This Row],[Minimum Degree from RP1226 Connector]]*Table1[[#This Row],[Minimum Degree from J560 (or other Trailer) Connector]]*Table1[[#This Row],[Minimum Degree from other Connectivity (e.g. bluetooth, wi-fi, zigbee)]], "")</f>
        <v>1</v>
      </c>
      <c r="AF123" s="12" t="s">
        <v>407</v>
      </c>
      <c r="AG123" s="73">
        <f>_xlfn.LET(_xlpm.MAX_DEGREES,$AH$2,($R$4*IFERROR(MAX(0,_xlpm.MAX_DEGREES-R123),0)+$T$4*IFERROR(MAX(0,_xlpm.MAX_DEGREES-T123),0)+$V$4*IFERROR(MAX(0,_xlpm.MAX_DEGREES-V123),0)+$X$4*IFERROR(MAX(0,_xlpm.MAX_DEGREES-X123),0)+$Z$4*IFERROR(MAX(0,_xlpm.MAX_DEGREES-Z123),0)+$AB$4*IFERROR(MAX(0,_xlpm.MAX_DEGREES-AB123),0))/$AH$4)</f>
        <v>2.5</v>
      </c>
      <c r="AH123" s="73">
        <f>_xlfn.LET(_xlpm.MAX_DEGREES,$AH$2,($R$4*IFERROR(MAX(0,_xlpm.MAX_DEGREES-S123),0)+$T$4*IFERROR(MAX(0,_xlpm.MAX_DEGREES-U123),0)+$V$4*IFERROR(MAX(0,_xlpm.MAX_DEGREES-W123),0)+$X$4*IFERROR(MAX(0,_xlpm.MAX_DEGREES-Y123),0)+$Z$4*IFERROR(MAX(0,_xlpm.MAX_DEGREES-AA123),0)+$AB$4*IFERROR(MAX(0,_xlpm.MAX_DEGREES-AC123),0))/$AH$4)</f>
        <v>2.5</v>
      </c>
      <c r="AI123" s="93">
        <v>0</v>
      </c>
      <c r="AJ123" s="93">
        <v>0</v>
      </c>
      <c r="AK123" s="93">
        <v>2</v>
      </c>
      <c r="AL123" s="93">
        <v>2</v>
      </c>
      <c r="AM123" s="92"/>
      <c r="AN123" s="74">
        <f>MAX(AI123+$AG123-3,0)</f>
        <v>0</v>
      </c>
      <c r="AO123" s="75">
        <f>MAX(AJ123+$AG123-3,0)</f>
        <v>0</v>
      </c>
      <c r="AP123" s="75">
        <f>MAX(AK123+$AG123-3,0)</f>
        <v>1.5</v>
      </c>
      <c r="AQ123" s="75">
        <f>MAX(AL123+$AG123-3,0)</f>
        <v>1.5</v>
      </c>
      <c r="AR123" s="76">
        <f>MAX(IF(Table1[[#This Row],[Any Scope Change?]]="Yes",3,0)+$AG123-3,0)</f>
        <v>0</v>
      </c>
      <c r="AS123" s="77">
        <f>SUMPRODUCT(AN$4:AR$4,AN123:AR123)</f>
        <v>3</v>
      </c>
      <c r="AT123" s="85">
        <v>7</v>
      </c>
      <c r="AU123" s="10" t="s">
        <v>486</v>
      </c>
      <c r="AV123" s="85">
        <v>4</v>
      </c>
      <c r="AW123" s="63" t="s">
        <v>384</v>
      </c>
    </row>
    <row r="124" spans="2:49" customFormat="1" ht="50.15" customHeight="1" x14ac:dyDescent="0.45">
      <c r="B124" s="2" t="s">
        <v>89</v>
      </c>
      <c r="C124" s="2" t="s">
        <v>139</v>
      </c>
      <c r="D124" s="2" t="s">
        <v>90</v>
      </c>
      <c r="E124" s="2">
        <v>126</v>
      </c>
      <c r="F124" s="1" t="s">
        <v>233</v>
      </c>
      <c r="G124" s="1" t="str">
        <f>Table1[[#This Row],[Matrix Default Name]] &amp; IF(ISBLANK(Table1[[#This Row],[Component Aliases]]),"", " (aka " &amp; Table1[[#This Row],[Component Aliases]] &amp; ")") &amp; IF(ISBLANK(Table1[[#This Row],[Default Souce Addresses (Decimal)]]),""," (J1939 SA " &amp; Table1[[#This Row],[Default Souce Addresses (Decimal)]] &amp; ")")</f>
        <v>Transmission Display - Secondary (J1939 SA 60)</v>
      </c>
      <c r="H124" s="1" t="s">
        <v>89</v>
      </c>
      <c r="I124" s="1"/>
      <c r="J124" s="14">
        <v>60</v>
      </c>
      <c r="K124" s="41" t="s">
        <v>401</v>
      </c>
      <c r="L124" s="95" t="s">
        <v>408</v>
      </c>
      <c r="M124" s="95" t="s">
        <v>411</v>
      </c>
      <c r="N124" s="95" t="s">
        <v>422</v>
      </c>
      <c r="O124" s="95" t="s">
        <v>411</v>
      </c>
      <c r="P124" s="95" t="s">
        <v>408</v>
      </c>
      <c r="Q124" s="95" t="s">
        <v>421</v>
      </c>
      <c r="R124" s="26">
        <v>1</v>
      </c>
      <c r="S124" s="32">
        <v>1</v>
      </c>
      <c r="T124" s="28">
        <v>0</v>
      </c>
      <c r="U124" s="33">
        <v>0</v>
      </c>
      <c r="V124" s="30">
        <v>3</v>
      </c>
      <c r="W124" s="32">
        <v>3</v>
      </c>
      <c r="X124" s="28">
        <v>0</v>
      </c>
      <c r="Y124" s="33">
        <v>0</v>
      </c>
      <c r="Z124" s="30">
        <v>1</v>
      </c>
      <c r="AA124" s="78">
        <v>1</v>
      </c>
      <c r="AB124" s="80">
        <v>2</v>
      </c>
      <c r="AC124" s="33">
        <v>2</v>
      </c>
      <c r="AD124" s="83" t="s">
        <v>359</v>
      </c>
      <c r="AE124" s="122">
        <f>IFERROR(Table1[[#This Row],[Minimum Degree from RP1226 Connector]]*Table1[[#This Row],[Minimum Degree from J560 (or other Trailer) Connector]]*Table1[[#This Row],[Minimum Degree from other Connectivity (e.g. bluetooth, wi-fi, zigbee)]], "")</f>
        <v>0</v>
      </c>
      <c r="AF124" s="12" t="s">
        <v>407</v>
      </c>
      <c r="AG124" s="73">
        <f>_xlfn.LET(_xlpm.MAX_DEGREES,$AH$2,($R$4*IFERROR(MAX(0,_xlpm.MAX_DEGREES-R124),0)+$T$4*IFERROR(MAX(0,_xlpm.MAX_DEGREES-T124),0)+$V$4*IFERROR(MAX(0,_xlpm.MAX_DEGREES-V124),0)+$X$4*IFERROR(MAX(0,_xlpm.MAX_DEGREES-X124),0)+$Z$4*IFERROR(MAX(0,_xlpm.MAX_DEGREES-Z124),0)+$AB$4*IFERROR(MAX(0,_xlpm.MAX_DEGREES-AB124),0))/$AH$4)</f>
        <v>2.5</v>
      </c>
      <c r="AH124" s="73">
        <f>_xlfn.LET(_xlpm.MAX_DEGREES,$AH$2,($R$4*IFERROR(MAX(0,_xlpm.MAX_DEGREES-S124),0)+$T$4*IFERROR(MAX(0,_xlpm.MAX_DEGREES-U124),0)+$V$4*IFERROR(MAX(0,_xlpm.MAX_DEGREES-W124),0)+$X$4*IFERROR(MAX(0,_xlpm.MAX_DEGREES-Y124),0)+$Z$4*IFERROR(MAX(0,_xlpm.MAX_DEGREES-AA124),0)+$AB$4*IFERROR(MAX(0,_xlpm.MAX_DEGREES-AC124),0))/$AH$4)</f>
        <v>2.5</v>
      </c>
      <c r="AI124" s="93">
        <v>0</v>
      </c>
      <c r="AJ124" s="93">
        <v>0</v>
      </c>
      <c r="AK124" s="93">
        <v>2</v>
      </c>
      <c r="AL124" s="93">
        <v>2</v>
      </c>
      <c r="AM124" s="92"/>
      <c r="AN124" s="74">
        <f>MAX(AI124+$AG124-3,0)</f>
        <v>0</v>
      </c>
      <c r="AO124" s="75">
        <f>MAX(AJ124+$AG124-3,0)</f>
        <v>0</v>
      </c>
      <c r="AP124" s="75">
        <f>MAX(AK124+$AG124-3,0)</f>
        <v>1.5</v>
      </c>
      <c r="AQ124" s="75">
        <f>MAX(AL124+$AG124-3,0)</f>
        <v>1.5</v>
      </c>
      <c r="AR124" s="76">
        <f>MAX(IF(Table1[[#This Row],[Any Scope Change?]]="Yes",3,0)+$AG124-3,0)</f>
        <v>0</v>
      </c>
      <c r="AS124" s="77">
        <f>SUMPRODUCT(AN$4:AR$4,AN124:AR124)</f>
        <v>3</v>
      </c>
      <c r="AT124" s="85">
        <v>7</v>
      </c>
      <c r="AU124" s="10" t="s">
        <v>486</v>
      </c>
      <c r="AV124" s="85">
        <v>4</v>
      </c>
      <c r="AW124" s="63" t="s">
        <v>384</v>
      </c>
    </row>
    <row r="125" spans="2:49" customFormat="1" ht="50.15" customHeight="1" x14ac:dyDescent="0.45">
      <c r="B125" s="2" t="s">
        <v>41</v>
      </c>
      <c r="C125" s="2" t="s">
        <v>139</v>
      </c>
      <c r="D125" s="2" t="s">
        <v>42</v>
      </c>
      <c r="E125" s="2">
        <v>112</v>
      </c>
      <c r="F125" s="1" t="s">
        <v>233</v>
      </c>
      <c r="G125" s="1" t="str">
        <f>Table1[[#This Row],[Matrix Default Name]] &amp; IF(ISBLANK(Table1[[#This Row],[Component Aliases]]),"", " (aka " &amp; Table1[[#This Row],[Component Aliases]] &amp; ")") &amp; IF(ISBLANK(Table1[[#This Row],[Default Souce Addresses (Decimal)]]),""," (J1939 SA " &amp; Table1[[#This Row],[Default Souce Addresses (Decimal)]] &amp; ")")</f>
        <v>Passenger-Operator Climate Control #1 (aka LECM (Living Environment Control Module) / HVAC / HVAC FCU) (J1939 SA 25)</v>
      </c>
      <c r="H125" s="1" t="s">
        <v>41</v>
      </c>
      <c r="I125" s="1" t="s">
        <v>350</v>
      </c>
      <c r="J125" s="14">
        <v>25</v>
      </c>
      <c r="K125" s="41" t="s">
        <v>401</v>
      </c>
      <c r="L125" s="95" t="s">
        <v>432</v>
      </c>
      <c r="M125" s="95" t="s">
        <v>431</v>
      </c>
      <c r="N125" s="95" t="s">
        <v>433</v>
      </c>
      <c r="O125" s="95" t="s">
        <v>431</v>
      </c>
      <c r="P125" s="95" t="s">
        <v>431</v>
      </c>
      <c r="Q125" s="95" t="s">
        <v>418</v>
      </c>
      <c r="R125" s="26">
        <v>1</v>
      </c>
      <c r="S125" s="32">
        <v>1</v>
      </c>
      <c r="T125" s="28">
        <v>0</v>
      </c>
      <c r="U125" s="33">
        <v>2</v>
      </c>
      <c r="V125" s="30">
        <v>2</v>
      </c>
      <c r="W125" s="32">
        <v>2</v>
      </c>
      <c r="X125" s="28">
        <v>0</v>
      </c>
      <c r="Y125" s="33">
        <v>2</v>
      </c>
      <c r="Z125" s="30">
        <v>0</v>
      </c>
      <c r="AA125" s="78">
        <v>2</v>
      </c>
      <c r="AB125" s="80">
        <v>2</v>
      </c>
      <c r="AC125" s="33">
        <v>2</v>
      </c>
      <c r="AD125" s="83" t="s">
        <v>359</v>
      </c>
      <c r="AE125" s="122">
        <f>IFERROR(Table1[[#This Row],[Minimum Degree from RP1226 Connector]]*Table1[[#This Row],[Minimum Degree from J560 (or other Trailer) Connector]]*Table1[[#This Row],[Minimum Degree from other Connectivity (e.g. bluetooth, wi-fi, zigbee)]], "")</f>
        <v>0</v>
      </c>
      <c r="AF125" s="12" t="s">
        <v>407</v>
      </c>
      <c r="AG125" s="73">
        <f>_xlfn.LET(_xlpm.MAX_DEGREES,$AH$2,($R$4*IFERROR(MAX(0,_xlpm.MAX_DEGREES-R125),0)+$T$4*IFERROR(MAX(0,_xlpm.MAX_DEGREES-T125),0)+$V$4*IFERROR(MAX(0,_xlpm.MAX_DEGREES-V125),0)+$X$4*IFERROR(MAX(0,_xlpm.MAX_DEGREES-X125),0)+$Z$4*IFERROR(MAX(0,_xlpm.MAX_DEGREES-Z125),0)+$AB$4*IFERROR(MAX(0,_xlpm.MAX_DEGREES-AB125),0))/$AH$4)</f>
        <v>2.916666666666667</v>
      </c>
      <c r="AH125" s="73">
        <f>_xlfn.LET(_xlpm.MAX_DEGREES,$AH$2,($R$4*IFERROR(MAX(0,_xlpm.MAX_DEGREES-S125),0)+$T$4*IFERROR(MAX(0,_xlpm.MAX_DEGREES-U125),0)+$V$4*IFERROR(MAX(0,_xlpm.MAX_DEGREES-W125),0)+$X$4*IFERROR(MAX(0,_xlpm.MAX_DEGREES-Y125),0)+$Z$4*IFERROR(MAX(0,_xlpm.MAX_DEGREES-AA125),0)+$AB$4*IFERROR(MAX(0,_xlpm.MAX_DEGREES-AC125),0))/$AH$4)</f>
        <v>0.41666666666666669</v>
      </c>
      <c r="AI125" s="93">
        <v>0</v>
      </c>
      <c r="AJ125" s="93">
        <v>0</v>
      </c>
      <c r="AK125" s="93">
        <v>0</v>
      </c>
      <c r="AL125" s="93">
        <v>2</v>
      </c>
      <c r="AM125" s="92"/>
      <c r="AN125" s="74">
        <f>MAX(AI125+$AG125-3,0)</f>
        <v>0</v>
      </c>
      <c r="AO125" s="75">
        <f>MAX(AJ125+$AG125-3,0)</f>
        <v>0</v>
      </c>
      <c r="AP125" s="75">
        <f>MAX(AK125+$AG125-3,0)</f>
        <v>0</v>
      </c>
      <c r="AQ125" s="75">
        <f>MAX(AL125+$AG125-3,0)</f>
        <v>1.916666666666667</v>
      </c>
      <c r="AR125" s="76">
        <f>MAX(IF(Table1[[#This Row],[Any Scope Change?]]="Yes",3,0)+$AG125-3,0)</f>
        <v>0</v>
      </c>
      <c r="AS125" s="77">
        <f>SUMPRODUCT(AN$4:AR$4,AN125:AR125)</f>
        <v>1.916666666666667</v>
      </c>
      <c r="AT125" s="85">
        <v>7</v>
      </c>
      <c r="AU125" s="10" t="s">
        <v>486</v>
      </c>
      <c r="AV125" s="85">
        <v>4</v>
      </c>
      <c r="AW125" s="63" t="s">
        <v>384</v>
      </c>
    </row>
    <row r="126" spans="2:49" customFormat="1" ht="50.15" customHeight="1" x14ac:dyDescent="0.45">
      <c r="B126" s="2" t="s">
        <v>107</v>
      </c>
      <c r="C126" s="2" t="s">
        <v>139</v>
      </c>
      <c r="D126" s="2" t="s">
        <v>108</v>
      </c>
      <c r="E126" s="2">
        <v>122</v>
      </c>
      <c r="F126" s="1" t="s">
        <v>233</v>
      </c>
      <c r="G126" s="1" t="str">
        <f>Table1[[#This Row],[Matrix Default Name]] &amp; IF(ISBLANK(Table1[[#This Row],[Component Aliases]]),"", " (aka " &amp; Table1[[#This Row],[Component Aliases]] &amp; ")") &amp; IF(ISBLANK(Table1[[#This Row],[Default Souce Addresses (Decimal)]]),""," (J1939 SA " &amp; Table1[[#This Row],[Default Souce Addresses (Decimal)]] &amp; ")")</f>
        <v>Steering Column Unit (aka Turn Signal Control)</v>
      </c>
      <c r="H126" s="1" t="s">
        <v>107</v>
      </c>
      <c r="I126" s="1" t="s">
        <v>338</v>
      </c>
      <c r="J126" s="14"/>
      <c r="K126" s="41" t="s">
        <v>401</v>
      </c>
      <c r="L126" s="95" t="s">
        <v>417</v>
      </c>
      <c r="M126" s="95" t="s">
        <v>406</v>
      </c>
      <c r="N126" s="95" t="s">
        <v>419</v>
      </c>
      <c r="O126" s="95" t="s">
        <v>420</v>
      </c>
      <c r="P126" s="95" t="s">
        <v>406</v>
      </c>
      <c r="Q126" s="95" t="s">
        <v>418</v>
      </c>
      <c r="R126" s="26">
        <v>1</v>
      </c>
      <c r="S126" s="32">
        <v>1</v>
      </c>
      <c r="T126" s="28">
        <v>1</v>
      </c>
      <c r="U126" s="33">
        <v>2</v>
      </c>
      <c r="V126" s="30">
        <v>2</v>
      </c>
      <c r="W126" s="32">
        <v>3</v>
      </c>
      <c r="X126" s="28">
        <v>1</v>
      </c>
      <c r="Y126" s="33">
        <v>1</v>
      </c>
      <c r="Z126" s="30">
        <v>1</v>
      </c>
      <c r="AA126" s="78">
        <v>2</v>
      </c>
      <c r="AB126" s="80">
        <v>2</v>
      </c>
      <c r="AC126" s="33">
        <v>2</v>
      </c>
      <c r="AD126" s="83" t="s">
        <v>359</v>
      </c>
      <c r="AE126" s="122">
        <f>IFERROR(Table1[[#This Row],[Minimum Degree from RP1226 Connector]]*Table1[[#This Row],[Minimum Degree from J560 (or other Trailer) Connector]]*Table1[[#This Row],[Minimum Degree from other Connectivity (e.g. bluetooth, wi-fi, zigbee)]], "")</f>
        <v>2</v>
      </c>
      <c r="AF126" s="12" t="s">
        <v>407</v>
      </c>
      <c r="AG126" s="73">
        <f>_xlfn.LET(_xlpm.MAX_DEGREES,$AH$2,($R$4*IFERROR(MAX(0,_xlpm.MAX_DEGREES-R126),0)+$T$4*IFERROR(MAX(0,_xlpm.MAX_DEGREES-T126),0)+$V$4*IFERROR(MAX(0,_xlpm.MAX_DEGREES-V126),0)+$X$4*IFERROR(MAX(0,_xlpm.MAX_DEGREES-X126),0)+$Z$4*IFERROR(MAX(0,_xlpm.MAX_DEGREES-Z126),0)+$AB$4*IFERROR(MAX(0,_xlpm.MAX_DEGREES-AB126),0))/$AH$4)</f>
        <v>1.6666666666666667</v>
      </c>
      <c r="AH126" s="73">
        <f>_xlfn.LET(_xlpm.MAX_DEGREES,$AH$2,($R$4*IFERROR(MAX(0,_xlpm.MAX_DEGREES-S126),0)+$T$4*IFERROR(MAX(0,_xlpm.MAX_DEGREES-U126),0)+$V$4*IFERROR(MAX(0,_xlpm.MAX_DEGREES-W126),0)+$X$4*IFERROR(MAX(0,_xlpm.MAX_DEGREES-Y126),0)+$Z$4*IFERROR(MAX(0,_xlpm.MAX_DEGREES-AA126),0)+$AB$4*IFERROR(MAX(0,_xlpm.MAX_DEGREES-AC126),0))/$AH$4)</f>
        <v>0.83333333333333337</v>
      </c>
      <c r="AI126" s="93">
        <v>2</v>
      </c>
      <c r="AJ126" s="93">
        <v>0</v>
      </c>
      <c r="AK126" s="93">
        <v>0</v>
      </c>
      <c r="AL126" s="93">
        <v>2</v>
      </c>
      <c r="AM126" s="92"/>
      <c r="AN126" s="74">
        <f>MAX(AI126+$AG126-3,0)</f>
        <v>0.66666666666666696</v>
      </c>
      <c r="AO126" s="75">
        <f>MAX(AJ126+$AG126-3,0)</f>
        <v>0</v>
      </c>
      <c r="AP126" s="75">
        <f>MAX(AK126+$AG126-3,0)</f>
        <v>0</v>
      </c>
      <c r="AQ126" s="75">
        <f>MAX(AL126+$AG126-3,0)</f>
        <v>0.66666666666666696</v>
      </c>
      <c r="AR126" s="76">
        <f>MAX(IF(Table1[[#This Row],[Any Scope Change?]]="Yes",3,0)+$AG126-3,0)</f>
        <v>0</v>
      </c>
      <c r="AS126" s="77">
        <f>SUMPRODUCT(AN$4:AR$4,AN126:AR126)</f>
        <v>1.3333333333333339</v>
      </c>
      <c r="AT126" s="85">
        <v>7</v>
      </c>
      <c r="AU126" s="10" t="s">
        <v>486</v>
      </c>
      <c r="AV126" s="85">
        <v>4</v>
      </c>
      <c r="AW126" s="63" t="s">
        <v>384</v>
      </c>
    </row>
    <row r="127" spans="2:49" customFormat="1" ht="50.15" customHeight="1" x14ac:dyDescent="0.45">
      <c r="B127" s="2"/>
      <c r="C127" s="2" t="s">
        <v>475</v>
      </c>
      <c r="D127" s="2"/>
      <c r="E127" s="2">
        <v>136</v>
      </c>
      <c r="F127" s="1" t="s">
        <v>233</v>
      </c>
      <c r="G127" s="1" t="str">
        <f>Table1[[#This Row],[Matrix Default Name]] &amp; IF(ISBLANK(Table1[[#This Row],[Component Aliases]]),"", " (aka " &amp; Table1[[#This Row],[Component Aliases]] &amp; ")") &amp; IF(ISBLANK(Table1[[#This Row],[Default Souce Addresses (Decimal)]]),""," (J1939 SA " &amp; Table1[[#This Row],[Default Souce Addresses (Decimal)]] &amp; ")")</f>
        <v>Steering Wheel Switches (J1939 SA 77)</v>
      </c>
      <c r="H127" s="1" t="s">
        <v>279</v>
      </c>
      <c r="I127" s="1"/>
      <c r="J127" s="14">
        <v>77</v>
      </c>
      <c r="K127" s="41" t="s">
        <v>401</v>
      </c>
      <c r="L127" s="95" t="s">
        <v>420</v>
      </c>
      <c r="M127" s="95" t="s">
        <v>406</v>
      </c>
      <c r="N127" s="95" t="s">
        <v>418</v>
      </c>
      <c r="O127" s="95" t="s">
        <v>420</v>
      </c>
      <c r="P127" s="95" t="s">
        <v>406</v>
      </c>
      <c r="Q127" s="95" t="s">
        <v>418</v>
      </c>
      <c r="R127" s="26">
        <v>1</v>
      </c>
      <c r="S127" s="32">
        <v>1</v>
      </c>
      <c r="T127" s="28">
        <v>1</v>
      </c>
      <c r="U127" s="33">
        <v>2</v>
      </c>
      <c r="V127" s="30">
        <v>2</v>
      </c>
      <c r="W127" s="32">
        <v>2</v>
      </c>
      <c r="X127" s="28">
        <v>1</v>
      </c>
      <c r="Y127" s="33">
        <v>1</v>
      </c>
      <c r="Z127" s="30">
        <v>1</v>
      </c>
      <c r="AA127" s="78">
        <v>2</v>
      </c>
      <c r="AB127" s="80">
        <v>2</v>
      </c>
      <c r="AC127" s="33">
        <v>2</v>
      </c>
      <c r="AD127" s="83" t="s">
        <v>359</v>
      </c>
      <c r="AE127" s="122">
        <f>IFERROR(Table1[[#This Row],[Minimum Degree from RP1226 Connector]]*Table1[[#This Row],[Minimum Degree from J560 (or other Trailer) Connector]]*Table1[[#This Row],[Minimum Degree from other Connectivity (e.g. bluetooth, wi-fi, zigbee)]], "")</f>
        <v>2</v>
      </c>
      <c r="AF127" s="12" t="s">
        <v>289</v>
      </c>
      <c r="AG127" s="73">
        <f>_xlfn.LET(_xlpm.MAX_DEGREES,$AH$2,($R$4*IFERROR(MAX(0,_xlpm.MAX_DEGREES-R127),0)+$T$4*IFERROR(MAX(0,_xlpm.MAX_DEGREES-T127),0)+$V$4*IFERROR(MAX(0,_xlpm.MAX_DEGREES-V127),0)+$X$4*IFERROR(MAX(0,_xlpm.MAX_DEGREES-X127),0)+$Z$4*IFERROR(MAX(0,_xlpm.MAX_DEGREES-Z127),0)+$AB$4*IFERROR(MAX(0,_xlpm.MAX_DEGREES-AB127),0))/$AH$4)</f>
        <v>1.6666666666666667</v>
      </c>
      <c r="AH127" s="73">
        <f>_xlfn.LET(_xlpm.MAX_DEGREES,$AH$2,($R$4*IFERROR(MAX(0,_xlpm.MAX_DEGREES-S127),0)+$T$4*IFERROR(MAX(0,_xlpm.MAX_DEGREES-U127),0)+$V$4*IFERROR(MAX(0,_xlpm.MAX_DEGREES-W127),0)+$X$4*IFERROR(MAX(0,_xlpm.MAX_DEGREES-Y127),0)+$Z$4*IFERROR(MAX(0,_xlpm.MAX_DEGREES-AA127),0)+$AB$4*IFERROR(MAX(0,_xlpm.MAX_DEGREES-AC127),0))/$AH$4)</f>
        <v>0.83333333333333337</v>
      </c>
      <c r="AI127" s="93">
        <v>0</v>
      </c>
      <c r="AJ127" s="93">
        <v>0</v>
      </c>
      <c r="AK127" s="93">
        <v>2</v>
      </c>
      <c r="AL127" s="93">
        <v>2</v>
      </c>
      <c r="AM127" s="92"/>
      <c r="AN127" s="74">
        <f>MAX(AI127+$AG127-3,0)</f>
        <v>0</v>
      </c>
      <c r="AO127" s="75">
        <f>MAX(AJ127+$AG127-3,0)</f>
        <v>0</v>
      </c>
      <c r="AP127" s="75">
        <f>MAX(AK127+$AG127-3,0)</f>
        <v>0.66666666666666696</v>
      </c>
      <c r="AQ127" s="75">
        <f>MAX(AL127+$AG127-3,0)</f>
        <v>0.66666666666666696</v>
      </c>
      <c r="AR127" s="76">
        <f>MAX(IF(Table1[[#This Row],[Any Scope Change?]]="Yes",3,0)+$AG127-3,0)</f>
        <v>0</v>
      </c>
      <c r="AS127" s="77">
        <f>SUMPRODUCT(AN$4:AR$4,AN127:AR127)</f>
        <v>1.3333333333333339</v>
      </c>
      <c r="AT127" s="85">
        <v>7</v>
      </c>
      <c r="AU127" s="10" t="s">
        <v>486</v>
      </c>
      <c r="AV127" s="85">
        <v>3</v>
      </c>
      <c r="AW127" s="63" t="s">
        <v>383</v>
      </c>
    </row>
    <row r="128" spans="2:49" customFormat="1" ht="50.15" customHeight="1" x14ac:dyDescent="0.45">
      <c r="B128" s="2" t="s">
        <v>85</v>
      </c>
      <c r="C128" s="2" t="s">
        <v>139</v>
      </c>
      <c r="D128" s="2" t="s">
        <v>86</v>
      </c>
      <c r="E128" s="2">
        <v>113</v>
      </c>
      <c r="F128" s="1" t="s">
        <v>233</v>
      </c>
      <c r="G128" s="1" t="str">
        <f>Table1[[#This Row],[Matrix Default Name]] &amp; IF(ISBLANK(Table1[[#This Row],[Component Aliases]]),"", " (aka " &amp; Table1[[#This Row],[Component Aliases]] &amp; ")") &amp; IF(ISBLANK(Table1[[#This Row],[Default Souce Addresses (Decimal)]]),""," (J1939 SA " &amp; Table1[[#This Row],[Default Souce Addresses (Decimal)]] &amp; ")")</f>
        <v>Passenger-Operator Climate Control #2 (aka HVAC #2 / HVAC ACU)</v>
      </c>
      <c r="H128" s="1" t="s">
        <v>85</v>
      </c>
      <c r="I128" s="1" t="s">
        <v>351</v>
      </c>
      <c r="J128" s="14"/>
      <c r="K128" s="41" t="s">
        <v>401</v>
      </c>
      <c r="L128" s="95" t="s">
        <v>420</v>
      </c>
      <c r="M128" s="95" t="s">
        <v>411</v>
      </c>
      <c r="N128" s="95" t="s">
        <v>421</v>
      </c>
      <c r="O128" s="95" t="s">
        <v>421</v>
      </c>
      <c r="P128" s="95" t="s">
        <v>411</v>
      </c>
      <c r="Q128" s="95" t="s">
        <v>409</v>
      </c>
      <c r="R128" s="26">
        <v>1</v>
      </c>
      <c r="S128" s="32">
        <v>1</v>
      </c>
      <c r="T128" s="28">
        <v>0</v>
      </c>
      <c r="U128" s="33">
        <v>0</v>
      </c>
      <c r="V128" s="30">
        <v>2</v>
      </c>
      <c r="W128" s="32">
        <v>2</v>
      </c>
      <c r="X128" s="28">
        <v>2</v>
      </c>
      <c r="Y128" s="33">
        <v>2</v>
      </c>
      <c r="Z128" s="30">
        <v>0</v>
      </c>
      <c r="AA128" s="78">
        <v>0</v>
      </c>
      <c r="AB128" s="80" t="s">
        <v>407</v>
      </c>
      <c r="AC128" s="33" t="s">
        <v>407</v>
      </c>
      <c r="AD128" s="83" t="s">
        <v>359</v>
      </c>
      <c r="AE128" s="122">
        <f>IFERROR(Table1[[#This Row],[Minimum Degree from RP1226 Connector]]*Table1[[#This Row],[Minimum Degree from J560 (or other Trailer) Connector]]*Table1[[#This Row],[Minimum Degree from other Connectivity (e.g. bluetooth, wi-fi, zigbee)]], "")</f>
        <v>0</v>
      </c>
      <c r="AF128" s="12" t="s">
        <v>407</v>
      </c>
      <c r="AG128" s="73">
        <f>_xlfn.LET(_xlpm.MAX_DEGREES,$AH$2,($R$4*IFERROR(MAX(0,_xlpm.MAX_DEGREES-R128),0)+$T$4*IFERROR(MAX(0,_xlpm.MAX_DEGREES-T128),0)+$V$4*IFERROR(MAX(0,_xlpm.MAX_DEGREES-V128),0)+$X$4*IFERROR(MAX(0,_xlpm.MAX_DEGREES-X128),0)+$Z$4*IFERROR(MAX(0,_xlpm.MAX_DEGREES-Z128),0)+$AB$4*IFERROR(MAX(0,_xlpm.MAX_DEGREES-AB128),0))/$AH$4)</f>
        <v>2.0833333333333335</v>
      </c>
      <c r="AH128" s="73">
        <f>_xlfn.LET(_xlpm.MAX_DEGREES,$AH$2,($R$4*IFERROR(MAX(0,_xlpm.MAX_DEGREES-S128),0)+$T$4*IFERROR(MAX(0,_xlpm.MAX_DEGREES-U128),0)+$V$4*IFERROR(MAX(0,_xlpm.MAX_DEGREES-W128),0)+$X$4*IFERROR(MAX(0,_xlpm.MAX_DEGREES-Y128),0)+$Z$4*IFERROR(MAX(0,_xlpm.MAX_DEGREES-AA128),0)+$AB$4*IFERROR(MAX(0,_xlpm.MAX_DEGREES-AC128),0))/$AH$4)</f>
        <v>2.0833333333333335</v>
      </c>
      <c r="AI128" s="93">
        <v>0</v>
      </c>
      <c r="AJ128" s="93">
        <v>0</v>
      </c>
      <c r="AK128" s="93">
        <v>0</v>
      </c>
      <c r="AL128" s="93">
        <v>2</v>
      </c>
      <c r="AM128" s="92"/>
      <c r="AN128" s="74">
        <f>MAX(AI128+$AG128-3,0)</f>
        <v>0</v>
      </c>
      <c r="AO128" s="75">
        <f>MAX(AJ128+$AG128-3,0)</f>
        <v>0</v>
      </c>
      <c r="AP128" s="75">
        <f>MAX(AK128+$AG128-3,0)</f>
        <v>0</v>
      </c>
      <c r="AQ128" s="75">
        <f>MAX(AL128+$AG128-3,0)</f>
        <v>1.0833333333333339</v>
      </c>
      <c r="AR128" s="76">
        <f>MAX(IF(Table1[[#This Row],[Any Scope Change?]]="Yes",3,0)+$AG128-3,0)</f>
        <v>0</v>
      </c>
      <c r="AS128" s="77">
        <f>SUMPRODUCT(AN$4:AR$4,AN128:AR128)</f>
        <v>1.0833333333333339</v>
      </c>
      <c r="AT128" s="85">
        <v>7</v>
      </c>
      <c r="AU128" s="10" t="s">
        <v>486</v>
      </c>
      <c r="AV128" s="85">
        <v>4</v>
      </c>
      <c r="AW128" s="63" t="s">
        <v>384</v>
      </c>
    </row>
    <row r="129" spans="2:49" customFormat="1" ht="50.15" customHeight="1" x14ac:dyDescent="0.45">
      <c r="B129" s="2" t="s">
        <v>81</v>
      </c>
      <c r="C129" s="2" t="s">
        <v>139</v>
      </c>
      <c r="D129" s="2" t="s">
        <v>82</v>
      </c>
      <c r="E129" s="2">
        <v>118</v>
      </c>
      <c r="F129" s="1" t="s">
        <v>233</v>
      </c>
      <c r="G129" s="1" t="str">
        <f>Table1[[#This Row],[Matrix Default Name]] &amp; IF(ISBLANK(Table1[[#This Row],[Component Aliases]]),"", " (aka " &amp; Table1[[#This Row],[Component Aliases]] &amp; ")") &amp; IF(ISBLANK(Table1[[#This Row],[Default Souce Addresses (Decimal)]]),""," (J1939 SA " &amp; Table1[[#This Row],[Default Souce Addresses (Decimal)]] &amp; ")")</f>
        <v>Seat Control #1</v>
      </c>
      <c r="H129" s="1" t="s">
        <v>81</v>
      </c>
      <c r="I129" s="1"/>
      <c r="J129" s="14"/>
      <c r="K129" s="41" t="s">
        <v>401</v>
      </c>
      <c r="L129" s="95" t="s">
        <v>408</v>
      </c>
      <c r="M129" s="95" t="s">
        <v>421</v>
      </c>
      <c r="N129" s="95" t="s">
        <v>421</v>
      </c>
      <c r="O129" s="95" t="s">
        <v>408</v>
      </c>
      <c r="P129" s="95" t="s">
        <v>421</v>
      </c>
      <c r="Q129" s="95" t="s">
        <v>421</v>
      </c>
      <c r="R129" s="26">
        <v>1</v>
      </c>
      <c r="S129" s="32">
        <v>1</v>
      </c>
      <c r="T129" s="28">
        <v>2</v>
      </c>
      <c r="U129" s="33">
        <v>2</v>
      </c>
      <c r="V129" s="30">
        <v>2</v>
      </c>
      <c r="W129" s="32">
        <v>2</v>
      </c>
      <c r="X129" s="28">
        <v>1</v>
      </c>
      <c r="Y129" s="33">
        <v>1</v>
      </c>
      <c r="Z129" s="30">
        <v>2</v>
      </c>
      <c r="AA129" s="78">
        <v>2</v>
      </c>
      <c r="AB129" s="80">
        <v>2</v>
      </c>
      <c r="AC129" s="33">
        <v>2</v>
      </c>
      <c r="AD129" s="83" t="s">
        <v>359</v>
      </c>
      <c r="AE129" s="122">
        <f>IFERROR(Table1[[#This Row],[Minimum Degree from RP1226 Connector]]*Table1[[#This Row],[Minimum Degree from J560 (or other Trailer) Connector]]*Table1[[#This Row],[Minimum Degree from other Connectivity (e.g. bluetooth, wi-fi, zigbee)]], "")</f>
        <v>4</v>
      </c>
      <c r="AF129" s="12" t="s">
        <v>407</v>
      </c>
      <c r="AG129" s="73">
        <f>_xlfn.LET(_xlpm.MAX_DEGREES,$AH$2,($R$4*IFERROR(MAX(0,_xlpm.MAX_DEGREES-R129),0)+$T$4*IFERROR(MAX(0,_xlpm.MAX_DEGREES-T129),0)+$V$4*IFERROR(MAX(0,_xlpm.MAX_DEGREES-V129),0)+$X$4*IFERROR(MAX(0,_xlpm.MAX_DEGREES-X129),0)+$Z$4*IFERROR(MAX(0,_xlpm.MAX_DEGREES-Z129),0)+$AB$4*IFERROR(MAX(0,_xlpm.MAX_DEGREES-AB129),0))/$AH$4)</f>
        <v>0.83333333333333337</v>
      </c>
      <c r="AH129" s="73">
        <f>_xlfn.LET(_xlpm.MAX_DEGREES,$AH$2,($R$4*IFERROR(MAX(0,_xlpm.MAX_DEGREES-S129),0)+$T$4*IFERROR(MAX(0,_xlpm.MAX_DEGREES-U129),0)+$V$4*IFERROR(MAX(0,_xlpm.MAX_DEGREES-W129),0)+$X$4*IFERROR(MAX(0,_xlpm.MAX_DEGREES-Y129),0)+$Z$4*IFERROR(MAX(0,_xlpm.MAX_DEGREES-AA129),0)+$AB$4*IFERROR(MAX(0,_xlpm.MAX_DEGREES-AC129),0))/$AH$4)</f>
        <v>0.83333333333333337</v>
      </c>
      <c r="AI129" s="93">
        <v>3</v>
      </c>
      <c r="AJ129" s="93">
        <v>0</v>
      </c>
      <c r="AK129" s="93">
        <v>0</v>
      </c>
      <c r="AL129" s="93">
        <v>2</v>
      </c>
      <c r="AM129" s="92"/>
      <c r="AN129" s="74">
        <f>MAX(AI129+$AG129-3,0)</f>
        <v>0.83333333333333348</v>
      </c>
      <c r="AO129" s="75">
        <f>MAX(AJ129+$AG129-3,0)</f>
        <v>0</v>
      </c>
      <c r="AP129" s="75">
        <f>MAX(AK129+$AG129-3,0)</f>
        <v>0</v>
      </c>
      <c r="AQ129" s="75">
        <f>MAX(AL129+$AG129-3,0)</f>
        <v>0</v>
      </c>
      <c r="AR129" s="76">
        <f>MAX(IF(Table1[[#This Row],[Any Scope Change?]]="Yes",3,0)+$AG129-3,0)</f>
        <v>0</v>
      </c>
      <c r="AS129" s="77">
        <f>SUMPRODUCT(AN$4:AR$4,AN129:AR129)</f>
        <v>0.83333333333333348</v>
      </c>
      <c r="AT129" s="85">
        <v>7</v>
      </c>
      <c r="AU129" s="10" t="s">
        <v>486</v>
      </c>
      <c r="AV129" s="85">
        <v>4</v>
      </c>
      <c r="AW129" s="63" t="s">
        <v>384</v>
      </c>
    </row>
    <row r="130" spans="2:49" customFormat="1" ht="50.15" customHeight="1" x14ac:dyDescent="0.45">
      <c r="B130" s="2" t="s">
        <v>61</v>
      </c>
      <c r="C130" s="2" t="s">
        <v>139</v>
      </c>
      <c r="D130" s="2" t="s">
        <v>62</v>
      </c>
      <c r="E130" s="2">
        <v>104</v>
      </c>
      <c r="F130" s="1" t="s">
        <v>233</v>
      </c>
      <c r="G130" s="1" t="str">
        <f>Table1[[#This Row],[Matrix Default Name]] &amp; IF(ISBLANK(Table1[[#This Row],[Component Aliases]]),"", " (aka " &amp; Table1[[#This Row],[Component Aliases]] &amp; ")") &amp; IF(ISBLANK(Table1[[#This Row],[Default Souce Addresses (Decimal)]]),""," (J1939 SA " &amp; Table1[[#This Row],[Default Souce Addresses (Decimal)]] &amp; ")")</f>
        <v>Cab Display #1</v>
      </c>
      <c r="H130" s="1" t="s">
        <v>61</v>
      </c>
      <c r="I130" s="1"/>
      <c r="J130" s="14"/>
      <c r="K130" s="41" t="s">
        <v>401</v>
      </c>
      <c r="L130" s="95" t="s">
        <v>408</v>
      </c>
      <c r="M130" s="95" t="s">
        <v>409</v>
      </c>
      <c r="N130" s="95" t="s">
        <v>409</v>
      </c>
      <c r="O130" s="95" t="s">
        <v>409</v>
      </c>
      <c r="P130" s="95" t="s">
        <v>409</v>
      </c>
      <c r="Q130" s="95" t="s">
        <v>409</v>
      </c>
      <c r="R130" s="26">
        <v>1</v>
      </c>
      <c r="S130" s="32">
        <v>1</v>
      </c>
      <c r="T130" s="28" t="s">
        <v>407</v>
      </c>
      <c r="U130" s="33" t="s">
        <v>407</v>
      </c>
      <c r="V130" s="30" t="s">
        <v>407</v>
      </c>
      <c r="W130" s="32" t="s">
        <v>407</v>
      </c>
      <c r="X130" s="28" t="s">
        <v>407</v>
      </c>
      <c r="Y130" s="33" t="s">
        <v>407</v>
      </c>
      <c r="Z130" s="30" t="s">
        <v>407</v>
      </c>
      <c r="AA130" s="78" t="s">
        <v>407</v>
      </c>
      <c r="AB130" s="80" t="s">
        <v>407</v>
      </c>
      <c r="AC130" s="33" t="s">
        <v>407</v>
      </c>
      <c r="AD130" s="83" t="s">
        <v>359</v>
      </c>
      <c r="AE130" s="122" t="str">
        <f>IFERROR(Table1[[#This Row],[Minimum Degree from RP1226 Connector]]*Table1[[#This Row],[Minimum Degree from J560 (or other Trailer) Connector]]*Table1[[#This Row],[Minimum Degree from other Connectivity (e.g. bluetooth, wi-fi, zigbee)]], "")</f>
        <v/>
      </c>
      <c r="AF130" s="12" t="s">
        <v>407</v>
      </c>
      <c r="AG130" s="73">
        <f>_xlfn.LET(_xlpm.MAX_DEGREES,$AH$2,($R$4*IFERROR(MAX(0,_xlpm.MAX_DEGREES-R130),0)+$T$4*IFERROR(MAX(0,_xlpm.MAX_DEGREES-T130),0)+$V$4*IFERROR(MAX(0,_xlpm.MAX_DEGREES-V130),0)+$X$4*IFERROR(MAX(0,_xlpm.MAX_DEGREES-X130),0)+$Z$4*IFERROR(MAX(0,_xlpm.MAX_DEGREES-Z130),0)+$AB$4*IFERROR(MAX(0,_xlpm.MAX_DEGREES-AB130),0))/$AH$4)</f>
        <v>0.41666666666666669</v>
      </c>
      <c r="AH130" s="73">
        <f>_xlfn.LET(_xlpm.MAX_DEGREES,$AH$2,($R$4*IFERROR(MAX(0,_xlpm.MAX_DEGREES-S130),0)+$T$4*IFERROR(MAX(0,_xlpm.MAX_DEGREES-U130),0)+$V$4*IFERROR(MAX(0,_xlpm.MAX_DEGREES-W130),0)+$X$4*IFERROR(MAX(0,_xlpm.MAX_DEGREES-Y130),0)+$Z$4*IFERROR(MAX(0,_xlpm.MAX_DEGREES-AA130),0)+$AB$4*IFERROR(MAX(0,_xlpm.MAX_DEGREES-AC130),0))/$AH$4)</f>
        <v>0.41666666666666669</v>
      </c>
      <c r="AI130" s="93">
        <v>0</v>
      </c>
      <c r="AJ130" s="93">
        <v>3</v>
      </c>
      <c r="AK130" s="93">
        <v>0</v>
      </c>
      <c r="AL130" s="93">
        <v>2</v>
      </c>
      <c r="AM130" s="92"/>
      <c r="AN130" s="74">
        <f>MAX(AI130+$AG130-3,0)</f>
        <v>0</v>
      </c>
      <c r="AO130" s="75">
        <f>MAX(AJ130+$AG130-3,0)</f>
        <v>0.41666666666666652</v>
      </c>
      <c r="AP130" s="75">
        <f>MAX(AK130+$AG130-3,0)</f>
        <v>0</v>
      </c>
      <c r="AQ130" s="75">
        <f>MAX(AL130+$AG130-3,0)</f>
        <v>0</v>
      </c>
      <c r="AR130" s="76">
        <f>MAX(IF(Table1[[#This Row],[Any Scope Change?]]="Yes",3,0)+$AG130-3,0)</f>
        <v>0</v>
      </c>
      <c r="AS130" s="77">
        <f>SUMPRODUCT(AN$4:AR$4,AN130:AR130)</f>
        <v>0.41666666666666652</v>
      </c>
      <c r="AT130" s="85">
        <v>7</v>
      </c>
      <c r="AU130" s="10" t="s">
        <v>486</v>
      </c>
      <c r="AV130" s="85">
        <v>4</v>
      </c>
      <c r="AW130" s="63" t="s">
        <v>384</v>
      </c>
    </row>
    <row r="131" spans="2:49" customFormat="1" ht="50.15" customHeight="1" x14ac:dyDescent="0.45">
      <c r="B131" s="2" t="s">
        <v>120</v>
      </c>
      <c r="C131" s="2" t="s">
        <v>139</v>
      </c>
      <c r="D131" s="2" t="s">
        <v>121</v>
      </c>
      <c r="E131" s="2">
        <v>105</v>
      </c>
      <c r="F131" s="1" t="s">
        <v>233</v>
      </c>
      <c r="G131" s="1" t="str">
        <f>Table1[[#This Row],[Matrix Default Name]] &amp; IF(ISBLANK(Table1[[#This Row],[Component Aliases]]),"", " (aka " &amp; Table1[[#This Row],[Component Aliases]] &amp; ")") &amp; IF(ISBLANK(Table1[[#This Row],[Default Souce Addresses (Decimal)]]),""," (J1939 SA " &amp; Table1[[#This Row],[Default Souce Addresses (Decimal)]] &amp; ")")</f>
        <v>Cab Display #2</v>
      </c>
      <c r="H131" s="1" t="s">
        <v>120</v>
      </c>
      <c r="I131" s="1"/>
      <c r="J131" s="14"/>
      <c r="K131" s="41" t="s">
        <v>425</v>
      </c>
      <c r="L131" s="95" t="s">
        <v>409</v>
      </c>
      <c r="M131" s="95" t="s">
        <v>409</v>
      </c>
      <c r="N131" s="95" t="s">
        <v>409</v>
      </c>
      <c r="O131" s="95" t="s">
        <v>409</v>
      </c>
      <c r="P131" s="95" t="s">
        <v>409</v>
      </c>
      <c r="Q131" s="95" t="s">
        <v>409</v>
      </c>
      <c r="R131" s="26" t="s">
        <v>407</v>
      </c>
      <c r="S131" s="32" t="s">
        <v>407</v>
      </c>
      <c r="T131" s="28" t="s">
        <v>407</v>
      </c>
      <c r="U131" s="33" t="s">
        <v>407</v>
      </c>
      <c r="V131" s="30" t="s">
        <v>407</v>
      </c>
      <c r="W131" s="32" t="s">
        <v>407</v>
      </c>
      <c r="X131" s="28" t="s">
        <v>407</v>
      </c>
      <c r="Y131" s="33" t="s">
        <v>407</v>
      </c>
      <c r="Z131" s="30" t="s">
        <v>407</v>
      </c>
      <c r="AA131" s="78" t="s">
        <v>407</v>
      </c>
      <c r="AB131" s="80" t="s">
        <v>407</v>
      </c>
      <c r="AC131" s="33" t="s">
        <v>407</v>
      </c>
      <c r="AD131" s="83" t="s">
        <v>359</v>
      </c>
      <c r="AE131" s="122" t="str">
        <f>IFERROR(Table1[[#This Row],[Minimum Degree from RP1226 Connector]]*Table1[[#This Row],[Minimum Degree from J560 (or other Trailer) Connector]]*Table1[[#This Row],[Minimum Degree from other Connectivity (e.g. bluetooth, wi-fi, zigbee)]], "")</f>
        <v/>
      </c>
      <c r="AF131" s="12" t="s">
        <v>407</v>
      </c>
      <c r="AG131" s="73">
        <f>_xlfn.LET(_xlpm.MAX_DEGREES,$AH$2,($R$4*IFERROR(MAX(0,_xlpm.MAX_DEGREES-R131),0)+$T$4*IFERROR(MAX(0,_xlpm.MAX_DEGREES-T131),0)+$V$4*IFERROR(MAX(0,_xlpm.MAX_DEGREES-V131),0)+$X$4*IFERROR(MAX(0,_xlpm.MAX_DEGREES-X131),0)+$Z$4*IFERROR(MAX(0,_xlpm.MAX_DEGREES-Z131),0)+$AB$4*IFERROR(MAX(0,_xlpm.MAX_DEGREES-AB131),0))/$AH$4)</f>
        <v>0</v>
      </c>
      <c r="AH131" s="73">
        <f>_xlfn.LET(_xlpm.MAX_DEGREES,$AH$2,($R$4*IFERROR(MAX(0,_xlpm.MAX_DEGREES-S131),0)+$T$4*IFERROR(MAX(0,_xlpm.MAX_DEGREES-U131),0)+$V$4*IFERROR(MAX(0,_xlpm.MAX_DEGREES-W131),0)+$X$4*IFERROR(MAX(0,_xlpm.MAX_DEGREES-Y131),0)+$Z$4*IFERROR(MAX(0,_xlpm.MAX_DEGREES-AA131),0)+$AB$4*IFERROR(MAX(0,_xlpm.MAX_DEGREES-AC131),0))/$AH$4)</f>
        <v>0</v>
      </c>
      <c r="AI131" s="93">
        <v>0</v>
      </c>
      <c r="AJ131" s="93">
        <v>3</v>
      </c>
      <c r="AK131" s="93">
        <v>0</v>
      </c>
      <c r="AL131" s="93">
        <v>2</v>
      </c>
      <c r="AM131" s="92"/>
      <c r="AN131" s="74">
        <f>MAX(AI131+$AG131-3,0)</f>
        <v>0</v>
      </c>
      <c r="AO131" s="75">
        <f>MAX(AJ131+$AG131-3,0)</f>
        <v>0</v>
      </c>
      <c r="AP131" s="75">
        <f>MAX(AK131+$AG131-3,0)</f>
        <v>0</v>
      </c>
      <c r="AQ131" s="75">
        <f>MAX(AL131+$AG131-3,0)</f>
        <v>0</v>
      </c>
      <c r="AR131" s="76">
        <f>MAX(IF(Table1[[#This Row],[Any Scope Change?]]="Yes",3,0)+$AG131-3,0)</f>
        <v>0</v>
      </c>
      <c r="AS131" s="77">
        <f>SUMPRODUCT(AN$4:AR$4,AN131:AR131)</f>
        <v>0</v>
      </c>
      <c r="AT131" s="85" t="s">
        <v>479</v>
      </c>
      <c r="AU131" s="127" t="s">
        <v>379</v>
      </c>
      <c r="AV131" s="85" t="s">
        <v>377</v>
      </c>
      <c r="AW131" s="63" t="s">
        <v>379</v>
      </c>
    </row>
    <row r="132" spans="2:49" customFormat="1" ht="50.15" customHeight="1" x14ac:dyDescent="0.45">
      <c r="B132" s="2" t="s">
        <v>136</v>
      </c>
      <c r="C132" s="2" t="s">
        <v>139</v>
      </c>
      <c r="D132" s="2" t="s">
        <v>137</v>
      </c>
      <c r="E132" s="2">
        <v>107</v>
      </c>
      <c r="F132" s="1" t="s">
        <v>233</v>
      </c>
      <c r="G132" s="1" t="str">
        <f>Table1[[#This Row],[Matrix Default Name]] &amp; IF(ISBLANK(Table1[[#This Row],[Component Aliases]]),"", " (aka " &amp; Table1[[#This Row],[Component Aliases]] &amp; ")") &amp; IF(ISBLANK(Table1[[#This Row],[Default Souce Addresses (Decimal)]]),""," (J1939 SA " &amp; Table1[[#This Row],[Default Souce Addresses (Decimal)]] &amp; ")")</f>
        <v>Driver Impairment Device (J1939 SA 94)</v>
      </c>
      <c r="H132" s="1" t="s">
        <v>136</v>
      </c>
      <c r="I132" s="1"/>
      <c r="J132" s="14">
        <v>94</v>
      </c>
      <c r="K132" s="41" t="s">
        <v>425</v>
      </c>
      <c r="L132" s="95" t="s">
        <v>409</v>
      </c>
      <c r="M132" s="95" t="s">
        <v>409</v>
      </c>
      <c r="N132" s="95" t="s">
        <v>409</v>
      </c>
      <c r="O132" s="95" t="s">
        <v>409</v>
      </c>
      <c r="P132" s="95" t="s">
        <v>409</v>
      </c>
      <c r="Q132" s="95" t="s">
        <v>409</v>
      </c>
      <c r="R132" s="26" t="s">
        <v>407</v>
      </c>
      <c r="S132" s="32" t="s">
        <v>407</v>
      </c>
      <c r="T132" s="28" t="s">
        <v>407</v>
      </c>
      <c r="U132" s="33" t="s">
        <v>407</v>
      </c>
      <c r="V132" s="30" t="s">
        <v>407</v>
      </c>
      <c r="W132" s="32" t="s">
        <v>407</v>
      </c>
      <c r="X132" s="28" t="s">
        <v>407</v>
      </c>
      <c r="Y132" s="33" t="s">
        <v>407</v>
      </c>
      <c r="Z132" s="30" t="s">
        <v>407</v>
      </c>
      <c r="AA132" s="78" t="s">
        <v>407</v>
      </c>
      <c r="AB132" s="80" t="s">
        <v>407</v>
      </c>
      <c r="AC132" s="33" t="s">
        <v>407</v>
      </c>
      <c r="AD132" s="83" t="s">
        <v>359</v>
      </c>
      <c r="AE132" s="122" t="str">
        <f>IFERROR(Table1[[#This Row],[Minimum Degree from RP1226 Connector]]*Table1[[#This Row],[Minimum Degree from J560 (or other Trailer) Connector]]*Table1[[#This Row],[Minimum Degree from other Connectivity (e.g. bluetooth, wi-fi, zigbee)]], "")</f>
        <v/>
      </c>
      <c r="AF132" s="12" t="s">
        <v>407</v>
      </c>
      <c r="AG132" s="73">
        <f>_xlfn.LET(_xlpm.MAX_DEGREES,$AH$2,($R$4*IFERROR(MAX(0,_xlpm.MAX_DEGREES-R132),0)+$T$4*IFERROR(MAX(0,_xlpm.MAX_DEGREES-T132),0)+$V$4*IFERROR(MAX(0,_xlpm.MAX_DEGREES-V132),0)+$X$4*IFERROR(MAX(0,_xlpm.MAX_DEGREES-X132),0)+$Z$4*IFERROR(MAX(0,_xlpm.MAX_DEGREES-Z132),0)+$AB$4*IFERROR(MAX(0,_xlpm.MAX_DEGREES-AB132),0))/$AH$4)</f>
        <v>0</v>
      </c>
      <c r="AH132" s="73">
        <f>_xlfn.LET(_xlpm.MAX_DEGREES,$AH$2,($R$4*IFERROR(MAX(0,_xlpm.MAX_DEGREES-S132),0)+$T$4*IFERROR(MAX(0,_xlpm.MAX_DEGREES-U132),0)+$V$4*IFERROR(MAX(0,_xlpm.MAX_DEGREES-W132),0)+$X$4*IFERROR(MAX(0,_xlpm.MAX_DEGREES-Y132),0)+$Z$4*IFERROR(MAX(0,_xlpm.MAX_DEGREES-AA132),0)+$AB$4*IFERROR(MAX(0,_xlpm.MAX_DEGREES-AC132),0))/$AH$4)</f>
        <v>0</v>
      </c>
      <c r="AI132" s="93">
        <v>3</v>
      </c>
      <c r="AJ132" s="93">
        <v>3</v>
      </c>
      <c r="AK132" s="93">
        <v>0</v>
      </c>
      <c r="AL132" s="93">
        <v>2</v>
      </c>
      <c r="AM132" s="92"/>
      <c r="AN132" s="74">
        <f>MAX(AI132+$AG132-3,0)</f>
        <v>0</v>
      </c>
      <c r="AO132" s="75">
        <f>MAX(AJ132+$AG132-3,0)</f>
        <v>0</v>
      </c>
      <c r="AP132" s="75">
        <f>MAX(AK132+$AG132-3,0)</f>
        <v>0</v>
      </c>
      <c r="AQ132" s="75">
        <f>MAX(AL132+$AG132-3,0)</f>
        <v>0</v>
      </c>
      <c r="AR132" s="76">
        <f>MAX(IF(Table1[[#This Row],[Any Scope Change?]]="Yes",3,0)+$AG132-3,0)</f>
        <v>0</v>
      </c>
      <c r="AS132" s="77">
        <f>SUMPRODUCT(AN$4:AR$4,AN132:AR132)</f>
        <v>0</v>
      </c>
      <c r="AT132" s="85" t="s">
        <v>479</v>
      </c>
      <c r="AU132" s="127" t="s">
        <v>379</v>
      </c>
      <c r="AV132" s="85" t="s">
        <v>377</v>
      </c>
      <c r="AW132" s="63" t="s">
        <v>379</v>
      </c>
    </row>
    <row r="133" spans="2:49" customFormat="1" ht="50.15" customHeight="1" x14ac:dyDescent="0.45">
      <c r="B133" s="2" t="s">
        <v>180</v>
      </c>
      <c r="C133" s="2" t="s">
        <v>220</v>
      </c>
      <c r="D133" s="2" t="s">
        <v>181</v>
      </c>
      <c r="E133" s="2">
        <v>110</v>
      </c>
      <c r="F133" s="1" t="s">
        <v>233</v>
      </c>
      <c r="G133" s="1" t="str">
        <f>Table1[[#This Row],[Matrix Default Name]] &amp; IF(ISBLANK(Table1[[#This Row],[Component Aliases]]),"", " (aka " &amp; Table1[[#This Row],[Component Aliases]] &amp; ")") &amp; IF(ISBLANK(Table1[[#This Row],[Default Souce Addresses (Decimal)]]),""," (J1939 SA " &amp; Table1[[#This Row],[Default Souce Addresses (Decimal)]] &amp; ")")</f>
        <v>On-board axle group display</v>
      </c>
      <c r="H133" s="1" t="s">
        <v>180</v>
      </c>
      <c r="I133" s="1"/>
      <c r="J133" s="14"/>
      <c r="K133" s="41" t="s">
        <v>425</v>
      </c>
      <c r="L133" s="95" t="s">
        <v>409</v>
      </c>
      <c r="M133" s="95" t="s">
        <v>409</v>
      </c>
      <c r="N133" s="95" t="s">
        <v>409</v>
      </c>
      <c r="O133" s="95" t="s">
        <v>409</v>
      </c>
      <c r="P133" s="95" t="s">
        <v>409</v>
      </c>
      <c r="Q133" s="95" t="s">
        <v>409</v>
      </c>
      <c r="R133" s="26" t="s">
        <v>407</v>
      </c>
      <c r="S133" s="32" t="s">
        <v>407</v>
      </c>
      <c r="T133" s="28" t="s">
        <v>407</v>
      </c>
      <c r="U133" s="33" t="s">
        <v>407</v>
      </c>
      <c r="V133" s="30" t="s">
        <v>407</v>
      </c>
      <c r="W133" s="32" t="s">
        <v>407</v>
      </c>
      <c r="X133" s="28" t="s">
        <v>407</v>
      </c>
      <c r="Y133" s="33" t="s">
        <v>407</v>
      </c>
      <c r="Z133" s="30" t="s">
        <v>407</v>
      </c>
      <c r="AA133" s="78" t="s">
        <v>407</v>
      </c>
      <c r="AB133" s="80" t="s">
        <v>407</v>
      </c>
      <c r="AC133" s="33" t="s">
        <v>407</v>
      </c>
      <c r="AD133" s="83" t="s">
        <v>359</v>
      </c>
      <c r="AE133" s="122" t="str">
        <f>IFERROR(Table1[[#This Row],[Minimum Degree from RP1226 Connector]]*Table1[[#This Row],[Minimum Degree from J560 (or other Trailer) Connector]]*Table1[[#This Row],[Minimum Degree from other Connectivity (e.g. bluetooth, wi-fi, zigbee)]], "")</f>
        <v/>
      </c>
      <c r="AF133" s="12" t="s">
        <v>407</v>
      </c>
      <c r="AG133" s="73">
        <f>_xlfn.LET(_xlpm.MAX_DEGREES,$AH$2,($R$4*IFERROR(MAX(0,_xlpm.MAX_DEGREES-R133),0)+$T$4*IFERROR(MAX(0,_xlpm.MAX_DEGREES-T133),0)+$V$4*IFERROR(MAX(0,_xlpm.MAX_DEGREES-V133),0)+$X$4*IFERROR(MAX(0,_xlpm.MAX_DEGREES-X133),0)+$Z$4*IFERROR(MAX(0,_xlpm.MAX_DEGREES-Z133),0)+$AB$4*IFERROR(MAX(0,_xlpm.MAX_DEGREES-AB133),0))/$AH$4)</f>
        <v>0</v>
      </c>
      <c r="AH133" s="73">
        <f>_xlfn.LET(_xlpm.MAX_DEGREES,$AH$2,($R$4*IFERROR(MAX(0,_xlpm.MAX_DEGREES-S133),0)+$T$4*IFERROR(MAX(0,_xlpm.MAX_DEGREES-U133),0)+$V$4*IFERROR(MAX(0,_xlpm.MAX_DEGREES-W133),0)+$X$4*IFERROR(MAX(0,_xlpm.MAX_DEGREES-Y133),0)+$Z$4*IFERROR(MAX(0,_xlpm.MAX_DEGREES-AA133),0)+$AB$4*IFERROR(MAX(0,_xlpm.MAX_DEGREES-AC133),0))/$AH$4)</f>
        <v>0</v>
      </c>
      <c r="AI133" s="93">
        <v>1</v>
      </c>
      <c r="AJ133" s="93">
        <v>0</v>
      </c>
      <c r="AK133" s="93">
        <v>3</v>
      </c>
      <c r="AL133" s="93">
        <v>2</v>
      </c>
      <c r="AM133" s="92"/>
      <c r="AN133" s="74">
        <f>MAX(AI133+$AG133-3,0)</f>
        <v>0</v>
      </c>
      <c r="AO133" s="75">
        <f>MAX(AJ133+$AG133-3,0)</f>
        <v>0</v>
      </c>
      <c r="AP133" s="75">
        <f>MAX(AK133+$AG133-3,0)</f>
        <v>0</v>
      </c>
      <c r="AQ133" s="75">
        <f>MAX(AL133+$AG133-3,0)</f>
        <v>0</v>
      </c>
      <c r="AR133" s="76">
        <f>MAX(IF(Table1[[#This Row],[Any Scope Change?]]="Yes",3,0)+$AG133-3,0)</f>
        <v>0</v>
      </c>
      <c r="AS133" s="77">
        <f>SUMPRODUCT(AN$4:AR$4,AN133:AR133)</f>
        <v>0</v>
      </c>
      <c r="AT133" s="85" t="s">
        <v>479</v>
      </c>
      <c r="AU133" s="127" t="s">
        <v>379</v>
      </c>
      <c r="AV133" s="85" t="s">
        <v>377</v>
      </c>
      <c r="AW133" s="63" t="s">
        <v>379</v>
      </c>
    </row>
    <row r="134" spans="2:49" customFormat="1" ht="50.15" customHeight="1" x14ac:dyDescent="0.45">
      <c r="B134" s="2" t="s">
        <v>178</v>
      </c>
      <c r="C134" s="2" t="s">
        <v>220</v>
      </c>
      <c r="D134" s="2" t="s">
        <v>179</v>
      </c>
      <c r="E134" s="2">
        <v>111</v>
      </c>
      <c r="F134" s="1" t="s">
        <v>233</v>
      </c>
      <c r="G134" s="1" t="str">
        <f>Table1[[#This Row],[Matrix Default Name]] &amp; IF(ISBLANK(Table1[[#This Row],[Component Aliases]]),"", " (aka " &amp; Table1[[#This Row],[Component Aliases]] &amp; ")") &amp; IF(ISBLANK(Table1[[#This Row],[Default Souce Addresses (Decimal)]]),""," (J1939 SA " &amp; Table1[[#This Row],[Default Souce Addresses (Decimal)]] &amp; ")")</f>
        <v>On-board axle group scale</v>
      </c>
      <c r="H134" s="1" t="s">
        <v>178</v>
      </c>
      <c r="I134" s="1"/>
      <c r="J134" s="14"/>
      <c r="K134" s="41" t="s">
        <v>425</v>
      </c>
      <c r="L134" s="95" t="s">
        <v>409</v>
      </c>
      <c r="M134" s="95" t="s">
        <v>409</v>
      </c>
      <c r="N134" s="95" t="s">
        <v>409</v>
      </c>
      <c r="O134" s="95" t="s">
        <v>409</v>
      </c>
      <c r="P134" s="95" t="s">
        <v>409</v>
      </c>
      <c r="Q134" s="95" t="s">
        <v>409</v>
      </c>
      <c r="R134" s="26" t="s">
        <v>407</v>
      </c>
      <c r="S134" s="32" t="s">
        <v>407</v>
      </c>
      <c r="T134" s="28" t="s">
        <v>407</v>
      </c>
      <c r="U134" s="33" t="s">
        <v>407</v>
      </c>
      <c r="V134" s="30" t="s">
        <v>407</v>
      </c>
      <c r="W134" s="32" t="s">
        <v>407</v>
      </c>
      <c r="X134" s="28" t="s">
        <v>407</v>
      </c>
      <c r="Y134" s="33" t="s">
        <v>407</v>
      </c>
      <c r="Z134" s="30" t="s">
        <v>407</v>
      </c>
      <c r="AA134" s="78" t="s">
        <v>407</v>
      </c>
      <c r="AB134" s="80" t="s">
        <v>407</v>
      </c>
      <c r="AC134" s="33" t="s">
        <v>407</v>
      </c>
      <c r="AD134" s="83" t="s">
        <v>359</v>
      </c>
      <c r="AE134" s="122" t="str">
        <f>IFERROR(Table1[[#This Row],[Minimum Degree from RP1226 Connector]]*Table1[[#This Row],[Minimum Degree from J560 (or other Trailer) Connector]]*Table1[[#This Row],[Minimum Degree from other Connectivity (e.g. bluetooth, wi-fi, zigbee)]], "")</f>
        <v/>
      </c>
      <c r="AF134" s="12" t="s">
        <v>407</v>
      </c>
      <c r="AG134" s="73">
        <f>_xlfn.LET(_xlpm.MAX_DEGREES,$AH$2,($R$4*IFERROR(MAX(0,_xlpm.MAX_DEGREES-R134),0)+$T$4*IFERROR(MAX(0,_xlpm.MAX_DEGREES-T134),0)+$V$4*IFERROR(MAX(0,_xlpm.MAX_DEGREES-V134),0)+$X$4*IFERROR(MAX(0,_xlpm.MAX_DEGREES-X134),0)+$Z$4*IFERROR(MAX(0,_xlpm.MAX_DEGREES-Z134),0)+$AB$4*IFERROR(MAX(0,_xlpm.MAX_DEGREES-AB134),0))/$AH$4)</f>
        <v>0</v>
      </c>
      <c r="AH134" s="73">
        <f>_xlfn.LET(_xlpm.MAX_DEGREES,$AH$2,($R$4*IFERROR(MAX(0,_xlpm.MAX_DEGREES-S134),0)+$T$4*IFERROR(MAX(0,_xlpm.MAX_DEGREES-U134),0)+$V$4*IFERROR(MAX(0,_xlpm.MAX_DEGREES-W134),0)+$X$4*IFERROR(MAX(0,_xlpm.MAX_DEGREES-Y134),0)+$Z$4*IFERROR(MAX(0,_xlpm.MAX_DEGREES-AA134),0)+$AB$4*IFERROR(MAX(0,_xlpm.MAX_DEGREES-AC134),0))/$AH$4)</f>
        <v>0</v>
      </c>
      <c r="AI134" s="93">
        <v>0</v>
      </c>
      <c r="AJ134" s="93">
        <v>2</v>
      </c>
      <c r="AK134" s="93">
        <v>2</v>
      </c>
      <c r="AL134" s="93">
        <v>1</v>
      </c>
      <c r="AM134" s="92"/>
      <c r="AN134" s="74">
        <f>MAX(AI134+$AG134-3,0)</f>
        <v>0</v>
      </c>
      <c r="AO134" s="75">
        <f>MAX(AJ134+$AG134-3,0)</f>
        <v>0</v>
      </c>
      <c r="AP134" s="75">
        <f>MAX(AK134+$AG134-3,0)</f>
        <v>0</v>
      </c>
      <c r="AQ134" s="75">
        <f>MAX(AL134+$AG134-3,0)</f>
        <v>0</v>
      </c>
      <c r="AR134" s="76">
        <f>MAX(IF(Table1[[#This Row],[Any Scope Change?]]="Yes",3,0)+$AG134-3,0)</f>
        <v>0</v>
      </c>
      <c r="AS134" s="77">
        <f>SUMPRODUCT(AN$4:AR$4,AN134:AR134)</f>
        <v>0</v>
      </c>
      <c r="AT134" s="85" t="s">
        <v>479</v>
      </c>
      <c r="AU134" s="127" t="s">
        <v>379</v>
      </c>
      <c r="AV134" s="85" t="s">
        <v>377</v>
      </c>
      <c r="AW134" s="63" t="s">
        <v>379</v>
      </c>
    </row>
    <row r="135" spans="2:49" customFormat="1" ht="50.15" customHeight="1" x14ac:dyDescent="0.45">
      <c r="B135" s="2" t="s">
        <v>128</v>
      </c>
      <c r="C135" s="2" t="s">
        <v>139</v>
      </c>
      <c r="D135" s="2" t="s">
        <v>129</v>
      </c>
      <c r="E135" s="2">
        <v>117</v>
      </c>
      <c r="F135" s="1" t="s">
        <v>233</v>
      </c>
      <c r="G135" s="1" t="str">
        <f>Table1[[#This Row],[Matrix Default Name]] &amp; IF(ISBLANK(Table1[[#This Row],[Component Aliases]]),"", " (aka " &amp; Table1[[#This Row],[Component Aliases]] &amp; ")") &amp; IF(ISBLANK(Table1[[#This Row],[Default Souce Addresses (Decimal)]]),""," (J1939 SA " &amp; Table1[[#This Row],[Default Souce Addresses (Decimal)]] &amp; ")")</f>
        <v>Safety Restraint System #2 (aka  Seat SRS)</v>
      </c>
      <c r="H135" s="1" t="s">
        <v>128</v>
      </c>
      <c r="I135" s="1" t="s">
        <v>331</v>
      </c>
      <c r="J135" s="14"/>
      <c r="K135" s="41" t="s">
        <v>425</v>
      </c>
      <c r="L135" s="95" t="s">
        <v>409</v>
      </c>
      <c r="M135" s="95" t="s">
        <v>409</v>
      </c>
      <c r="N135" s="95" t="s">
        <v>409</v>
      </c>
      <c r="O135" s="95" t="s">
        <v>409</v>
      </c>
      <c r="P135" s="95" t="s">
        <v>409</v>
      </c>
      <c r="Q135" s="95" t="s">
        <v>409</v>
      </c>
      <c r="R135" s="26" t="s">
        <v>407</v>
      </c>
      <c r="S135" s="32" t="s">
        <v>407</v>
      </c>
      <c r="T135" s="28" t="s">
        <v>407</v>
      </c>
      <c r="U135" s="33" t="s">
        <v>407</v>
      </c>
      <c r="V135" s="30" t="s">
        <v>407</v>
      </c>
      <c r="W135" s="32" t="s">
        <v>407</v>
      </c>
      <c r="X135" s="28" t="s">
        <v>407</v>
      </c>
      <c r="Y135" s="33" t="s">
        <v>407</v>
      </c>
      <c r="Z135" s="30" t="s">
        <v>407</v>
      </c>
      <c r="AA135" s="78" t="s">
        <v>407</v>
      </c>
      <c r="AB135" s="80" t="s">
        <v>407</v>
      </c>
      <c r="AC135" s="33" t="s">
        <v>407</v>
      </c>
      <c r="AD135" s="83" t="s">
        <v>359</v>
      </c>
      <c r="AE135" s="122" t="str">
        <f>IFERROR(Table1[[#This Row],[Minimum Degree from RP1226 Connector]]*Table1[[#This Row],[Minimum Degree from J560 (or other Trailer) Connector]]*Table1[[#This Row],[Minimum Degree from other Connectivity (e.g. bluetooth, wi-fi, zigbee)]], "")</f>
        <v/>
      </c>
      <c r="AF135" s="12" t="s">
        <v>407</v>
      </c>
      <c r="AG135" s="73">
        <f>_xlfn.LET(_xlpm.MAX_DEGREES,$AH$2,($R$4*IFERROR(MAX(0,_xlpm.MAX_DEGREES-R135),0)+$T$4*IFERROR(MAX(0,_xlpm.MAX_DEGREES-T135),0)+$V$4*IFERROR(MAX(0,_xlpm.MAX_DEGREES-V135),0)+$X$4*IFERROR(MAX(0,_xlpm.MAX_DEGREES-X135),0)+$Z$4*IFERROR(MAX(0,_xlpm.MAX_DEGREES-Z135),0)+$AB$4*IFERROR(MAX(0,_xlpm.MAX_DEGREES-AB135),0))/$AH$4)</f>
        <v>0</v>
      </c>
      <c r="AH135" s="73">
        <f>_xlfn.LET(_xlpm.MAX_DEGREES,$AH$2,($R$4*IFERROR(MAX(0,_xlpm.MAX_DEGREES-S135),0)+$T$4*IFERROR(MAX(0,_xlpm.MAX_DEGREES-U135),0)+$V$4*IFERROR(MAX(0,_xlpm.MAX_DEGREES-W135),0)+$X$4*IFERROR(MAX(0,_xlpm.MAX_DEGREES-Y135),0)+$Z$4*IFERROR(MAX(0,_xlpm.MAX_DEGREES-AA135),0)+$AB$4*IFERROR(MAX(0,_xlpm.MAX_DEGREES-AC135),0))/$AH$4)</f>
        <v>0</v>
      </c>
      <c r="AI135" s="93">
        <v>3</v>
      </c>
      <c r="AJ135" s="93">
        <v>0</v>
      </c>
      <c r="AK135" s="93">
        <v>0</v>
      </c>
      <c r="AL135" s="93">
        <v>2</v>
      </c>
      <c r="AM135" s="92"/>
      <c r="AN135" s="74">
        <f>MAX(AI135+$AG135-3,0)</f>
        <v>0</v>
      </c>
      <c r="AO135" s="75">
        <f>MAX(AJ135+$AG135-3,0)</f>
        <v>0</v>
      </c>
      <c r="AP135" s="75">
        <f>MAX(AK135+$AG135-3,0)</f>
        <v>0</v>
      </c>
      <c r="AQ135" s="75">
        <f>MAX(AL135+$AG135-3,0)</f>
        <v>0</v>
      </c>
      <c r="AR135" s="76">
        <f>MAX(IF(Table1[[#This Row],[Any Scope Change?]]="Yes",3,0)+$AG135-3,0)</f>
        <v>0</v>
      </c>
      <c r="AS135" s="77">
        <f>SUMPRODUCT(AN$4:AR$4,AN135:AR135)</f>
        <v>0</v>
      </c>
      <c r="AT135" s="85" t="s">
        <v>479</v>
      </c>
      <c r="AU135" s="127" t="s">
        <v>379</v>
      </c>
      <c r="AV135" s="85" t="s">
        <v>377</v>
      </c>
      <c r="AW135" s="63" t="s">
        <v>379</v>
      </c>
    </row>
    <row r="136" spans="2:49" customFormat="1" ht="50.15" customHeight="1" x14ac:dyDescent="0.45">
      <c r="B136" s="2" t="s">
        <v>111</v>
      </c>
      <c r="C136" s="2" t="s">
        <v>139</v>
      </c>
      <c r="D136" s="2" t="s">
        <v>112</v>
      </c>
      <c r="E136" s="2">
        <v>119</v>
      </c>
      <c r="F136" s="1" t="s">
        <v>233</v>
      </c>
      <c r="G136" s="1" t="str">
        <f>Table1[[#This Row],[Matrix Default Name]] &amp; IF(ISBLANK(Table1[[#This Row],[Component Aliases]]),"", " (aka " &amp; Table1[[#This Row],[Component Aliases]] &amp; ")") &amp; IF(ISBLANK(Table1[[#This Row],[Default Souce Addresses (Decimal)]]),""," (J1939 SA " &amp; Table1[[#This Row],[Default Souce Addresses (Decimal)]] &amp; ")")</f>
        <v>Seat Control #2</v>
      </c>
      <c r="H136" s="1" t="s">
        <v>111</v>
      </c>
      <c r="I136" s="1"/>
      <c r="J136" s="14"/>
      <c r="K136" s="41" t="s">
        <v>425</v>
      </c>
      <c r="L136" s="95" t="s">
        <v>409</v>
      </c>
      <c r="M136" s="95" t="s">
        <v>409</v>
      </c>
      <c r="N136" s="95" t="s">
        <v>409</v>
      </c>
      <c r="O136" s="95" t="s">
        <v>409</v>
      </c>
      <c r="P136" s="95" t="s">
        <v>409</v>
      </c>
      <c r="Q136" s="95" t="s">
        <v>409</v>
      </c>
      <c r="R136" s="26" t="s">
        <v>407</v>
      </c>
      <c r="S136" s="32" t="s">
        <v>407</v>
      </c>
      <c r="T136" s="28" t="s">
        <v>407</v>
      </c>
      <c r="U136" s="33" t="s">
        <v>407</v>
      </c>
      <c r="V136" s="30" t="s">
        <v>407</v>
      </c>
      <c r="W136" s="32" t="s">
        <v>407</v>
      </c>
      <c r="X136" s="28" t="s">
        <v>407</v>
      </c>
      <c r="Y136" s="33" t="s">
        <v>407</v>
      </c>
      <c r="Z136" s="30" t="s">
        <v>407</v>
      </c>
      <c r="AA136" s="78" t="s">
        <v>407</v>
      </c>
      <c r="AB136" s="80" t="s">
        <v>407</v>
      </c>
      <c r="AC136" s="33" t="s">
        <v>407</v>
      </c>
      <c r="AD136" s="83" t="s">
        <v>359</v>
      </c>
      <c r="AE136" s="122" t="str">
        <f>IFERROR(Table1[[#This Row],[Minimum Degree from RP1226 Connector]]*Table1[[#This Row],[Minimum Degree from J560 (or other Trailer) Connector]]*Table1[[#This Row],[Minimum Degree from other Connectivity (e.g. bluetooth, wi-fi, zigbee)]], "")</f>
        <v/>
      </c>
      <c r="AF136" s="12" t="s">
        <v>407</v>
      </c>
      <c r="AG136" s="73">
        <f>_xlfn.LET(_xlpm.MAX_DEGREES,$AH$2,($R$4*IFERROR(MAX(0,_xlpm.MAX_DEGREES-R136),0)+$T$4*IFERROR(MAX(0,_xlpm.MAX_DEGREES-T136),0)+$V$4*IFERROR(MAX(0,_xlpm.MAX_DEGREES-V136),0)+$X$4*IFERROR(MAX(0,_xlpm.MAX_DEGREES-X136),0)+$Z$4*IFERROR(MAX(0,_xlpm.MAX_DEGREES-Z136),0)+$AB$4*IFERROR(MAX(0,_xlpm.MAX_DEGREES-AB136),0))/$AH$4)</f>
        <v>0</v>
      </c>
      <c r="AH136" s="73">
        <f>_xlfn.LET(_xlpm.MAX_DEGREES,$AH$2,($R$4*IFERROR(MAX(0,_xlpm.MAX_DEGREES-S136),0)+$T$4*IFERROR(MAX(0,_xlpm.MAX_DEGREES-U136),0)+$V$4*IFERROR(MAX(0,_xlpm.MAX_DEGREES-W136),0)+$X$4*IFERROR(MAX(0,_xlpm.MAX_DEGREES-Y136),0)+$Z$4*IFERROR(MAX(0,_xlpm.MAX_DEGREES-AA136),0)+$AB$4*IFERROR(MAX(0,_xlpm.MAX_DEGREES-AC136),0))/$AH$4)</f>
        <v>0</v>
      </c>
      <c r="AI136" s="93">
        <v>3</v>
      </c>
      <c r="AJ136" s="93">
        <v>0</v>
      </c>
      <c r="AK136" s="93">
        <v>0</v>
      </c>
      <c r="AL136" s="93">
        <v>2</v>
      </c>
      <c r="AM136" s="92"/>
      <c r="AN136" s="74">
        <f>MAX(AI136+$AG136-3,0)</f>
        <v>0</v>
      </c>
      <c r="AO136" s="75">
        <f>MAX(AJ136+$AG136-3,0)</f>
        <v>0</v>
      </c>
      <c r="AP136" s="75">
        <f>MAX(AK136+$AG136-3,0)</f>
        <v>0</v>
      </c>
      <c r="AQ136" s="75">
        <f>MAX(AL136+$AG136-3,0)</f>
        <v>0</v>
      </c>
      <c r="AR136" s="76">
        <f>MAX(IF(Table1[[#This Row],[Any Scope Change?]]="Yes",3,0)+$AG136-3,0)</f>
        <v>0</v>
      </c>
      <c r="AS136" s="77">
        <f>SUMPRODUCT(AN$4:AR$4,AN136:AR136)</f>
        <v>0</v>
      </c>
      <c r="AT136" s="85" t="s">
        <v>479</v>
      </c>
      <c r="AU136" s="127" t="s">
        <v>379</v>
      </c>
      <c r="AV136" s="85" t="s">
        <v>377</v>
      </c>
      <c r="AW136" s="63" t="s">
        <v>379</v>
      </c>
    </row>
    <row r="137" spans="2:49" customFormat="1" ht="50.15" customHeight="1" x14ac:dyDescent="0.45">
      <c r="B137" s="2" t="s">
        <v>164</v>
      </c>
      <c r="C137" s="2" t="s">
        <v>173</v>
      </c>
      <c r="D137" s="2"/>
      <c r="E137" s="2">
        <v>123</v>
      </c>
      <c r="F137" s="1" t="s">
        <v>233</v>
      </c>
      <c r="G137" s="1" t="str">
        <f>Table1[[#This Row],[Matrix Default Name]] &amp; IF(ISBLANK(Table1[[#This Row],[Component Aliases]]),"", " (aka " &amp; Table1[[#This Row],[Component Aliases]] &amp; ")") &amp; IF(ISBLANK(Table1[[#This Row],[Default Souce Addresses (Decimal)]]),""," (J1939 SA " &amp; Table1[[#This Row],[Default Souce Addresses (Decimal)]] &amp; ")")</f>
        <v>Tachograph</v>
      </c>
      <c r="H137" s="1" t="s">
        <v>164</v>
      </c>
      <c r="I137" s="1"/>
      <c r="J137" s="14"/>
      <c r="K137" s="41" t="s">
        <v>425</v>
      </c>
      <c r="L137" s="95" t="s">
        <v>409</v>
      </c>
      <c r="M137" s="95" t="s">
        <v>409</v>
      </c>
      <c r="N137" s="95" t="s">
        <v>409</v>
      </c>
      <c r="O137" s="95" t="s">
        <v>409</v>
      </c>
      <c r="P137" s="95" t="s">
        <v>409</v>
      </c>
      <c r="Q137" s="95" t="s">
        <v>409</v>
      </c>
      <c r="R137" s="26" t="s">
        <v>407</v>
      </c>
      <c r="S137" s="32" t="s">
        <v>407</v>
      </c>
      <c r="T137" s="28" t="s">
        <v>407</v>
      </c>
      <c r="U137" s="33" t="s">
        <v>407</v>
      </c>
      <c r="V137" s="30" t="s">
        <v>407</v>
      </c>
      <c r="W137" s="32" t="s">
        <v>407</v>
      </c>
      <c r="X137" s="28" t="s">
        <v>407</v>
      </c>
      <c r="Y137" s="33" t="s">
        <v>407</v>
      </c>
      <c r="Z137" s="30" t="s">
        <v>407</v>
      </c>
      <c r="AA137" s="78" t="s">
        <v>407</v>
      </c>
      <c r="AB137" s="80" t="s">
        <v>407</v>
      </c>
      <c r="AC137" s="33" t="s">
        <v>407</v>
      </c>
      <c r="AD137" s="83" t="s">
        <v>359</v>
      </c>
      <c r="AE137" s="122" t="str">
        <f>IFERROR(Table1[[#This Row],[Minimum Degree from RP1226 Connector]]*Table1[[#This Row],[Minimum Degree from J560 (or other Trailer) Connector]]*Table1[[#This Row],[Minimum Degree from other Connectivity (e.g. bluetooth, wi-fi, zigbee)]], "")</f>
        <v/>
      </c>
      <c r="AF137" s="12" t="s">
        <v>407</v>
      </c>
      <c r="AG137" s="73">
        <f>_xlfn.LET(_xlpm.MAX_DEGREES,$AH$2,($R$4*IFERROR(MAX(0,_xlpm.MAX_DEGREES-R137),0)+$T$4*IFERROR(MAX(0,_xlpm.MAX_DEGREES-T137),0)+$V$4*IFERROR(MAX(0,_xlpm.MAX_DEGREES-V137),0)+$X$4*IFERROR(MAX(0,_xlpm.MAX_DEGREES-X137),0)+$Z$4*IFERROR(MAX(0,_xlpm.MAX_DEGREES-Z137),0)+$AB$4*IFERROR(MAX(0,_xlpm.MAX_DEGREES-AB137),0))/$AH$4)</f>
        <v>0</v>
      </c>
      <c r="AH137" s="73">
        <f>_xlfn.LET(_xlpm.MAX_DEGREES,$AH$2,($R$4*IFERROR(MAX(0,_xlpm.MAX_DEGREES-S137),0)+$T$4*IFERROR(MAX(0,_xlpm.MAX_DEGREES-U137),0)+$V$4*IFERROR(MAX(0,_xlpm.MAX_DEGREES-W137),0)+$X$4*IFERROR(MAX(0,_xlpm.MAX_DEGREES-Y137),0)+$Z$4*IFERROR(MAX(0,_xlpm.MAX_DEGREES-AA137),0)+$AB$4*IFERROR(MAX(0,_xlpm.MAX_DEGREES-AC137),0))/$AH$4)</f>
        <v>0</v>
      </c>
      <c r="AI137" s="93">
        <v>0</v>
      </c>
      <c r="AJ137" s="93">
        <v>2</v>
      </c>
      <c r="AK137" s="93">
        <v>3</v>
      </c>
      <c r="AL137" s="93">
        <v>1</v>
      </c>
      <c r="AM137" s="92"/>
      <c r="AN137" s="74">
        <f>MAX(AI137+$AG137-3,0)</f>
        <v>0</v>
      </c>
      <c r="AO137" s="75">
        <f>MAX(AJ137+$AG137-3,0)</f>
        <v>0</v>
      </c>
      <c r="AP137" s="75">
        <f>MAX(AK137+$AG137-3,0)</f>
        <v>0</v>
      </c>
      <c r="AQ137" s="75">
        <f>MAX(AL137+$AG137-3,0)</f>
        <v>0</v>
      </c>
      <c r="AR137" s="76">
        <f>MAX(IF(Table1[[#This Row],[Any Scope Change?]]="Yes",3,0)+$AG137-3,0)</f>
        <v>0</v>
      </c>
      <c r="AS137" s="77">
        <f>SUMPRODUCT(AN$4:AR$4,AN137:AR137)</f>
        <v>0</v>
      </c>
      <c r="AT137" s="85" t="s">
        <v>479</v>
      </c>
      <c r="AU137" s="127" t="s">
        <v>379</v>
      </c>
      <c r="AV137" s="85" t="s">
        <v>377</v>
      </c>
      <c r="AW137" s="63" t="s">
        <v>379</v>
      </c>
    </row>
    <row r="138" spans="2:49" customFormat="1" ht="50.15" customHeight="1" x14ac:dyDescent="0.45">
      <c r="B138" s="2" t="s">
        <v>218</v>
      </c>
      <c r="C138" s="2" t="s">
        <v>220</v>
      </c>
      <c r="D138" s="2" t="s">
        <v>219</v>
      </c>
      <c r="E138" s="2">
        <v>128</v>
      </c>
      <c r="F138" s="1" t="s">
        <v>233</v>
      </c>
      <c r="G138" s="1" t="str">
        <f>Table1[[#This Row],[Matrix Default Name]] &amp; IF(ISBLANK(Table1[[#This Row],[Component Aliases]]),"", " (aka " &amp; Table1[[#This Row],[Component Aliases]] &amp; ")") &amp; IF(ISBLANK(Table1[[#This Row],[Default Souce Addresses (Decimal)]]),""," (J1939 SA " &amp; Table1[[#This Row],[Default Souce Addresses (Decimal)]] &amp; ")")</f>
        <v>User Interface System</v>
      </c>
      <c r="H138" s="1" t="s">
        <v>218</v>
      </c>
      <c r="I138" s="1"/>
      <c r="J138" s="14"/>
      <c r="K138" s="41" t="s">
        <v>425</v>
      </c>
      <c r="L138" s="95" t="s">
        <v>409</v>
      </c>
      <c r="M138" s="95" t="s">
        <v>409</v>
      </c>
      <c r="N138" s="95" t="s">
        <v>409</v>
      </c>
      <c r="O138" s="95" t="s">
        <v>409</v>
      </c>
      <c r="P138" s="95" t="s">
        <v>409</v>
      </c>
      <c r="Q138" s="95" t="s">
        <v>409</v>
      </c>
      <c r="R138" s="26" t="s">
        <v>407</v>
      </c>
      <c r="S138" s="32" t="s">
        <v>407</v>
      </c>
      <c r="T138" s="28" t="s">
        <v>407</v>
      </c>
      <c r="U138" s="33" t="s">
        <v>407</v>
      </c>
      <c r="V138" s="30" t="s">
        <v>407</v>
      </c>
      <c r="W138" s="32" t="s">
        <v>407</v>
      </c>
      <c r="X138" s="28" t="s">
        <v>407</v>
      </c>
      <c r="Y138" s="33" t="s">
        <v>407</v>
      </c>
      <c r="Z138" s="30" t="s">
        <v>407</v>
      </c>
      <c r="AA138" s="78" t="s">
        <v>407</v>
      </c>
      <c r="AB138" s="80" t="s">
        <v>407</v>
      </c>
      <c r="AC138" s="33" t="s">
        <v>407</v>
      </c>
      <c r="AD138" s="83" t="s">
        <v>359</v>
      </c>
      <c r="AE138" s="122" t="str">
        <f>IFERROR(Table1[[#This Row],[Minimum Degree from RP1226 Connector]]*Table1[[#This Row],[Minimum Degree from J560 (or other Trailer) Connector]]*Table1[[#This Row],[Minimum Degree from other Connectivity (e.g. bluetooth, wi-fi, zigbee)]], "")</f>
        <v/>
      </c>
      <c r="AF138" s="12" t="s">
        <v>407</v>
      </c>
      <c r="AG138" s="73">
        <f>_xlfn.LET(_xlpm.MAX_DEGREES,$AH$2,($R$4*IFERROR(MAX(0,_xlpm.MAX_DEGREES-R138),0)+$T$4*IFERROR(MAX(0,_xlpm.MAX_DEGREES-T138),0)+$V$4*IFERROR(MAX(0,_xlpm.MAX_DEGREES-V138),0)+$X$4*IFERROR(MAX(0,_xlpm.MAX_DEGREES-X138),0)+$Z$4*IFERROR(MAX(0,_xlpm.MAX_DEGREES-Z138),0)+$AB$4*IFERROR(MAX(0,_xlpm.MAX_DEGREES-AB138),0))/$AH$4)</f>
        <v>0</v>
      </c>
      <c r="AH138" s="73">
        <f>_xlfn.LET(_xlpm.MAX_DEGREES,$AH$2,($R$4*IFERROR(MAX(0,_xlpm.MAX_DEGREES-S138),0)+$T$4*IFERROR(MAX(0,_xlpm.MAX_DEGREES-U138),0)+$V$4*IFERROR(MAX(0,_xlpm.MAX_DEGREES-W138),0)+$X$4*IFERROR(MAX(0,_xlpm.MAX_DEGREES-Y138),0)+$Z$4*IFERROR(MAX(0,_xlpm.MAX_DEGREES-AA138),0)+$AB$4*IFERROR(MAX(0,_xlpm.MAX_DEGREES-AC138),0))/$AH$4)</f>
        <v>0</v>
      </c>
      <c r="AI138" s="93">
        <v>2</v>
      </c>
      <c r="AJ138" s="93">
        <v>3</v>
      </c>
      <c r="AK138" s="93">
        <v>0</v>
      </c>
      <c r="AL138" s="93">
        <v>2</v>
      </c>
      <c r="AM138" s="92"/>
      <c r="AN138" s="74">
        <f>MAX(AI138+$AG138-3,0)</f>
        <v>0</v>
      </c>
      <c r="AO138" s="75">
        <f>MAX(AJ138+$AG138-3,0)</f>
        <v>0</v>
      </c>
      <c r="AP138" s="75">
        <f>MAX(AK138+$AG138-3,0)</f>
        <v>0</v>
      </c>
      <c r="AQ138" s="75">
        <f>MAX(AL138+$AG138-3,0)</f>
        <v>0</v>
      </c>
      <c r="AR138" s="76">
        <f>MAX(IF(Table1[[#This Row],[Any Scope Change?]]="Yes",3,0)+$AG138-3,0)</f>
        <v>0</v>
      </c>
      <c r="AS138" s="77">
        <f>SUMPRODUCT(AN$4:AR$4,AN138:AR138)</f>
        <v>0</v>
      </c>
      <c r="AT138" s="85" t="s">
        <v>479</v>
      </c>
      <c r="AU138" s="63" t="s">
        <v>379</v>
      </c>
      <c r="AV138" s="85" t="s">
        <v>377</v>
      </c>
      <c r="AW138" s="63" t="s">
        <v>379</v>
      </c>
    </row>
    <row r="139" spans="2:49" customFormat="1" ht="50.15" customHeight="1" x14ac:dyDescent="0.45">
      <c r="B139" s="2" t="s">
        <v>60</v>
      </c>
      <c r="C139" s="2" t="s">
        <v>139</v>
      </c>
      <c r="D139" s="2"/>
      <c r="E139" s="2">
        <v>130</v>
      </c>
      <c r="F139" s="1" t="s">
        <v>233</v>
      </c>
      <c r="G139" s="1" t="str">
        <f>Table1[[#This Row],[Matrix Default Name]] &amp; IF(ISBLANK(Table1[[#This Row],[Component Aliases]]),"", " (aka " &amp; Table1[[#This Row],[Component Aliases]] &amp; ")") &amp; IF(ISBLANK(Table1[[#This Row],[Default Souce Addresses (Decimal)]]),""," (J1939 SA " &amp; Table1[[#This Row],[Default Souce Addresses (Decimal)]] &amp; ")")</f>
        <v>Virtual Terminal</v>
      </c>
      <c r="H139" s="1" t="s">
        <v>256</v>
      </c>
      <c r="I139" s="1"/>
      <c r="J139" s="14"/>
      <c r="K139" s="41" t="s">
        <v>425</v>
      </c>
      <c r="L139" s="95" t="s">
        <v>409</v>
      </c>
      <c r="M139" s="95" t="s">
        <v>409</v>
      </c>
      <c r="N139" s="95" t="s">
        <v>409</v>
      </c>
      <c r="O139" s="95" t="s">
        <v>409</v>
      </c>
      <c r="P139" s="95" t="s">
        <v>409</v>
      </c>
      <c r="Q139" s="95" t="s">
        <v>409</v>
      </c>
      <c r="R139" s="26" t="s">
        <v>407</v>
      </c>
      <c r="S139" s="32" t="s">
        <v>407</v>
      </c>
      <c r="T139" s="28" t="s">
        <v>407</v>
      </c>
      <c r="U139" s="33" t="s">
        <v>407</v>
      </c>
      <c r="V139" s="30" t="s">
        <v>407</v>
      </c>
      <c r="W139" s="32" t="s">
        <v>407</v>
      </c>
      <c r="X139" s="28" t="s">
        <v>407</v>
      </c>
      <c r="Y139" s="33" t="s">
        <v>407</v>
      </c>
      <c r="Z139" s="30" t="s">
        <v>407</v>
      </c>
      <c r="AA139" s="78" t="s">
        <v>407</v>
      </c>
      <c r="AB139" s="80" t="s">
        <v>407</v>
      </c>
      <c r="AC139" s="33" t="s">
        <v>407</v>
      </c>
      <c r="AD139" s="83" t="s">
        <v>359</v>
      </c>
      <c r="AE139" s="122" t="str">
        <f>IFERROR(Table1[[#This Row],[Minimum Degree from RP1226 Connector]]*Table1[[#This Row],[Minimum Degree from J560 (or other Trailer) Connector]]*Table1[[#This Row],[Minimum Degree from other Connectivity (e.g. bluetooth, wi-fi, zigbee)]], "")</f>
        <v/>
      </c>
      <c r="AF139" s="12" t="s">
        <v>407</v>
      </c>
      <c r="AG139" s="73">
        <f>_xlfn.LET(_xlpm.MAX_DEGREES,$AH$2,($R$4*IFERROR(MAX(0,_xlpm.MAX_DEGREES-R139),0)+$T$4*IFERROR(MAX(0,_xlpm.MAX_DEGREES-T139),0)+$V$4*IFERROR(MAX(0,_xlpm.MAX_DEGREES-V139),0)+$X$4*IFERROR(MAX(0,_xlpm.MAX_DEGREES-X139),0)+$Z$4*IFERROR(MAX(0,_xlpm.MAX_DEGREES-Z139),0)+$AB$4*IFERROR(MAX(0,_xlpm.MAX_DEGREES-AB139),0))/$AH$4)</f>
        <v>0</v>
      </c>
      <c r="AH139" s="73">
        <f>_xlfn.LET(_xlpm.MAX_DEGREES,$AH$2,($R$4*IFERROR(MAX(0,_xlpm.MAX_DEGREES-S139),0)+$T$4*IFERROR(MAX(0,_xlpm.MAX_DEGREES-U139),0)+$V$4*IFERROR(MAX(0,_xlpm.MAX_DEGREES-W139),0)+$X$4*IFERROR(MAX(0,_xlpm.MAX_DEGREES-Y139),0)+$Z$4*IFERROR(MAX(0,_xlpm.MAX_DEGREES-AA139),0)+$AB$4*IFERROR(MAX(0,_xlpm.MAX_DEGREES-AC139),0))/$AH$4)</f>
        <v>0</v>
      </c>
      <c r="AI139" s="93">
        <v>2</v>
      </c>
      <c r="AJ139" s="93">
        <v>3</v>
      </c>
      <c r="AK139" s="93">
        <v>0</v>
      </c>
      <c r="AL139" s="93">
        <v>2</v>
      </c>
      <c r="AM139" s="92"/>
      <c r="AN139" s="74">
        <f>MAX(AI139+$AG139-3,0)</f>
        <v>0</v>
      </c>
      <c r="AO139" s="75">
        <f>MAX(AJ139+$AG139-3,0)</f>
        <v>0</v>
      </c>
      <c r="AP139" s="75">
        <f>MAX(AK139+$AG139-3,0)</f>
        <v>0</v>
      </c>
      <c r="AQ139" s="75">
        <f>MAX(AL139+$AG139-3,0)</f>
        <v>0</v>
      </c>
      <c r="AR139" s="76">
        <f>MAX(IF(Table1[[#This Row],[Any Scope Change?]]="Yes",3,0)+$AG139-3,0)</f>
        <v>0</v>
      </c>
      <c r="AS139" s="77">
        <f>SUMPRODUCT(AN$4:AR$4,AN139:AR139)</f>
        <v>0</v>
      </c>
      <c r="AT139" s="85" t="s">
        <v>479</v>
      </c>
      <c r="AU139" s="63" t="s">
        <v>379</v>
      </c>
      <c r="AV139" s="85" t="s">
        <v>377</v>
      </c>
      <c r="AW139" s="63" t="s">
        <v>379</v>
      </c>
    </row>
    <row r="140" spans="2:49" customFormat="1" ht="50.15" customHeight="1" x14ac:dyDescent="0.45">
      <c r="B140" s="2" t="s">
        <v>245</v>
      </c>
      <c r="C140" s="2" t="s">
        <v>265</v>
      </c>
      <c r="D140" s="2"/>
      <c r="E140" s="2">
        <v>131</v>
      </c>
      <c r="F140" s="1" t="s">
        <v>233</v>
      </c>
      <c r="G140" s="1" t="str">
        <f>Table1[[#This Row],[Matrix Default Name]] &amp; IF(ISBLANK(Table1[[#This Row],[Component Aliases]]),"", " (aka " &amp; Table1[[#This Row],[Component Aliases]] &amp; ")") &amp; IF(ISBLANK(Table1[[#This Row],[Default Souce Addresses (Decimal)]]),""," (J1939 SA " &amp; Table1[[#This Row],[Default Souce Addresses (Decimal)]] &amp; ")")</f>
        <v>Interior Cameras</v>
      </c>
      <c r="H140" s="1" t="s">
        <v>262</v>
      </c>
      <c r="I140" s="1"/>
      <c r="J140" s="14"/>
      <c r="K140" s="41" t="s">
        <v>425</v>
      </c>
      <c r="L140" s="95" t="s">
        <v>409</v>
      </c>
      <c r="M140" s="95" t="s">
        <v>409</v>
      </c>
      <c r="N140" s="95" t="s">
        <v>409</v>
      </c>
      <c r="O140" s="95" t="s">
        <v>409</v>
      </c>
      <c r="P140" s="95" t="s">
        <v>409</v>
      </c>
      <c r="Q140" s="95" t="s">
        <v>409</v>
      </c>
      <c r="R140" s="26" t="s">
        <v>407</v>
      </c>
      <c r="S140" s="32" t="s">
        <v>407</v>
      </c>
      <c r="T140" s="28" t="s">
        <v>407</v>
      </c>
      <c r="U140" s="33" t="s">
        <v>407</v>
      </c>
      <c r="V140" s="30" t="s">
        <v>407</v>
      </c>
      <c r="W140" s="32" t="s">
        <v>407</v>
      </c>
      <c r="X140" s="28" t="s">
        <v>407</v>
      </c>
      <c r="Y140" s="33" t="s">
        <v>407</v>
      </c>
      <c r="Z140" s="30" t="s">
        <v>407</v>
      </c>
      <c r="AA140" s="78" t="s">
        <v>407</v>
      </c>
      <c r="AB140" s="80" t="s">
        <v>407</v>
      </c>
      <c r="AC140" s="33" t="s">
        <v>407</v>
      </c>
      <c r="AD140" s="83" t="s">
        <v>359</v>
      </c>
      <c r="AE140" s="122" t="str">
        <f>IFERROR(Table1[[#This Row],[Minimum Degree from RP1226 Connector]]*Table1[[#This Row],[Minimum Degree from J560 (or other Trailer) Connector]]*Table1[[#This Row],[Minimum Degree from other Connectivity (e.g. bluetooth, wi-fi, zigbee)]], "")</f>
        <v/>
      </c>
      <c r="AF140" s="12" t="s">
        <v>407</v>
      </c>
      <c r="AG140" s="73">
        <f>_xlfn.LET(_xlpm.MAX_DEGREES,$AH$2,($R$4*IFERROR(MAX(0,_xlpm.MAX_DEGREES-R140),0)+$T$4*IFERROR(MAX(0,_xlpm.MAX_DEGREES-T140),0)+$V$4*IFERROR(MAX(0,_xlpm.MAX_DEGREES-V140),0)+$X$4*IFERROR(MAX(0,_xlpm.MAX_DEGREES-X140),0)+$Z$4*IFERROR(MAX(0,_xlpm.MAX_DEGREES-Z140),0)+$AB$4*IFERROR(MAX(0,_xlpm.MAX_DEGREES-AB140),0))/$AH$4)</f>
        <v>0</v>
      </c>
      <c r="AH140" s="73">
        <f>_xlfn.LET(_xlpm.MAX_DEGREES,$AH$2,($R$4*IFERROR(MAX(0,_xlpm.MAX_DEGREES-S140),0)+$T$4*IFERROR(MAX(0,_xlpm.MAX_DEGREES-U140),0)+$V$4*IFERROR(MAX(0,_xlpm.MAX_DEGREES-W140),0)+$X$4*IFERROR(MAX(0,_xlpm.MAX_DEGREES-Y140),0)+$Z$4*IFERROR(MAX(0,_xlpm.MAX_DEGREES-AA140),0)+$AB$4*IFERROR(MAX(0,_xlpm.MAX_DEGREES-AC140),0))/$AH$4)</f>
        <v>0</v>
      </c>
      <c r="AI140" s="93">
        <v>2</v>
      </c>
      <c r="AJ140" s="93">
        <v>3</v>
      </c>
      <c r="AK140" s="93">
        <v>0</v>
      </c>
      <c r="AL140" s="93">
        <v>2</v>
      </c>
      <c r="AM140" s="92"/>
      <c r="AN140" s="74">
        <f>MAX(AI140+$AG140-3,0)</f>
        <v>0</v>
      </c>
      <c r="AO140" s="75">
        <f>MAX(AJ140+$AG140-3,0)</f>
        <v>0</v>
      </c>
      <c r="AP140" s="75">
        <f>MAX(AK140+$AG140-3,0)</f>
        <v>0</v>
      </c>
      <c r="AQ140" s="75">
        <f>MAX(AL140+$AG140-3,0)</f>
        <v>0</v>
      </c>
      <c r="AR140" s="76">
        <f>MAX(IF(Table1[[#This Row],[Any Scope Change?]]="Yes",3,0)+$AG140-3,0)</f>
        <v>0</v>
      </c>
      <c r="AS140" s="77">
        <f>SUMPRODUCT(AN$4:AR$4,AN140:AR140)</f>
        <v>0</v>
      </c>
      <c r="AT140" s="85" t="s">
        <v>479</v>
      </c>
      <c r="AU140" s="63" t="s">
        <v>379</v>
      </c>
      <c r="AV140" s="85" t="s">
        <v>377</v>
      </c>
      <c r="AW140" s="63" t="s">
        <v>379</v>
      </c>
    </row>
    <row r="141" spans="2:49" customFormat="1" ht="50.15" customHeight="1" x14ac:dyDescent="0.45">
      <c r="B141" s="2"/>
      <c r="C141" s="2" t="s">
        <v>475</v>
      </c>
      <c r="D141" s="2"/>
      <c r="E141" s="2">
        <v>142</v>
      </c>
      <c r="F141" s="1" t="s">
        <v>234</v>
      </c>
      <c r="G141" s="1" t="str">
        <f>Table1[[#This Row],[Matrix Default Name]] &amp; IF(ISBLANK(Table1[[#This Row],[Component Aliases]]),"", " (aka " &amp; Table1[[#This Row],[Component Aliases]] &amp; ")") &amp; IF(ISBLANK(Table1[[#This Row],[Default Souce Addresses (Decimal)]]),""," (J1939 SA " &amp; Table1[[#This Row],[Default Souce Addresses (Decimal)]] &amp; ")")</f>
        <v>Ammeter (J1939 SA 23, 39)</v>
      </c>
      <c r="H141" s="1" t="s">
        <v>280</v>
      </c>
      <c r="I141" s="1"/>
      <c r="J141" s="14" t="s">
        <v>323</v>
      </c>
      <c r="K141" s="41" t="s">
        <v>401</v>
      </c>
      <c r="L141" s="95" t="s">
        <v>427</v>
      </c>
      <c r="M141" s="95" t="s">
        <v>420</v>
      </c>
      <c r="N141" s="95" t="s">
        <v>420</v>
      </c>
      <c r="O141" s="95" t="s">
        <v>413</v>
      </c>
      <c r="P141" s="95" t="s">
        <v>420</v>
      </c>
      <c r="Q141" s="95" t="s">
        <v>413</v>
      </c>
      <c r="R141" s="26">
        <v>0</v>
      </c>
      <c r="S141" s="32">
        <v>0</v>
      </c>
      <c r="T141" s="28">
        <v>1</v>
      </c>
      <c r="U141" s="33">
        <v>1</v>
      </c>
      <c r="V141" s="30">
        <v>1</v>
      </c>
      <c r="W141" s="32">
        <v>1</v>
      </c>
      <c r="X141" s="28">
        <v>0</v>
      </c>
      <c r="Y141" s="33">
        <v>1</v>
      </c>
      <c r="Z141" s="30">
        <v>1</v>
      </c>
      <c r="AA141" s="78">
        <v>1</v>
      </c>
      <c r="AB141" s="80">
        <v>0</v>
      </c>
      <c r="AC141" s="33">
        <v>1</v>
      </c>
      <c r="AD141" s="83" t="s">
        <v>283</v>
      </c>
      <c r="AE141" s="122">
        <f>IFERROR(Table1[[#This Row],[Minimum Degree from RP1226 Connector]]*Table1[[#This Row],[Minimum Degree from J560 (or other Trailer) Connector]]*Table1[[#This Row],[Minimum Degree from other Connectivity (e.g. bluetooth, wi-fi, zigbee)]], "")</f>
        <v>0</v>
      </c>
      <c r="AF141" s="12" t="s">
        <v>407</v>
      </c>
      <c r="AG141" s="73">
        <f>_xlfn.LET(_xlpm.MAX_DEGREES,$AH$2,($R$4*IFERROR(MAX(0,_xlpm.MAX_DEGREES-R141),0)+$T$4*IFERROR(MAX(0,_xlpm.MAX_DEGREES-T141),0)+$V$4*IFERROR(MAX(0,_xlpm.MAX_DEGREES-V141),0)+$X$4*IFERROR(MAX(0,_xlpm.MAX_DEGREES-X141),0)+$Z$4*IFERROR(MAX(0,_xlpm.MAX_DEGREES-Z141),0)+$AB$4*IFERROR(MAX(0,_xlpm.MAX_DEGREES-AB141),0))/$AH$4)</f>
        <v>3.75</v>
      </c>
      <c r="AH141" s="73">
        <f>_xlfn.LET(_xlpm.MAX_DEGREES,$AH$2,($R$4*IFERROR(MAX(0,_xlpm.MAX_DEGREES-S141),0)+$T$4*IFERROR(MAX(0,_xlpm.MAX_DEGREES-U141),0)+$V$4*IFERROR(MAX(0,_xlpm.MAX_DEGREES-W141),0)+$X$4*IFERROR(MAX(0,_xlpm.MAX_DEGREES-Y141),0)+$Z$4*IFERROR(MAX(0,_xlpm.MAX_DEGREES-AA141),0)+$AB$4*IFERROR(MAX(0,_xlpm.MAX_DEGREES-AC141),0))/$AH$4)</f>
        <v>2.916666666666667</v>
      </c>
      <c r="AI141" s="93">
        <v>1</v>
      </c>
      <c r="AJ141" s="93">
        <v>0</v>
      </c>
      <c r="AK141" s="93">
        <v>0</v>
      </c>
      <c r="AL141" s="93">
        <v>2</v>
      </c>
      <c r="AM141" s="90" t="s">
        <v>389</v>
      </c>
      <c r="AN141" s="74">
        <f>MAX(AI141+$AG141-3,0)</f>
        <v>1.75</v>
      </c>
      <c r="AO141" s="75">
        <f>MAX(AJ141+$AG141-3,0)</f>
        <v>0.75</v>
      </c>
      <c r="AP141" s="75">
        <f>MAX(AK141+$AG141-3,0)</f>
        <v>0.75</v>
      </c>
      <c r="AQ141" s="75">
        <f>MAX(AL141+$AG141-3,0)</f>
        <v>2.75</v>
      </c>
      <c r="AR141" s="76">
        <f>MAX(IF(Table1[[#This Row],[Any Scope Change?]]="Yes",3,0)+$AG141-3,0)</f>
        <v>3.75</v>
      </c>
      <c r="AS141" s="77">
        <f>SUMPRODUCT(AN$4:AR$4,AN141:AR141)</f>
        <v>9.75</v>
      </c>
      <c r="AT141" s="85">
        <v>3</v>
      </c>
      <c r="AU141" s="125" t="s">
        <v>487</v>
      </c>
      <c r="AV141" s="85">
        <v>1</v>
      </c>
      <c r="AW141" s="63" t="s">
        <v>380</v>
      </c>
    </row>
    <row r="142" spans="2:49" customFormat="1" ht="50.15" customHeight="1" x14ac:dyDescent="0.45">
      <c r="B142" s="2" t="s">
        <v>38</v>
      </c>
      <c r="C142" s="2" t="s">
        <v>139</v>
      </c>
      <c r="D142" s="2" t="s">
        <v>39</v>
      </c>
      <c r="E142" s="2">
        <v>138</v>
      </c>
      <c r="F142" s="1" t="s">
        <v>234</v>
      </c>
      <c r="G142" s="1" t="str">
        <f>Table1[[#This Row],[Matrix Default Name]] &amp; IF(ISBLANK(Table1[[#This Row],[Component Aliases]]),"", " (aka " &amp; Table1[[#This Row],[Component Aliases]] &amp; ")") &amp; IF(ISBLANK(Table1[[#This Row],[Default Souce Addresses (Decimal)]]),""," (J1939 SA " &amp; Table1[[#This Row],[Default Souce Addresses (Decimal)]] &amp; ")")</f>
        <v>Instrument Cluster #1 (aka Gauges) (J1939 SA 23)</v>
      </c>
      <c r="H142" s="1" t="s">
        <v>38</v>
      </c>
      <c r="I142" s="1" t="s">
        <v>327</v>
      </c>
      <c r="J142" s="14">
        <v>23</v>
      </c>
      <c r="K142" s="41" t="s">
        <v>401</v>
      </c>
      <c r="L142" s="95" t="s">
        <v>426</v>
      </c>
      <c r="M142" s="95" t="s">
        <v>417</v>
      </c>
      <c r="N142" s="95" t="s">
        <v>417</v>
      </c>
      <c r="O142" s="95" t="s">
        <v>412</v>
      </c>
      <c r="P142" s="95" t="s">
        <v>417</v>
      </c>
      <c r="Q142" s="95" t="s">
        <v>406</v>
      </c>
      <c r="R142" s="26">
        <v>0</v>
      </c>
      <c r="S142" s="32">
        <v>0</v>
      </c>
      <c r="T142" s="28">
        <v>1</v>
      </c>
      <c r="U142" s="33">
        <v>1</v>
      </c>
      <c r="V142" s="30">
        <v>1</v>
      </c>
      <c r="W142" s="32">
        <v>1</v>
      </c>
      <c r="X142" s="28">
        <v>0</v>
      </c>
      <c r="Y142" s="33">
        <v>1</v>
      </c>
      <c r="Z142" s="30">
        <v>1</v>
      </c>
      <c r="AA142" s="78">
        <v>1</v>
      </c>
      <c r="AB142" s="80">
        <v>1</v>
      </c>
      <c r="AC142" s="33">
        <v>2</v>
      </c>
      <c r="AD142" s="83" t="s">
        <v>283</v>
      </c>
      <c r="AE142" s="122">
        <f>IFERROR(Table1[[#This Row],[Minimum Degree from RP1226 Connector]]*Table1[[#This Row],[Minimum Degree from J560 (or other Trailer) Connector]]*Table1[[#This Row],[Minimum Degree from other Connectivity (e.g. bluetooth, wi-fi, zigbee)]], "")</f>
        <v>0</v>
      </c>
      <c r="AF142" s="12" t="s">
        <v>290</v>
      </c>
      <c r="AG142" s="73">
        <f>_xlfn.LET(_xlpm.MAX_DEGREES,$AH$2,($R$4*IFERROR(MAX(0,_xlpm.MAX_DEGREES-R142),0)+$T$4*IFERROR(MAX(0,_xlpm.MAX_DEGREES-T142),0)+$V$4*IFERROR(MAX(0,_xlpm.MAX_DEGREES-V142),0)+$X$4*IFERROR(MAX(0,_xlpm.MAX_DEGREES-X142),0)+$Z$4*IFERROR(MAX(0,_xlpm.MAX_DEGREES-Z142),0)+$AB$4*IFERROR(MAX(0,_xlpm.MAX_DEGREES-AB142),0))/$AH$4)</f>
        <v>3.3333333333333335</v>
      </c>
      <c r="AH142" s="73">
        <f>_xlfn.LET(_xlpm.MAX_DEGREES,$AH$2,($R$4*IFERROR(MAX(0,_xlpm.MAX_DEGREES-S142),0)+$T$4*IFERROR(MAX(0,_xlpm.MAX_DEGREES-U142),0)+$V$4*IFERROR(MAX(0,_xlpm.MAX_DEGREES-W142),0)+$X$4*IFERROR(MAX(0,_xlpm.MAX_DEGREES-Y142),0)+$Z$4*IFERROR(MAX(0,_xlpm.MAX_DEGREES-AA142),0)+$AB$4*IFERROR(MAX(0,_xlpm.MAX_DEGREES-AC142),0))/$AH$4)</f>
        <v>2.5</v>
      </c>
      <c r="AI142" s="93">
        <v>0</v>
      </c>
      <c r="AJ142" s="93">
        <v>0</v>
      </c>
      <c r="AK142" s="93">
        <v>2</v>
      </c>
      <c r="AL142" s="93">
        <v>2</v>
      </c>
      <c r="AM142" s="92"/>
      <c r="AN142" s="74">
        <f>MAX(AI142+$AG142-3,0)</f>
        <v>0.33333333333333348</v>
      </c>
      <c r="AO142" s="75">
        <f>MAX(AJ142+$AG142-3,0)</f>
        <v>0.33333333333333348</v>
      </c>
      <c r="AP142" s="75">
        <f>MAX(AK142+$AG142-3,0)</f>
        <v>2.3333333333333339</v>
      </c>
      <c r="AQ142" s="75">
        <f>MAX(AL142+$AG142-3,0)</f>
        <v>2.3333333333333339</v>
      </c>
      <c r="AR142" s="76">
        <f>MAX(IF(Table1[[#This Row],[Any Scope Change?]]="Yes",3,0)+$AG142-3,0)</f>
        <v>3.3333333333333339</v>
      </c>
      <c r="AS142" s="77">
        <f>SUMPRODUCT(AN$4:AR$4,AN142:AR142)</f>
        <v>8.6666666666666679</v>
      </c>
      <c r="AT142" s="85">
        <v>3</v>
      </c>
      <c r="AU142" s="125" t="s">
        <v>487</v>
      </c>
      <c r="AV142" s="85">
        <v>1</v>
      </c>
      <c r="AW142" s="63" t="s">
        <v>380</v>
      </c>
    </row>
    <row r="143" spans="2:49" customFormat="1" ht="76.5" customHeight="1" x14ac:dyDescent="0.45">
      <c r="B143" s="2" t="s">
        <v>249</v>
      </c>
      <c r="C143" s="2" t="s">
        <v>265</v>
      </c>
      <c r="D143" s="2"/>
      <c r="E143" s="2">
        <v>141</v>
      </c>
      <c r="F143" s="1" t="s">
        <v>234</v>
      </c>
      <c r="G143" s="1" t="str">
        <f>Table1[[#This Row],[Matrix Default Name]] &amp; IF(ISBLANK(Table1[[#This Row],[Component Aliases]]),"", " (aka " &amp; Table1[[#This Row],[Component Aliases]] &amp; ")") &amp; IF(ISBLANK(Table1[[#This Row],[Default Souce Addresses (Decimal)]]),""," (J1939 SA " &amp; Table1[[#This Row],[Default Souce Addresses (Decimal)]] &amp; ")")</f>
        <v>ADAS Adaptive Cruise Control (aka Bendix Fusion) (J1939 SA 42)</v>
      </c>
      <c r="H143" s="1" t="s">
        <v>260</v>
      </c>
      <c r="I143" s="1" t="s">
        <v>462</v>
      </c>
      <c r="J143" s="14">
        <v>42</v>
      </c>
      <c r="K143" s="41" t="s">
        <v>401</v>
      </c>
      <c r="L143" s="95" t="s">
        <v>402</v>
      </c>
      <c r="M143" s="95" t="s">
        <v>441</v>
      </c>
      <c r="N143" s="95" t="s">
        <v>432</v>
      </c>
      <c r="O143" s="95" t="s">
        <v>434</v>
      </c>
      <c r="P143" s="95" t="s">
        <v>441</v>
      </c>
      <c r="Q143" s="95" t="s">
        <v>403</v>
      </c>
      <c r="R143" s="26">
        <v>0</v>
      </c>
      <c r="S143" s="32">
        <v>1</v>
      </c>
      <c r="T143" s="28">
        <v>1</v>
      </c>
      <c r="U143" s="33">
        <v>2</v>
      </c>
      <c r="V143" s="30">
        <v>1</v>
      </c>
      <c r="W143" s="32">
        <v>1</v>
      </c>
      <c r="X143" s="28">
        <v>0</v>
      </c>
      <c r="Y143" s="33">
        <v>2</v>
      </c>
      <c r="Z143" s="30">
        <v>1</v>
      </c>
      <c r="AA143" s="78">
        <v>2</v>
      </c>
      <c r="AB143" s="80">
        <v>1</v>
      </c>
      <c r="AC143" s="33">
        <v>2</v>
      </c>
      <c r="AD143" s="83" t="s">
        <v>283</v>
      </c>
      <c r="AE143" s="122">
        <f>IFERROR(Table1[[#This Row],[Minimum Degree from RP1226 Connector]]*Table1[[#This Row],[Minimum Degree from J560 (or other Trailer) Connector]]*Table1[[#This Row],[Minimum Degree from other Connectivity (e.g. bluetooth, wi-fi, zigbee)]], "")</f>
        <v>0</v>
      </c>
      <c r="AF143" s="12" t="s">
        <v>407</v>
      </c>
      <c r="AG143" s="73">
        <f>_xlfn.LET(_xlpm.MAX_DEGREES,$AH$2,($R$4*IFERROR(MAX(0,_xlpm.MAX_DEGREES-R143),0)+$T$4*IFERROR(MAX(0,_xlpm.MAX_DEGREES-T143),0)+$V$4*IFERROR(MAX(0,_xlpm.MAX_DEGREES-V143),0)+$X$4*IFERROR(MAX(0,_xlpm.MAX_DEGREES-X143),0)+$Z$4*IFERROR(MAX(0,_xlpm.MAX_DEGREES-Z143),0)+$AB$4*IFERROR(MAX(0,_xlpm.MAX_DEGREES-AB143),0))/$AH$4)</f>
        <v>3.3333333333333335</v>
      </c>
      <c r="AH143" s="73">
        <f>_xlfn.LET(_xlpm.MAX_DEGREES,$AH$2,($R$4*IFERROR(MAX(0,_xlpm.MAX_DEGREES-S143),0)+$T$4*IFERROR(MAX(0,_xlpm.MAX_DEGREES-U143),0)+$V$4*IFERROR(MAX(0,_xlpm.MAX_DEGREES-W143),0)+$X$4*IFERROR(MAX(0,_xlpm.MAX_DEGREES-Y143),0)+$Z$4*IFERROR(MAX(0,_xlpm.MAX_DEGREES-AA143),0)+$AB$4*IFERROR(MAX(0,_xlpm.MAX_DEGREES-AC143),0))/$AH$4)</f>
        <v>0.83333333333333337</v>
      </c>
      <c r="AI143" s="93">
        <v>0</v>
      </c>
      <c r="AJ143" s="93">
        <v>2</v>
      </c>
      <c r="AK143" s="93">
        <v>0</v>
      </c>
      <c r="AL143" s="93">
        <v>1</v>
      </c>
      <c r="AM143" s="90" t="s">
        <v>389</v>
      </c>
      <c r="AN143" s="74">
        <f>MAX(AI143+$AG143-3,0)</f>
        <v>0.33333333333333348</v>
      </c>
      <c r="AO143" s="75">
        <f>MAX(AJ143+$AG143-3,0)</f>
        <v>2.3333333333333339</v>
      </c>
      <c r="AP143" s="75">
        <f>MAX(AK143+$AG143-3,0)</f>
        <v>0.33333333333333348</v>
      </c>
      <c r="AQ143" s="75">
        <f>MAX(AL143+$AG143-3,0)</f>
        <v>1.3333333333333339</v>
      </c>
      <c r="AR143" s="76">
        <f>MAX(IF(Table1[[#This Row],[Any Scope Change?]]="Yes",3,0)+$AG143-3,0)</f>
        <v>3.3333333333333339</v>
      </c>
      <c r="AS143" s="77">
        <f>SUMPRODUCT(AN$4:AR$4,AN143:AR143)</f>
        <v>7.6666666666666687</v>
      </c>
      <c r="AT143" s="85">
        <v>3</v>
      </c>
      <c r="AU143" s="125" t="s">
        <v>487</v>
      </c>
      <c r="AV143" s="85">
        <v>1</v>
      </c>
      <c r="AW143" s="63" t="s">
        <v>380</v>
      </c>
    </row>
    <row r="144" spans="2:49" customFormat="1" ht="50.15" customHeight="1" x14ac:dyDescent="0.45">
      <c r="B144" s="2" t="s">
        <v>65</v>
      </c>
      <c r="C144" s="2" t="s">
        <v>139</v>
      </c>
      <c r="D144" s="2" t="s">
        <v>66</v>
      </c>
      <c r="E144" s="2">
        <v>137</v>
      </c>
      <c r="F144" s="1" t="s">
        <v>234</v>
      </c>
      <c r="G144" s="1" t="str">
        <f>Table1[[#This Row],[Matrix Default Name]] &amp; IF(ISBLANK(Table1[[#This Row],[Component Aliases]]),"", " (aka " &amp; Table1[[#This Row],[Component Aliases]] &amp; ")") &amp; IF(ISBLANK(Table1[[#This Row],[Default Souce Addresses (Decimal)]]),""," (J1939 SA " &amp; Table1[[#This Row],[Default Souce Addresses (Decimal)]] &amp; ")")</f>
        <v>Headway Controller (J1939 SA 42)</v>
      </c>
      <c r="H144" s="1" t="s">
        <v>65</v>
      </c>
      <c r="I144" s="1"/>
      <c r="J144" s="14">
        <v>42</v>
      </c>
      <c r="K144" s="41" t="s">
        <v>401</v>
      </c>
      <c r="L144" s="95" t="s">
        <v>408</v>
      </c>
      <c r="M144" s="95" t="s">
        <v>421</v>
      </c>
      <c r="N144" s="95" t="s">
        <v>408</v>
      </c>
      <c r="O144" s="95" t="s">
        <v>421</v>
      </c>
      <c r="P144" s="95" t="s">
        <v>408</v>
      </c>
      <c r="Q144" s="95" t="s">
        <v>411</v>
      </c>
      <c r="R144" s="26">
        <v>1</v>
      </c>
      <c r="S144" s="32">
        <v>1</v>
      </c>
      <c r="T144" s="28">
        <v>2</v>
      </c>
      <c r="U144" s="33">
        <v>2</v>
      </c>
      <c r="V144" s="30">
        <v>1</v>
      </c>
      <c r="W144" s="32">
        <v>1</v>
      </c>
      <c r="X144" s="28">
        <v>2</v>
      </c>
      <c r="Y144" s="33">
        <v>2</v>
      </c>
      <c r="Z144" s="30">
        <v>1</v>
      </c>
      <c r="AA144" s="78">
        <v>1</v>
      </c>
      <c r="AB144" s="80">
        <v>0</v>
      </c>
      <c r="AC144" s="33">
        <v>0</v>
      </c>
      <c r="AD144" s="83" t="s">
        <v>283</v>
      </c>
      <c r="AE144" s="122">
        <f>IFERROR(Table1[[#This Row],[Minimum Degree from RP1226 Connector]]*Table1[[#This Row],[Minimum Degree from J560 (or other Trailer) Connector]]*Table1[[#This Row],[Minimum Degree from other Connectivity (e.g. bluetooth, wi-fi, zigbee)]], "")</f>
        <v>4</v>
      </c>
      <c r="AF144" s="12" t="s">
        <v>407</v>
      </c>
      <c r="AG144" s="73">
        <f>_xlfn.LET(_xlpm.MAX_DEGREES,$AH$2,($R$4*IFERROR(MAX(0,_xlpm.MAX_DEGREES-R144),0)+$T$4*IFERROR(MAX(0,_xlpm.MAX_DEGREES-T144),0)+$V$4*IFERROR(MAX(0,_xlpm.MAX_DEGREES-V144),0)+$X$4*IFERROR(MAX(0,_xlpm.MAX_DEGREES-X144),0)+$Z$4*IFERROR(MAX(0,_xlpm.MAX_DEGREES-Z144),0)+$AB$4*IFERROR(MAX(0,_xlpm.MAX_DEGREES-AB144),0))/$AH$4)</f>
        <v>2.0833333333333335</v>
      </c>
      <c r="AH144" s="73">
        <f>_xlfn.LET(_xlpm.MAX_DEGREES,$AH$2,($R$4*IFERROR(MAX(0,_xlpm.MAX_DEGREES-S144),0)+$T$4*IFERROR(MAX(0,_xlpm.MAX_DEGREES-U144),0)+$V$4*IFERROR(MAX(0,_xlpm.MAX_DEGREES-W144),0)+$X$4*IFERROR(MAX(0,_xlpm.MAX_DEGREES-Y144),0)+$Z$4*IFERROR(MAX(0,_xlpm.MAX_DEGREES-AA144),0)+$AB$4*IFERROR(MAX(0,_xlpm.MAX_DEGREES-AC144),0))/$AH$4)</f>
        <v>2.0833333333333335</v>
      </c>
      <c r="AI144" s="93">
        <v>3</v>
      </c>
      <c r="AJ144" s="93">
        <v>2</v>
      </c>
      <c r="AK144" s="93">
        <v>0</v>
      </c>
      <c r="AL144" s="93">
        <v>2</v>
      </c>
      <c r="AM144" s="91" t="s">
        <v>390</v>
      </c>
      <c r="AN144" s="74">
        <f>MAX(AI144+$AG144-3,0)</f>
        <v>2.0833333333333339</v>
      </c>
      <c r="AO144" s="75">
        <f>MAX(AJ144+$AG144-3,0)</f>
        <v>1.0833333333333339</v>
      </c>
      <c r="AP144" s="75">
        <f>MAX(AK144+$AG144-3,0)</f>
        <v>0</v>
      </c>
      <c r="AQ144" s="75">
        <f>MAX(AL144+$AG144-3,0)</f>
        <v>1.0833333333333339</v>
      </c>
      <c r="AR144" s="76">
        <f>MAX(IF(Table1[[#This Row],[Any Scope Change?]]="Yes",3,0)+$AG144-3,0)</f>
        <v>2.0833333333333339</v>
      </c>
      <c r="AS144" s="77">
        <f>SUMPRODUCT(AN$4:AR$4,AN144:AR144)</f>
        <v>6.3333333333333357</v>
      </c>
      <c r="AT144" s="85">
        <v>4</v>
      </c>
      <c r="AU144" s="125" t="s">
        <v>488</v>
      </c>
      <c r="AV144" s="85">
        <v>2</v>
      </c>
      <c r="AW144" s="63" t="s">
        <v>381</v>
      </c>
    </row>
    <row r="145" spans="2:49" customFormat="1" ht="50.15" customHeight="1" x14ac:dyDescent="0.45">
      <c r="B145" s="2" t="s">
        <v>248</v>
      </c>
      <c r="C145" s="2" t="s">
        <v>265</v>
      </c>
      <c r="D145" s="2"/>
      <c r="E145" s="2">
        <v>140</v>
      </c>
      <c r="F145" s="1" t="s">
        <v>234</v>
      </c>
      <c r="G145" s="1" t="str">
        <f>Table1[[#This Row],[Matrix Default Name]] &amp; IF(ISBLANK(Table1[[#This Row],[Component Aliases]]),"", " (aka " &amp; Table1[[#This Row],[Component Aliases]] &amp; ")") &amp; IF(ISBLANK(Table1[[#This Row],[Default Souce Addresses (Decimal)]]),""," (J1939 SA " &amp; Table1[[#This Row],[Default Souce Addresses (Decimal)]] &amp; ")")</f>
        <v>Engine Display</v>
      </c>
      <c r="H145" s="1" t="s">
        <v>248</v>
      </c>
      <c r="I145" s="1"/>
      <c r="J145" s="14"/>
      <c r="K145" s="41" t="s">
        <v>401</v>
      </c>
      <c r="L145" s="95" t="s">
        <v>411</v>
      </c>
      <c r="M145" s="95" t="s">
        <v>408</v>
      </c>
      <c r="N145" s="95" t="s">
        <v>409</v>
      </c>
      <c r="O145" s="95" t="s">
        <v>408</v>
      </c>
      <c r="P145" s="95" t="s">
        <v>408</v>
      </c>
      <c r="Q145" s="95" t="s">
        <v>421</v>
      </c>
      <c r="R145" s="26">
        <v>0</v>
      </c>
      <c r="S145" s="32">
        <v>0</v>
      </c>
      <c r="T145" s="28">
        <v>1</v>
      </c>
      <c r="U145" s="33">
        <v>1</v>
      </c>
      <c r="V145" s="30" t="s">
        <v>407</v>
      </c>
      <c r="W145" s="32" t="s">
        <v>407</v>
      </c>
      <c r="X145" s="28">
        <v>1</v>
      </c>
      <c r="Y145" s="33">
        <v>1</v>
      </c>
      <c r="Z145" s="30">
        <v>1</v>
      </c>
      <c r="AA145" s="78">
        <v>1</v>
      </c>
      <c r="AB145" s="80">
        <v>2</v>
      </c>
      <c r="AC145" s="33">
        <v>2</v>
      </c>
      <c r="AD145" s="83" t="s">
        <v>283</v>
      </c>
      <c r="AE145" s="122" t="str">
        <f>IFERROR(Table1[[#This Row],[Minimum Degree from RP1226 Connector]]*Table1[[#This Row],[Minimum Degree from J560 (or other Trailer) Connector]]*Table1[[#This Row],[Minimum Degree from other Connectivity (e.g. bluetooth, wi-fi, zigbee)]], "")</f>
        <v/>
      </c>
      <c r="AF145" s="12" t="s">
        <v>290</v>
      </c>
      <c r="AG145" s="73">
        <f>_xlfn.LET(_xlpm.MAX_DEGREES,$AH$2,($R$4*IFERROR(MAX(0,_xlpm.MAX_DEGREES-R145),0)+$T$4*IFERROR(MAX(0,_xlpm.MAX_DEGREES-T145),0)+$V$4*IFERROR(MAX(0,_xlpm.MAX_DEGREES-V145),0)+$X$4*IFERROR(MAX(0,_xlpm.MAX_DEGREES-X145),0)+$Z$4*IFERROR(MAX(0,_xlpm.MAX_DEGREES-Z145),0)+$AB$4*IFERROR(MAX(0,_xlpm.MAX_DEGREES-AB145),0))/$AH$4)</f>
        <v>2.0833333333333335</v>
      </c>
      <c r="AH145" s="73">
        <f>_xlfn.LET(_xlpm.MAX_DEGREES,$AH$2,($R$4*IFERROR(MAX(0,_xlpm.MAX_DEGREES-S145),0)+$T$4*IFERROR(MAX(0,_xlpm.MAX_DEGREES-U145),0)+$V$4*IFERROR(MAX(0,_xlpm.MAX_DEGREES-W145),0)+$X$4*IFERROR(MAX(0,_xlpm.MAX_DEGREES-Y145),0)+$Z$4*IFERROR(MAX(0,_xlpm.MAX_DEGREES-AA145),0)+$AB$4*IFERROR(MAX(0,_xlpm.MAX_DEGREES-AC145),0))/$AH$4)</f>
        <v>2.0833333333333335</v>
      </c>
      <c r="AI145" s="93">
        <v>0</v>
      </c>
      <c r="AJ145" s="93">
        <v>0</v>
      </c>
      <c r="AK145" s="93">
        <v>2</v>
      </c>
      <c r="AL145" s="93">
        <v>2</v>
      </c>
      <c r="AM145" s="92"/>
      <c r="AN145" s="74">
        <f>MAX(AI145+$AG145-3,0)</f>
        <v>0</v>
      </c>
      <c r="AO145" s="75">
        <f>MAX(AJ145+$AG145-3,0)</f>
        <v>0</v>
      </c>
      <c r="AP145" s="75">
        <f>MAX(AK145+$AG145-3,0)</f>
        <v>1.0833333333333339</v>
      </c>
      <c r="AQ145" s="75">
        <f>MAX(AL145+$AG145-3,0)</f>
        <v>1.0833333333333339</v>
      </c>
      <c r="AR145" s="76">
        <f>MAX(IF(Table1[[#This Row],[Any Scope Change?]]="Yes",3,0)+$AG145-3,0)</f>
        <v>2.0833333333333339</v>
      </c>
      <c r="AS145" s="77">
        <f>SUMPRODUCT(AN$4:AR$4,AN145:AR145)</f>
        <v>4.2500000000000018</v>
      </c>
      <c r="AT145" s="85">
        <v>4</v>
      </c>
      <c r="AU145" s="125" t="s">
        <v>488</v>
      </c>
      <c r="AV145" s="85">
        <v>3</v>
      </c>
      <c r="AW145" s="63" t="s">
        <v>383</v>
      </c>
    </row>
    <row r="146" spans="2:49" customFormat="1" ht="50.15" customHeight="1" x14ac:dyDescent="0.45">
      <c r="B146" s="2"/>
      <c r="C146" s="2" t="s">
        <v>475</v>
      </c>
      <c r="D146" s="2"/>
      <c r="E146" s="2">
        <v>143</v>
      </c>
      <c r="F146" s="1" t="s">
        <v>234</v>
      </c>
      <c r="G146" s="1" t="str">
        <f>Table1[[#This Row],[Matrix Default Name]] &amp; IF(ISBLANK(Table1[[#This Row],[Component Aliases]]),"", " (aka " &amp; Table1[[#This Row],[Component Aliases]] &amp; ")") &amp; IF(ISBLANK(Table1[[#This Row],[Default Souce Addresses (Decimal)]]),""," (J1939 SA " &amp; Table1[[#This Row],[Default Souce Addresses (Decimal)]] &amp; ")")</f>
        <v>Pyrometer</v>
      </c>
      <c r="H146" s="1" t="s">
        <v>281</v>
      </c>
      <c r="I146" s="1"/>
      <c r="J146" s="14"/>
      <c r="K146" s="41" t="s">
        <v>401</v>
      </c>
      <c r="L146" s="95" t="s">
        <v>411</v>
      </c>
      <c r="M146" s="95" t="s">
        <v>408</v>
      </c>
      <c r="N146" s="95" t="s">
        <v>408</v>
      </c>
      <c r="O146" s="95" t="s">
        <v>411</v>
      </c>
      <c r="P146" s="95" t="s">
        <v>408</v>
      </c>
      <c r="Q146" s="95" t="s">
        <v>408</v>
      </c>
      <c r="R146" s="26">
        <v>0</v>
      </c>
      <c r="S146" s="32">
        <v>0</v>
      </c>
      <c r="T146" s="28">
        <v>1</v>
      </c>
      <c r="U146" s="33">
        <v>1</v>
      </c>
      <c r="V146" s="30">
        <v>1</v>
      </c>
      <c r="W146" s="32">
        <v>1</v>
      </c>
      <c r="X146" s="28">
        <v>0</v>
      </c>
      <c r="Y146" s="33">
        <v>0</v>
      </c>
      <c r="Z146" s="30">
        <v>1</v>
      </c>
      <c r="AA146" s="78">
        <v>1</v>
      </c>
      <c r="AB146" s="80">
        <v>1</v>
      </c>
      <c r="AC146" s="33">
        <v>1</v>
      </c>
      <c r="AD146" s="83" t="s">
        <v>359</v>
      </c>
      <c r="AE146" s="122">
        <f>IFERROR(Table1[[#This Row],[Minimum Degree from RP1226 Connector]]*Table1[[#This Row],[Minimum Degree from J560 (or other Trailer) Connector]]*Table1[[#This Row],[Minimum Degree from other Connectivity (e.g. bluetooth, wi-fi, zigbee)]], "")</f>
        <v>0</v>
      </c>
      <c r="AF146" s="12" t="s">
        <v>407</v>
      </c>
      <c r="AG146" s="73">
        <f>_xlfn.LET(_xlpm.MAX_DEGREES,$AH$2,($R$4*IFERROR(MAX(0,_xlpm.MAX_DEGREES-R146),0)+$T$4*IFERROR(MAX(0,_xlpm.MAX_DEGREES-T146),0)+$V$4*IFERROR(MAX(0,_xlpm.MAX_DEGREES-V146),0)+$X$4*IFERROR(MAX(0,_xlpm.MAX_DEGREES-X146),0)+$Z$4*IFERROR(MAX(0,_xlpm.MAX_DEGREES-Z146),0)+$AB$4*IFERROR(MAX(0,_xlpm.MAX_DEGREES-AB146),0))/$AH$4)</f>
        <v>3.3333333333333335</v>
      </c>
      <c r="AH146" s="73">
        <f>_xlfn.LET(_xlpm.MAX_DEGREES,$AH$2,($R$4*IFERROR(MAX(0,_xlpm.MAX_DEGREES-S146),0)+$T$4*IFERROR(MAX(0,_xlpm.MAX_DEGREES-U146),0)+$V$4*IFERROR(MAX(0,_xlpm.MAX_DEGREES-W146),0)+$X$4*IFERROR(MAX(0,_xlpm.MAX_DEGREES-Y146),0)+$Z$4*IFERROR(MAX(0,_xlpm.MAX_DEGREES-AA146),0)+$AB$4*IFERROR(MAX(0,_xlpm.MAX_DEGREES-AC146),0))/$AH$4)</f>
        <v>3.3333333333333335</v>
      </c>
      <c r="AI146" s="93">
        <v>1</v>
      </c>
      <c r="AJ146" s="93">
        <v>0</v>
      </c>
      <c r="AK146" s="93">
        <v>0</v>
      </c>
      <c r="AL146" s="93">
        <v>2</v>
      </c>
      <c r="AM146" s="92"/>
      <c r="AN146" s="74">
        <f>MAX(AI146+$AG146-3,0)</f>
        <v>1.3333333333333339</v>
      </c>
      <c r="AO146" s="75">
        <f>MAX(AJ146+$AG146-3,0)</f>
        <v>0.33333333333333348</v>
      </c>
      <c r="AP146" s="75">
        <f>MAX(AK146+$AG146-3,0)</f>
        <v>0.33333333333333348</v>
      </c>
      <c r="AQ146" s="75">
        <f>MAX(AL146+$AG146-3,0)</f>
        <v>2.3333333333333339</v>
      </c>
      <c r="AR146" s="76">
        <f>MAX(IF(Table1[[#This Row],[Any Scope Change?]]="Yes",3,0)+$AG146-3,0)</f>
        <v>0.33333333333333348</v>
      </c>
      <c r="AS146" s="77">
        <f>SUMPRODUCT(AN$4:AR$4,AN146:AR146)</f>
        <v>4.6666666666666679</v>
      </c>
      <c r="AT146" s="85">
        <v>6</v>
      </c>
      <c r="AU146" s="43" t="s">
        <v>485</v>
      </c>
      <c r="AV146" s="85">
        <v>3</v>
      </c>
      <c r="AW146" s="63" t="s">
        <v>383</v>
      </c>
    </row>
    <row r="147" spans="2:49" customFormat="1" ht="50.15" customHeight="1" x14ac:dyDescent="0.45">
      <c r="B147" s="2" t="s">
        <v>146</v>
      </c>
      <c r="C147" s="2" t="s">
        <v>173</v>
      </c>
      <c r="D147" s="2" t="s">
        <v>147</v>
      </c>
      <c r="E147" s="2">
        <v>139</v>
      </c>
      <c r="F147" s="1" t="s">
        <v>234</v>
      </c>
      <c r="G147" s="1" t="str">
        <f>Table1[[#This Row],[Matrix Default Name]] &amp; IF(ISBLANK(Table1[[#This Row],[Component Aliases]]),"", " (aka " &amp; Table1[[#This Row],[Component Aliases]] &amp; ")") &amp; IF(ISBLANK(Table1[[#This Row],[Default Souce Addresses (Decimal)]]),""," (J1939 SA " &amp; Table1[[#This Row],[Default Souce Addresses (Decimal)]] &amp; ")")</f>
        <v>Instrument Cluster #2 (aka Auxiliary Gauges)</v>
      </c>
      <c r="H147" s="1" t="s">
        <v>146</v>
      </c>
      <c r="I147" s="1" t="s">
        <v>333</v>
      </c>
      <c r="J147" s="14"/>
      <c r="K147" s="41" t="s">
        <v>425</v>
      </c>
      <c r="L147" s="95" t="s">
        <v>409</v>
      </c>
      <c r="M147" s="95" t="s">
        <v>409</v>
      </c>
      <c r="N147" s="95" t="s">
        <v>409</v>
      </c>
      <c r="O147" s="95" t="s">
        <v>409</v>
      </c>
      <c r="P147" s="95" t="s">
        <v>409</v>
      </c>
      <c r="Q147" s="95" t="s">
        <v>409</v>
      </c>
      <c r="R147" s="26" t="s">
        <v>407</v>
      </c>
      <c r="S147" s="32" t="s">
        <v>407</v>
      </c>
      <c r="T147" s="28" t="s">
        <v>407</v>
      </c>
      <c r="U147" s="33" t="s">
        <v>407</v>
      </c>
      <c r="V147" s="30" t="s">
        <v>407</v>
      </c>
      <c r="W147" s="32" t="s">
        <v>407</v>
      </c>
      <c r="X147" s="28" t="s">
        <v>407</v>
      </c>
      <c r="Y147" s="33" t="s">
        <v>407</v>
      </c>
      <c r="Z147" s="30" t="s">
        <v>407</v>
      </c>
      <c r="AA147" s="78" t="s">
        <v>407</v>
      </c>
      <c r="AB147" s="80" t="s">
        <v>407</v>
      </c>
      <c r="AC147" s="33" t="s">
        <v>407</v>
      </c>
      <c r="AD147" s="83" t="s">
        <v>359</v>
      </c>
      <c r="AE147" s="122" t="str">
        <f>IFERROR(Table1[[#This Row],[Minimum Degree from RP1226 Connector]]*Table1[[#This Row],[Minimum Degree from J560 (or other Trailer) Connector]]*Table1[[#This Row],[Minimum Degree from other Connectivity (e.g. bluetooth, wi-fi, zigbee)]], "")</f>
        <v/>
      </c>
      <c r="AF147" s="12" t="s">
        <v>407</v>
      </c>
      <c r="AG147" s="73">
        <f>_xlfn.LET(_xlpm.MAX_DEGREES,$AH$2,($R$4*IFERROR(MAX(0,_xlpm.MAX_DEGREES-R147),0)+$T$4*IFERROR(MAX(0,_xlpm.MAX_DEGREES-T147),0)+$V$4*IFERROR(MAX(0,_xlpm.MAX_DEGREES-V147),0)+$X$4*IFERROR(MAX(0,_xlpm.MAX_DEGREES-X147),0)+$Z$4*IFERROR(MAX(0,_xlpm.MAX_DEGREES-Z147),0)+$AB$4*IFERROR(MAX(0,_xlpm.MAX_DEGREES-AB147),0))/$AH$4)</f>
        <v>0</v>
      </c>
      <c r="AH147" s="73">
        <f>_xlfn.LET(_xlpm.MAX_DEGREES,$AH$2,($R$4*IFERROR(MAX(0,_xlpm.MAX_DEGREES-S147),0)+$T$4*IFERROR(MAX(0,_xlpm.MAX_DEGREES-U147),0)+$V$4*IFERROR(MAX(0,_xlpm.MAX_DEGREES-W147),0)+$X$4*IFERROR(MAX(0,_xlpm.MAX_DEGREES-Y147),0)+$Z$4*IFERROR(MAX(0,_xlpm.MAX_DEGREES-AA147),0)+$AB$4*IFERROR(MAX(0,_xlpm.MAX_DEGREES-AC147),0))/$AH$4)</f>
        <v>0</v>
      </c>
      <c r="AI147" s="93">
        <v>0</v>
      </c>
      <c r="AJ147" s="93">
        <v>0</v>
      </c>
      <c r="AK147" s="93">
        <v>2</v>
      </c>
      <c r="AL147" s="93">
        <v>2</v>
      </c>
      <c r="AM147" s="92"/>
      <c r="AN147" s="74">
        <f>MAX(AI147+$AG147-3,0)</f>
        <v>0</v>
      </c>
      <c r="AO147" s="75">
        <f>MAX(AJ147+$AG147-3,0)</f>
        <v>0</v>
      </c>
      <c r="AP147" s="75">
        <f>MAX(AK147+$AG147-3,0)</f>
        <v>0</v>
      </c>
      <c r="AQ147" s="75">
        <f>MAX(AL147+$AG147-3,0)</f>
        <v>0</v>
      </c>
      <c r="AR147" s="76">
        <f>MAX(IF(Table1[[#This Row],[Any Scope Change?]]="Yes",3,0)+$AG147-3,0)</f>
        <v>0</v>
      </c>
      <c r="AS147" s="77">
        <f>SUMPRODUCT(AN$4:AR$4,AN147:AR147)</f>
        <v>0</v>
      </c>
      <c r="AT147" s="85" t="s">
        <v>479</v>
      </c>
      <c r="AU147" s="63" t="s">
        <v>379</v>
      </c>
      <c r="AV147" s="85" t="s">
        <v>377</v>
      </c>
      <c r="AW147" s="63" t="s">
        <v>379</v>
      </c>
    </row>
    <row r="148" spans="2:49" customFormat="1" ht="50.15" customHeight="1" x14ac:dyDescent="0.45">
      <c r="B148" s="2" t="s">
        <v>59</v>
      </c>
      <c r="C148" s="2" t="s">
        <v>139</v>
      </c>
      <c r="D148" s="2" t="s">
        <v>263</v>
      </c>
      <c r="E148" s="2">
        <v>145</v>
      </c>
      <c r="F148" s="1" t="s">
        <v>235</v>
      </c>
      <c r="G148" s="1" t="str">
        <f>Table1[[#This Row],[Matrix Default Name]] &amp; IF(ISBLANK(Table1[[#This Row],[Component Aliases]]),"", " (aka " &amp; Table1[[#This Row],[Component Aliases]] &amp; ")") &amp; IF(ISBLANK(Table1[[#This Row],[Default Souce Addresses (Decimal)]]),""," (J1939 SA " &amp; Table1[[#This Row],[Default Souce Addresses (Decimal)]] &amp; ")")</f>
        <v>OEM Telematics (aka Telematics GateWay (TGW) / Off Vehicle Gateway / Communications Unit / Communications Telematics (CTP-FB)) (J1939 SA 249, 251)</v>
      </c>
      <c r="H148" s="1" t="s">
        <v>250</v>
      </c>
      <c r="I148" s="1" t="s">
        <v>467</v>
      </c>
      <c r="J148" s="14" t="s">
        <v>324</v>
      </c>
      <c r="K148" s="41" t="s">
        <v>401</v>
      </c>
      <c r="L148" s="95" t="s">
        <v>430</v>
      </c>
      <c r="M148" s="95" t="s">
        <v>412</v>
      </c>
      <c r="N148" s="95" t="s">
        <v>403</v>
      </c>
      <c r="O148" s="95" t="s">
        <v>429</v>
      </c>
      <c r="P148" s="95" t="s">
        <v>412</v>
      </c>
      <c r="Q148" s="95" t="s">
        <v>403</v>
      </c>
      <c r="R148" s="26">
        <v>0</v>
      </c>
      <c r="S148" s="32">
        <v>1</v>
      </c>
      <c r="T148" s="28">
        <v>0</v>
      </c>
      <c r="U148" s="33">
        <v>1</v>
      </c>
      <c r="V148" s="30">
        <v>1</v>
      </c>
      <c r="W148" s="32">
        <v>2</v>
      </c>
      <c r="X148" s="28">
        <v>0</v>
      </c>
      <c r="Y148" s="33">
        <v>1</v>
      </c>
      <c r="Z148" s="30">
        <v>0</v>
      </c>
      <c r="AA148" s="78">
        <v>1</v>
      </c>
      <c r="AB148" s="80">
        <v>1</v>
      </c>
      <c r="AC148" s="33">
        <v>2</v>
      </c>
      <c r="AD148" s="83" t="s">
        <v>283</v>
      </c>
      <c r="AE148" s="122">
        <f>IFERROR(Table1[[#This Row],[Minimum Degree from RP1226 Connector]]*Table1[[#This Row],[Minimum Degree from J560 (or other Trailer) Connector]]*Table1[[#This Row],[Minimum Degree from other Connectivity (e.g. bluetooth, wi-fi, zigbee)]], "")</f>
        <v>0</v>
      </c>
      <c r="AF148" s="12" t="s">
        <v>288</v>
      </c>
      <c r="AG148" s="73">
        <f>_xlfn.LET(_xlpm.MAX_DEGREES,$AH$2,($R$4*IFERROR(MAX(0,_xlpm.MAX_DEGREES-R148),0)+$T$4*IFERROR(MAX(0,_xlpm.MAX_DEGREES-T148),0)+$V$4*IFERROR(MAX(0,_xlpm.MAX_DEGREES-V148),0)+$X$4*IFERROR(MAX(0,_xlpm.MAX_DEGREES-X148),0)+$Z$4*IFERROR(MAX(0,_xlpm.MAX_DEGREES-Z148),0)+$AB$4*IFERROR(MAX(0,_xlpm.MAX_DEGREES-AB148),0))/$AH$4)</f>
        <v>4.166666666666667</v>
      </c>
      <c r="AH148" s="73">
        <f>_xlfn.LET(_xlpm.MAX_DEGREES,$AH$2,($R$4*IFERROR(MAX(0,_xlpm.MAX_DEGREES-S148),0)+$T$4*IFERROR(MAX(0,_xlpm.MAX_DEGREES-U148),0)+$V$4*IFERROR(MAX(0,_xlpm.MAX_DEGREES-W148),0)+$X$4*IFERROR(MAX(0,_xlpm.MAX_DEGREES-Y148),0)+$Z$4*IFERROR(MAX(0,_xlpm.MAX_DEGREES-AA148),0)+$AB$4*IFERROR(MAX(0,_xlpm.MAX_DEGREES-AC148),0))/$AH$4)</f>
        <v>1.6666666666666667</v>
      </c>
      <c r="AI148" s="93">
        <v>3</v>
      </c>
      <c r="AJ148" s="93">
        <v>3</v>
      </c>
      <c r="AK148" s="93">
        <v>3</v>
      </c>
      <c r="AL148" s="93">
        <v>2</v>
      </c>
      <c r="AM148" s="90" t="s">
        <v>389</v>
      </c>
      <c r="AN148" s="74">
        <f>MAX(AI148+$AG148-3,0)</f>
        <v>4.166666666666667</v>
      </c>
      <c r="AO148" s="75">
        <f>MAX(AJ148+$AG148-3,0)</f>
        <v>4.166666666666667</v>
      </c>
      <c r="AP148" s="75">
        <f>MAX(AK148+$AG148-3,0)</f>
        <v>4.166666666666667</v>
      </c>
      <c r="AQ148" s="75">
        <f>MAX(AL148+$AG148-3,0)</f>
        <v>3.166666666666667</v>
      </c>
      <c r="AR148" s="76">
        <f>MAX(IF(Table1[[#This Row],[Any Scope Change?]]="Yes",3,0)+$AG148-3,0)</f>
        <v>4.166666666666667</v>
      </c>
      <c r="AS148" s="77">
        <f>SUMPRODUCT(AN$4:AR$4,AN148:AR148)</f>
        <v>19.833333333333336</v>
      </c>
      <c r="AT148" s="85">
        <v>0</v>
      </c>
      <c r="AU148" s="63" t="s">
        <v>471</v>
      </c>
      <c r="AV148" s="85" t="s">
        <v>377</v>
      </c>
      <c r="AW148" s="63" t="s">
        <v>378</v>
      </c>
    </row>
    <row r="149" spans="2:49" customFormat="1" ht="50.15" customHeight="1" x14ac:dyDescent="0.45">
      <c r="B149" s="2" t="s">
        <v>253</v>
      </c>
      <c r="C149" s="2" t="s">
        <v>266</v>
      </c>
      <c r="D149" s="2"/>
      <c r="E149" s="2">
        <v>149</v>
      </c>
      <c r="F149" s="1" t="s">
        <v>235</v>
      </c>
      <c r="G149" s="1" t="str">
        <f>Table1[[#This Row],[Matrix Default Name]] &amp; IF(ISBLANK(Table1[[#This Row],[Component Aliases]]),"", " (aka " &amp; Table1[[#This Row],[Component Aliases]] &amp; ")") &amp; IF(ISBLANK(Table1[[#This Row],[Default Souce Addresses (Decimal)]]),""," (J1939 SA " &amp; Table1[[#This Row],[Default Souce Addresses (Decimal)]] &amp; ")")</f>
        <v>Onboard Diagnostics Connector Gateway (aka Gateway (CGW)) (J1939 SA 39, 17, 44, 49, 50, 77)</v>
      </c>
      <c r="H149" s="1" t="s">
        <v>253</v>
      </c>
      <c r="I149" s="1" t="s">
        <v>346</v>
      </c>
      <c r="J149" s="14" t="s">
        <v>325</v>
      </c>
      <c r="K149" s="41" t="s">
        <v>401</v>
      </c>
      <c r="L149" s="95" t="s">
        <v>426</v>
      </c>
      <c r="M149" s="95" t="s">
        <v>430</v>
      </c>
      <c r="N149" s="95" t="s">
        <v>417</v>
      </c>
      <c r="O149" s="95" t="s">
        <v>412</v>
      </c>
      <c r="P149" s="95" t="s">
        <v>430</v>
      </c>
      <c r="Q149" s="95" t="s">
        <v>420</v>
      </c>
      <c r="R149" s="26">
        <v>0</v>
      </c>
      <c r="S149" s="32">
        <v>0</v>
      </c>
      <c r="T149" s="28">
        <v>0</v>
      </c>
      <c r="U149" s="33">
        <v>1</v>
      </c>
      <c r="V149" s="30">
        <v>1</v>
      </c>
      <c r="W149" s="32">
        <v>1</v>
      </c>
      <c r="X149" s="28">
        <v>0</v>
      </c>
      <c r="Y149" s="33">
        <v>1</v>
      </c>
      <c r="Z149" s="30">
        <v>0</v>
      </c>
      <c r="AA149" s="78">
        <v>1</v>
      </c>
      <c r="AB149" s="80">
        <v>1</v>
      </c>
      <c r="AC149" s="33">
        <v>1</v>
      </c>
      <c r="AD149" s="83" t="s">
        <v>283</v>
      </c>
      <c r="AE149" s="122">
        <f>IFERROR(Table1[[#This Row],[Minimum Degree from RP1226 Connector]]*Table1[[#This Row],[Minimum Degree from J560 (or other Trailer) Connector]]*Table1[[#This Row],[Minimum Degree from other Connectivity (e.g. bluetooth, wi-fi, zigbee)]], "")</f>
        <v>0</v>
      </c>
      <c r="AF149" s="12" t="s">
        <v>407</v>
      </c>
      <c r="AG149" s="73">
        <f>_xlfn.LET(_xlpm.MAX_DEGREES,$AH$2,($R$4*IFERROR(MAX(0,_xlpm.MAX_DEGREES-R149),0)+$T$4*IFERROR(MAX(0,_xlpm.MAX_DEGREES-T149),0)+$V$4*IFERROR(MAX(0,_xlpm.MAX_DEGREES-V149),0)+$X$4*IFERROR(MAX(0,_xlpm.MAX_DEGREES-X149),0)+$Z$4*IFERROR(MAX(0,_xlpm.MAX_DEGREES-Z149),0)+$AB$4*IFERROR(MAX(0,_xlpm.MAX_DEGREES-AB149),0))/$AH$4)</f>
        <v>4.166666666666667</v>
      </c>
      <c r="AH149" s="73">
        <f>_xlfn.LET(_xlpm.MAX_DEGREES,$AH$2,($R$4*IFERROR(MAX(0,_xlpm.MAX_DEGREES-S149),0)+$T$4*IFERROR(MAX(0,_xlpm.MAX_DEGREES-U149),0)+$V$4*IFERROR(MAX(0,_xlpm.MAX_DEGREES-W149),0)+$X$4*IFERROR(MAX(0,_xlpm.MAX_DEGREES-Y149),0)+$Z$4*IFERROR(MAX(0,_xlpm.MAX_DEGREES-AA149),0)+$AB$4*IFERROR(MAX(0,_xlpm.MAX_DEGREES-AC149),0))/$AH$4)</f>
        <v>2.916666666666667</v>
      </c>
      <c r="AI149" s="93">
        <v>3</v>
      </c>
      <c r="AJ149" s="93">
        <v>3</v>
      </c>
      <c r="AK149" s="93">
        <v>3</v>
      </c>
      <c r="AL149" s="93">
        <v>2</v>
      </c>
      <c r="AM149" s="90" t="s">
        <v>389</v>
      </c>
      <c r="AN149" s="74">
        <f>MAX(AI149+$AG149-3,0)</f>
        <v>4.166666666666667</v>
      </c>
      <c r="AO149" s="75">
        <f>MAX(AJ149+$AG149-3,0)</f>
        <v>4.166666666666667</v>
      </c>
      <c r="AP149" s="75">
        <f>MAX(AK149+$AG149-3,0)</f>
        <v>4.166666666666667</v>
      </c>
      <c r="AQ149" s="75">
        <f>MAX(AL149+$AG149-3,0)</f>
        <v>3.166666666666667</v>
      </c>
      <c r="AR149" s="76">
        <f>MAX(IF(Table1[[#This Row],[Any Scope Change?]]="Yes",3,0)+$AG149-3,0)</f>
        <v>4.166666666666667</v>
      </c>
      <c r="AS149" s="77">
        <f>SUMPRODUCT(AN$4:AR$4,AN149:AR149)</f>
        <v>19.833333333333336</v>
      </c>
      <c r="AT149" s="85">
        <v>2</v>
      </c>
      <c r="AU149" s="63" t="s">
        <v>472</v>
      </c>
      <c r="AV149" s="85">
        <v>1</v>
      </c>
      <c r="AW149" s="63" t="s">
        <v>380</v>
      </c>
    </row>
    <row r="150" spans="2:49" customFormat="1" ht="50.15" customHeight="1" x14ac:dyDescent="0.45">
      <c r="B150" s="2" t="s">
        <v>252</v>
      </c>
      <c r="C150" s="2" t="s">
        <v>266</v>
      </c>
      <c r="D150" s="2"/>
      <c r="E150" s="2">
        <v>150</v>
      </c>
      <c r="F150" s="1" t="s">
        <v>235</v>
      </c>
      <c r="G150" s="1" t="str">
        <f>Table1[[#This Row],[Matrix Default Name]] &amp; IF(ISBLANK(Table1[[#This Row],[Component Aliases]]),"", " (aka " &amp; Table1[[#This Row],[Component Aliases]] &amp; ")") &amp; IF(ISBLANK(Table1[[#This Row],[Default Souce Addresses (Decimal)]]),""," (J1939 SA " &amp; Table1[[#This Row],[Default Souce Addresses (Decimal)]] &amp; ")")</f>
        <v>3rd Party Equipment Gateway (J1939 SA 249)</v>
      </c>
      <c r="H150" s="1" t="s">
        <v>252</v>
      </c>
      <c r="I150" s="1"/>
      <c r="J150" s="14">
        <v>249</v>
      </c>
      <c r="K150" s="41" t="s">
        <v>401</v>
      </c>
      <c r="L150" s="95" t="s">
        <v>413</v>
      </c>
      <c r="M150" s="95" t="s">
        <v>430</v>
      </c>
      <c r="N150" s="95" t="s">
        <v>406</v>
      </c>
      <c r="O150" s="95" t="s">
        <v>413</v>
      </c>
      <c r="P150" s="95" t="s">
        <v>413</v>
      </c>
      <c r="Q150" s="95" t="s">
        <v>406</v>
      </c>
      <c r="R150" s="26">
        <v>0</v>
      </c>
      <c r="S150" s="32">
        <v>1</v>
      </c>
      <c r="T150" s="28">
        <v>0</v>
      </c>
      <c r="U150" s="33">
        <v>1</v>
      </c>
      <c r="V150" s="30">
        <v>1</v>
      </c>
      <c r="W150" s="32">
        <v>2</v>
      </c>
      <c r="X150" s="28">
        <v>0</v>
      </c>
      <c r="Y150" s="33">
        <v>1</v>
      </c>
      <c r="Z150" s="30">
        <v>0</v>
      </c>
      <c r="AA150" s="78">
        <v>1</v>
      </c>
      <c r="AB150" s="80">
        <v>1</v>
      </c>
      <c r="AC150" s="33">
        <v>2</v>
      </c>
      <c r="AD150" s="83" t="s">
        <v>283</v>
      </c>
      <c r="AE150" s="122">
        <f>IFERROR(Table1[[#This Row],[Minimum Degree from RP1226 Connector]]*Table1[[#This Row],[Minimum Degree from J560 (or other Trailer) Connector]]*Table1[[#This Row],[Minimum Degree from other Connectivity (e.g. bluetooth, wi-fi, zigbee)]], "")</f>
        <v>0</v>
      </c>
      <c r="AF150" s="12" t="s">
        <v>407</v>
      </c>
      <c r="AG150" s="73">
        <f>_xlfn.LET(_xlpm.MAX_DEGREES,$AH$2,($R$4*IFERROR(MAX(0,_xlpm.MAX_DEGREES-R150),0)+$T$4*IFERROR(MAX(0,_xlpm.MAX_DEGREES-T150),0)+$V$4*IFERROR(MAX(0,_xlpm.MAX_DEGREES-V150),0)+$X$4*IFERROR(MAX(0,_xlpm.MAX_DEGREES-X150),0)+$Z$4*IFERROR(MAX(0,_xlpm.MAX_DEGREES-Z150),0)+$AB$4*IFERROR(MAX(0,_xlpm.MAX_DEGREES-AB150),0))/$AH$4)</f>
        <v>4.166666666666667</v>
      </c>
      <c r="AH150" s="73">
        <f>_xlfn.LET(_xlpm.MAX_DEGREES,$AH$2,($R$4*IFERROR(MAX(0,_xlpm.MAX_DEGREES-S150),0)+$T$4*IFERROR(MAX(0,_xlpm.MAX_DEGREES-U150),0)+$V$4*IFERROR(MAX(0,_xlpm.MAX_DEGREES-W150),0)+$X$4*IFERROR(MAX(0,_xlpm.MAX_DEGREES-Y150),0)+$Z$4*IFERROR(MAX(0,_xlpm.MAX_DEGREES-AA150),0)+$AB$4*IFERROR(MAX(0,_xlpm.MAX_DEGREES-AC150),0))/$AH$4)</f>
        <v>1.6666666666666667</v>
      </c>
      <c r="AI150" s="93">
        <v>1</v>
      </c>
      <c r="AJ150" s="93">
        <v>2</v>
      </c>
      <c r="AK150" s="93">
        <v>2</v>
      </c>
      <c r="AL150" s="93">
        <v>2</v>
      </c>
      <c r="AM150" s="90" t="s">
        <v>389</v>
      </c>
      <c r="AN150" s="74">
        <f>MAX(AI150+$AG150-3,0)</f>
        <v>2.166666666666667</v>
      </c>
      <c r="AO150" s="75">
        <f>MAX(AJ150+$AG150-3,0)</f>
        <v>3.166666666666667</v>
      </c>
      <c r="AP150" s="75">
        <f>MAX(AK150+$AG150-3,0)</f>
        <v>3.166666666666667</v>
      </c>
      <c r="AQ150" s="75">
        <f>MAX(AL150+$AG150-3,0)</f>
        <v>3.166666666666667</v>
      </c>
      <c r="AR150" s="76">
        <f>MAX(IF(Table1[[#This Row],[Any Scope Change?]]="Yes",3,0)+$AG150-3,0)</f>
        <v>4.166666666666667</v>
      </c>
      <c r="AS150" s="77">
        <f>SUMPRODUCT(AN$4:AR$4,AN150:AR150)</f>
        <v>15.833333333333336</v>
      </c>
      <c r="AT150" s="85">
        <v>2</v>
      </c>
      <c r="AU150" s="63" t="s">
        <v>472</v>
      </c>
      <c r="AV150" s="85">
        <v>2</v>
      </c>
      <c r="AW150" s="63" t="s">
        <v>382</v>
      </c>
    </row>
    <row r="151" spans="2:49" customFormat="1" ht="50.15" customHeight="1" x14ac:dyDescent="0.45">
      <c r="B151" s="2" t="s">
        <v>251</v>
      </c>
      <c r="C151" s="2" t="s">
        <v>266</v>
      </c>
      <c r="D151" s="2"/>
      <c r="E151" s="2">
        <v>152</v>
      </c>
      <c r="F151" s="1" t="s">
        <v>235</v>
      </c>
      <c r="G151" s="1" t="str">
        <f>Table1[[#This Row],[Matrix Default Name]] &amp; IF(ISBLANK(Table1[[#This Row],[Component Aliases]]),"", " (aka " &amp; Table1[[#This Row],[Component Aliases]] &amp; ")") &amp; IF(ISBLANK(Table1[[#This Row],[Default Souce Addresses (Decimal)]]),""," (J1939 SA " &amp; Table1[[#This Row],[Default Souce Addresses (Decimal)]] &amp; ")")</f>
        <v>Telematics Interface Gateway</v>
      </c>
      <c r="H151" s="1" t="s">
        <v>251</v>
      </c>
      <c r="I151" s="1"/>
      <c r="J151" s="14"/>
      <c r="K151" s="41" t="s">
        <v>401</v>
      </c>
      <c r="L151" s="95" t="s">
        <v>430</v>
      </c>
      <c r="M151" s="95" t="s">
        <v>423</v>
      </c>
      <c r="N151" s="95" t="s">
        <v>420</v>
      </c>
      <c r="O151" s="95" t="s">
        <v>430</v>
      </c>
      <c r="P151" s="95" t="s">
        <v>412</v>
      </c>
      <c r="Q151" s="95" t="s">
        <v>403</v>
      </c>
      <c r="R151" s="26">
        <v>0</v>
      </c>
      <c r="S151" s="32">
        <v>1</v>
      </c>
      <c r="T151" s="28">
        <v>0</v>
      </c>
      <c r="U151" s="33">
        <v>1</v>
      </c>
      <c r="V151" s="30">
        <v>1</v>
      </c>
      <c r="W151" s="32">
        <v>1</v>
      </c>
      <c r="X151" s="28">
        <v>0</v>
      </c>
      <c r="Y151" s="33">
        <v>1</v>
      </c>
      <c r="Z151" s="30">
        <v>0</v>
      </c>
      <c r="AA151" s="78">
        <v>1</v>
      </c>
      <c r="AB151" s="80">
        <v>1</v>
      </c>
      <c r="AC151" s="33">
        <v>2</v>
      </c>
      <c r="AD151" s="83" t="s">
        <v>283</v>
      </c>
      <c r="AE151" s="122">
        <f>IFERROR(Table1[[#This Row],[Minimum Degree from RP1226 Connector]]*Table1[[#This Row],[Minimum Degree from J560 (or other Trailer) Connector]]*Table1[[#This Row],[Minimum Degree from other Connectivity (e.g. bluetooth, wi-fi, zigbee)]], "")</f>
        <v>0</v>
      </c>
      <c r="AF151" s="12" t="s">
        <v>288</v>
      </c>
      <c r="AG151" s="73">
        <f>_xlfn.LET(_xlpm.MAX_DEGREES,$AH$2,($R$4*IFERROR(MAX(0,_xlpm.MAX_DEGREES-R151),0)+$T$4*IFERROR(MAX(0,_xlpm.MAX_DEGREES-T151),0)+$V$4*IFERROR(MAX(0,_xlpm.MAX_DEGREES-V151),0)+$X$4*IFERROR(MAX(0,_xlpm.MAX_DEGREES-X151),0)+$Z$4*IFERROR(MAX(0,_xlpm.MAX_DEGREES-Z151),0)+$AB$4*IFERROR(MAX(0,_xlpm.MAX_DEGREES-AB151),0))/$AH$4)</f>
        <v>4.166666666666667</v>
      </c>
      <c r="AH151" s="73">
        <f>_xlfn.LET(_xlpm.MAX_DEGREES,$AH$2,($R$4*IFERROR(MAX(0,_xlpm.MAX_DEGREES-S151),0)+$T$4*IFERROR(MAX(0,_xlpm.MAX_DEGREES-U151),0)+$V$4*IFERROR(MAX(0,_xlpm.MAX_DEGREES-W151),0)+$X$4*IFERROR(MAX(0,_xlpm.MAX_DEGREES-Y151),0)+$Z$4*IFERROR(MAX(0,_xlpm.MAX_DEGREES-AA151),0)+$AB$4*IFERROR(MAX(0,_xlpm.MAX_DEGREES-AC151),0))/$AH$4)</f>
        <v>2.0833333333333335</v>
      </c>
      <c r="AI151" s="93">
        <v>1</v>
      </c>
      <c r="AJ151" s="93">
        <v>2</v>
      </c>
      <c r="AK151" s="93">
        <v>2</v>
      </c>
      <c r="AL151" s="93">
        <v>2</v>
      </c>
      <c r="AM151" s="90" t="s">
        <v>389</v>
      </c>
      <c r="AN151" s="74">
        <f>MAX(AI151+$AG151-3,0)</f>
        <v>2.166666666666667</v>
      </c>
      <c r="AO151" s="75">
        <f>MAX(AJ151+$AG151-3,0)</f>
        <v>3.166666666666667</v>
      </c>
      <c r="AP151" s="75">
        <f>MAX(AK151+$AG151-3,0)</f>
        <v>3.166666666666667</v>
      </c>
      <c r="AQ151" s="75">
        <f>MAX(AL151+$AG151-3,0)</f>
        <v>3.166666666666667</v>
      </c>
      <c r="AR151" s="76">
        <f>MAX(IF(Table1[[#This Row],[Any Scope Change?]]="Yes",3,0)+$AG151-3,0)</f>
        <v>4.166666666666667</v>
      </c>
      <c r="AS151" s="77">
        <f>SUMPRODUCT(AN$4:AR$4,AN151:AR151)</f>
        <v>15.833333333333336</v>
      </c>
      <c r="AT151" s="85">
        <v>2</v>
      </c>
      <c r="AU151" s="63" t="s">
        <v>472</v>
      </c>
      <c r="AV151" s="85">
        <v>1</v>
      </c>
      <c r="AW151" s="63" t="s">
        <v>380</v>
      </c>
    </row>
    <row r="152" spans="2:49" customFormat="1" ht="50.15" customHeight="1" x14ac:dyDescent="0.45">
      <c r="B152" s="2" t="s">
        <v>67</v>
      </c>
      <c r="C152" s="2" t="s">
        <v>139</v>
      </c>
      <c r="D152" s="2"/>
      <c r="E152" s="2">
        <v>148</v>
      </c>
      <c r="F152" s="1" t="s">
        <v>235</v>
      </c>
      <c r="G152" s="1" t="str">
        <f>Table1[[#This Row],[Matrix Default Name]] &amp; IF(ISBLANK(Table1[[#This Row],[Component Aliases]]),"", " (aka " &amp; Table1[[#This Row],[Component Aliases]] &amp; ")") &amp; IF(ISBLANK(Table1[[#This Row],[Default Souce Addresses (Decimal)]]),""," (J1939 SA " &amp; Table1[[#This Row],[Default Souce Addresses (Decimal)]] &amp; ")")</f>
        <v>On Board Diagnostic Unit (aka OEM Factory &amp; Service tool) (J1939 SA 250)</v>
      </c>
      <c r="H152" s="1" t="s">
        <v>264</v>
      </c>
      <c r="I152" s="1" t="s">
        <v>332</v>
      </c>
      <c r="J152" s="14">
        <v>250</v>
      </c>
      <c r="K152" s="41" t="s">
        <v>401</v>
      </c>
      <c r="L152" s="95" t="s">
        <v>427</v>
      </c>
      <c r="M152" s="95" t="s">
        <v>420</v>
      </c>
      <c r="N152" s="95" t="s">
        <v>420</v>
      </c>
      <c r="O152" s="95" t="s">
        <v>413</v>
      </c>
      <c r="P152" s="95" t="s">
        <v>420</v>
      </c>
      <c r="Q152" s="95" t="s">
        <v>406</v>
      </c>
      <c r="R152" s="26">
        <v>0</v>
      </c>
      <c r="S152" s="32">
        <v>0</v>
      </c>
      <c r="T152" s="28">
        <v>1</v>
      </c>
      <c r="U152" s="33">
        <v>1</v>
      </c>
      <c r="V152" s="30">
        <v>1</v>
      </c>
      <c r="W152" s="32">
        <v>1</v>
      </c>
      <c r="X152" s="28">
        <v>0</v>
      </c>
      <c r="Y152" s="33">
        <v>1</v>
      </c>
      <c r="Z152" s="30">
        <v>1</v>
      </c>
      <c r="AA152" s="78">
        <v>1</v>
      </c>
      <c r="AB152" s="80">
        <v>1</v>
      </c>
      <c r="AC152" s="33">
        <v>2</v>
      </c>
      <c r="AD152" s="83" t="s">
        <v>283</v>
      </c>
      <c r="AE152" s="122">
        <f>IFERROR(Table1[[#This Row],[Minimum Degree from RP1226 Connector]]*Table1[[#This Row],[Minimum Degree from J560 (or other Trailer) Connector]]*Table1[[#This Row],[Minimum Degree from other Connectivity (e.g. bluetooth, wi-fi, zigbee)]], "")</f>
        <v>0</v>
      </c>
      <c r="AF152" s="12" t="s">
        <v>407</v>
      </c>
      <c r="AG152" s="73">
        <f>_xlfn.LET(_xlpm.MAX_DEGREES,$AH$2,($R$4*IFERROR(MAX(0,_xlpm.MAX_DEGREES-R152),0)+$T$4*IFERROR(MAX(0,_xlpm.MAX_DEGREES-T152),0)+$V$4*IFERROR(MAX(0,_xlpm.MAX_DEGREES-V152),0)+$X$4*IFERROR(MAX(0,_xlpm.MAX_DEGREES-X152),0)+$Z$4*IFERROR(MAX(0,_xlpm.MAX_DEGREES-Z152),0)+$AB$4*IFERROR(MAX(0,_xlpm.MAX_DEGREES-AB152),0))/$AH$4)</f>
        <v>3.3333333333333335</v>
      </c>
      <c r="AH152" s="73">
        <f>_xlfn.LET(_xlpm.MAX_DEGREES,$AH$2,($R$4*IFERROR(MAX(0,_xlpm.MAX_DEGREES-S152),0)+$T$4*IFERROR(MAX(0,_xlpm.MAX_DEGREES-U152),0)+$V$4*IFERROR(MAX(0,_xlpm.MAX_DEGREES-W152),0)+$X$4*IFERROR(MAX(0,_xlpm.MAX_DEGREES-Y152),0)+$Z$4*IFERROR(MAX(0,_xlpm.MAX_DEGREES-AA152),0)+$AB$4*IFERROR(MAX(0,_xlpm.MAX_DEGREES-AC152),0))/$AH$4)</f>
        <v>2.5</v>
      </c>
      <c r="AI152" s="93">
        <v>3</v>
      </c>
      <c r="AJ152" s="93">
        <v>3</v>
      </c>
      <c r="AK152" s="93">
        <v>3</v>
      </c>
      <c r="AL152" s="93">
        <v>2</v>
      </c>
      <c r="AM152" s="90" t="s">
        <v>389</v>
      </c>
      <c r="AN152" s="74">
        <f>MAX(AI152+$AG152-3,0)</f>
        <v>3.3333333333333339</v>
      </c>
      <c r="AO152" s="75">
        <f>MAX(AJ152+$AG152-3,0)</f>
        <v>3.3333333333333339</v>
      </c>
      <c r="AP152" s="75">
        <f>MAX(AK152+$AG152-3,0)</f>
        <v>3.3333333333333339</v>
      </c>
      <c r="AQ152" s="75">
        <f>MAX(AL152+$AG152-3,0)</f>
        <v>2.3333333333333339</v>
      </c>
      <c r="AR152" s="76">
        <f>MAX(IF(Table1[[#This Row],[Any Scope Change?]]="Yes",3,0)+$AG152-3,0)</f>
        <v>3.3333333333333339</v>
      </c>
      <c r="AS152" s="77">
        <f>SUMPRODUCT(AN$4:AR$4,AN152:AR152)</f>
        <v>15.66666666666667</v>
      </c>
      <c r="AT152" s="85">
        <v>3</v>
      </c>
      <c r="AU152" s="125" t="s">
        <v>487</v>
      </c>
      <c r="AV152" s="85">
        <v>1</v>
      </c>
      <c r="AW152" s="63" t="s">
        <v>380</v>
      </c>
    </row>
    <row r="153" spans="2:49" customFormat="1" ht="50.15" customHeight="1" x14ac:dyDescent="0.45">
      <c r="B153" s="2" t="s">
        <v>138</v>
      </c>
      <c r="C153" s="2" t="s">
        <v>139</v>
      </c>
      <c r="D153" s="2"/>
      <c r="E153" s="2">
        <v>147</v>
      </c>
      <c r="F153" s="1" t="s">
        <v>235</v>
      </c>
      <c r="G153" s="1" t="str">
        <f>Table1[[#This Row],[Matrix Default Name]] &amp; IF(ISBLANK(Table1[[#This Row],[Component Aliases]]),"", " (aka " &amp; Table1[[#This Row],[Component Aliases]] &amp; ")") &amp; IF(ISBLANK(Table1[[#This Row],[Default Souce Addresses (Decimal)]]),""," (J1939 SA " &amp; Table1[[#This Row],[Default Souce Addresses (Decimal)]] &amp; ")")</f>
        <v>On-Board Data Logger (J1939 SA 251)</v>
      </c>
      <c r="H153" s="1" t="s">
        <v>138</v>
      </c>
      <c r="I153" s="1"/>
      <c r="J153" s="14">
        <v>251</v>
      </c>
      <c r="K153" s="41" t="s">
        <v>401</v>
      </c>
      <c r="L153" s="95" t="s">
        <v>420</v>
      </c>
      <c r="M153" s="95" t="s">
        <v>410</v>
      </c>
      <c r="N153" s="95" t="s">
        <v>421</v>
      </c>
      <c r="O153" s="95" t="s">
        <v>410</v>
      </c>
      <c r="P153" s="95" t="s">
        <v>413</v>
      </c>
      <c r="Q153" s="95" t="s">
        <v>406</v>
      </c>
      <c r="R153" s="26">
        <v>1</v>
      </c>
      <c r="S153" s="32">
        <v>1</v>
      </c>
      <c r="T153" s="28">
        <v>0</v>
      </c>
      <c r="U153" s="33">
        <v>2</v>
      </c>
      <c r="V153" s="30">
        <v>2</v>
      </c>
      <c r="W153" s="32">
        <v>2</v>
      </c>
      <c r="X153" s="28">
        <v>0</v>
      </c>
      <c r="Y153" s="33">
        <v>2</v>
      </c>
      <c r="Z153" s="30">
        <v>0</v>
      </c>
      <c r="AA153" s="78">
        <v>1</v>
      </c>
      <c r="AB153" s="80">
        <v>1</v>
      </c>
      <c r="AC153" s="33">
        <v>2</v>
      </c>
      <c r="AD153" s="83" t="s">
        <v>283</v>
      </c>
      <c r="AE153" s="122">
        <f>IFERROR(Table1[[#This Row],[Minimum Degree from RP1226 Connector]]*Table1[[#This Row],[Minimum Degree from J560 (or other Trailer) Connector]]*Table1[[#This Row],[Minimum Degree from other Connectivity (e.g. bluetooth, wi-fi, zigbee)]], "")</f>
        <v>0</v>
      </c>
      <c r="AF153" s="12" t="s">
        <v>288</v>
      </c>
      <c r="AG153" s="73">
        <f>_xlfn.LET(_xlpm.MAX_DEGREES,$AH$2,($R$4*IFERROR(MAX(0,_xlpm.MAX_DEGREES-R153),0)+$T$4*IFERROR(MAX(0,_xlpm.MAX_DEGREES-T153),0)+$V$4*IFERROR(MAX(0,_xlpm.MAX_DEGREES-V153),0)+$X$4*IFERROR(MAX(0,_xlpm.MAX_DEGREES-X153),0)+$Z$4*IFERROR(MAX(0,_xlpm.MAX_DEGREES-Z153),0)+$AB$4*IFERROR(MAX(0,_xlpm.MAX_DEGREES-AB153),0))/$AH$4)</f>
        <v>3.3333333333333335</v>
      </c>
      <c r="AH153" s="73">
        <f>_xlfn.LET(_xlpm.MAX_DEGREES,$AH$2,($R$4*IFERROR(MAX(0,_xlpm.MAX_DEGREES-S153),0)+$T$4*IFERROR(MAX(0,_xlpm.MAX_DEGREES-U153),0)+$V$4*IFERROR(MAX(0,_xlpm.MAX_DEGREES-W153),0)+$X$4*IFERROR(MAX(0,_xlpm.MAX_DEGREES-Y153),0)+$Z$4*IFERROR(MAX(0,_xlpm.MAX_DEGREES-AA153),0)+$AB$4*IFERROR(MAX(0,_xlpm.MAX_DEGREES-AC153),0))/$AH$4)</f>
        <v>0.83333333333333337</v>
      </c>
      <c r="AI153" s="93">
        <v>0</v>
      </c>
      <c r="AJ153" s="93">
        <v>3</v>
      </c>
      <c r="AK153" s="93">
        <v>1</v>
      </c>
      <c r="AL153" s="93">
        <v>0</v>
      </c>
      <c r="AM153" s="90" t="s">
        <v>389</v>
      </c>
      <c r="AN153" s="74">
        <f>MAX(AI153+$AG153-3,0)</f>
        <v>0.33333333333333348</v>
      </c>
      <c r="AO153" s="75">
        <f>MAX(AJ153+$AG153-3,0)</f>
        <v>3.3333333333333339</v>
      </c>
      <c r="AP153" s="75">
        <f>MAX(AK153+$AG153-3,0)</f>
        <v>1.3333333333333339</v>
      </c>
      <c r="AQ153" s="75">
        <f>MAX(AL153+$AG153-3,0)</f>
        <v>0.33333333333333348</v>
      </c>
      <c r="AR153" s="76">
        <f>MAX(IF(Table1[[#This Row],[Any Scope Change?]]="Yes",3,0)+$AG153-3,0)</f>
        <v>3.3333333333333339</v>
      </c>
      <c r="AS153" s="77">
        <f>SUMPRODUCT(AN$4:AR$4,AN153:AR153)</f>
        <v>8.6666666666666696</v>
      </c>
      <c r="AT153" s="85">
        <v>3</v>
      </c>
      <c r="AU153" s="125" t="s">
        <v>487</v>
      </c>
      <c r="AV153" s="85">
        <v>2</v>
      </c>
      <c r="AW153" s="63" t="s">
        <v>382</v>
      </c>
    </row>
    <row r="154" spans="2:49" customFormat="1" ht="66" customHeight="1" x14ac:dyDescent="0.45">
      <c r="B154" s="2"/>
      <c r="C154" s="2" t="s">
        <v>475</v>
      </c>
      <c r="D154" s="2"/>
      <c r="E154" s="2">
        <v>153</v>
      </c>
      <c r="F154" s="1" t="s">
        <v>235</v>
      </c>
      <c r="G154" s="1" t="str">
        <f>Table1[[#This Row],[Matrix Default Name]] &amp; IF(ISBLANK(Table1[[#This Row],[Component Aliases]]),"", " (aka " &amp; Table1[[#This Row],[Component Aliases]] &amp; ")") &amp; IF(ISBLANK(Table1[[#This Row],[Default Souce Addresses (Decimal)]]),""," (J1939 SA " &amp; Table1[[#This Row],[Default Souce Addresses (Decimal)]] &amp; ")")</f>
        <v>Predictive Cruise Control (aka E-Horizon / Intelligent Predictive Powertrain Control (IPPC)) (J1939 SA 75)</v>
      </c>
      <c r="H154" s="1" t="s">
        <v>282</v>
      </c>
      <c r="I154" s="1" t="s">
        <v>343</v>
      </c>
      <c r="J154" s="14">
        <v>75</v>
      </c>
      <c r="K154" s="41" t="s">
        <v>401</v>
      </c>
      <c r="L154" s="95" t="s">
        <v>423</v>
      </c>
      <c r="M154" s="95" t="s">
        <v>442</v>
      </c>
      <c r="N154" s="95" t="s">
        <v>442</v>
      </c>
      <c r="O154" s="95" t="s">
        <v>415</v>
      </c>
      <c r="P154" s="95" t="s">
        <v>442</v>
      </c>
      <c r="Q154" s="95" t="s">
        <v>404</v>
      </c>
      <c r="R154" s="26">
        <v>0</v>
      </c>
      <c r="S154" s="32">
        <v>1</v>
      </c>
      <c r="T154" s="28">
        <v>1</v>
      </c>
      <c r="U154" s="33">
        <v>2</v>
      </c>
      <c r="V154" s="30">
        <v>1</v>
      </c>
      <c r="W154" s="32">
        <v>2</v>
      </c>
      <c r="X154" s="28">
        <v>0</v>
      </c>
      <c r="Y154" s="33">
        <v>2</v>
      </c>
      <c r="Z154" s="30">
        <v>1</v>
      </c>
      <c r="AA154" s="78">
        <v>2</v>
      </c>
      <c r="AB154" s="80">
        <v>1</v>
      </c>
      <c r="AC154" s="33">
        <v>2</v>
      </c>
      <c r="AD154" s="83" t="s">
        <v>283</v>
      </c>
      <c r="AE154" s="122">
        <f>IFERROR(Table1[[#This Row],[Minimum Degree from RP1226 Connector]]*Table1[[#This Row],[Minimum Degree from J560 (or other Trailer) Connector]]*Table1[[#This Row],[Minimum Degree from other Connectivity (e.g. bluetooth, wi-fi, zigbee)]], "")</f>
        <v>0</v>
      </c>
      <c r="AF154" s="12" t="s">
        <v>407</v>
      </c>
      <c r="AG154" s="73">
        <f>_xlfn.LET(_xlpm.MAX_DEGREES,$AH$2,($R$4*IFERROR(MAX(0,_xlpm.MAX_DEGREES-R154),0)+$T$4*IFERROR(MAX(0,_xlpm.MAX_DEGREES-T154),0)+$V$4*IFERROR(MAX(0,_xlpm.MAX_DEGREES-V154),0)+$X$4*IFERROR(MAX(0,_xlpm.MAX_DEGREES-X154),0)+$Z$4*IFERROR(MAX(0,_xlpm.MAX_DEGREES-Z154),0)+$AB$4*IFERROR(MAX(0,_xlpm.MAX_DEGREES-AB154),0))/$AH$4)</f>
        <v>3.3333333333333335</v>
      </c>
      <c r="AH154" s="73">
        <f>_xlfn.LET(_xlpm.MAX_DEGREES,$AH$2,($R$4*IFERROR(MAX(0,_xlpm.MAX_DEGREES-S154),0)+$T$4*IFERROR(MAX(0,_xlpm.MAX_DEGREES-U154),0)+$V$4*IFERROR(MAX(0,_xlpm.MAX_DEGREES-W154),0)+$X$4*IFERROR(MAX(0,_xlpm.MAX_DEGREES-Y154),0)+$Z$4*IFERROR(MAX(0,_xlpm.MAX_DEGREES-AA154),0)+$AB$4*IFERROR(MAX(0,_xlpm.MAX_DEGREES-AC154),0))/$AH$4)</f>
        <v>0.41666666666666669</v>
      </c>
      <c r="AI154" s="93">
        <v>0</v>
      </c>
      <c r="AJ154" s="93">
        <v>2</v>
      </c>
      <c r="AK154" s="93">
        <v>0</v>
      </c>
      <c r="AL154" s="93">
        <v>1</v>
      </c>
      <c r="AM154" s="91" t="s">
        <v>390</v>
      </c>
      <c r="AN154" s="74">
        <f>MAX(AI154+$AG154-3,0)</f>
        <v>0.33333333333333348</v>
      </c>
      <c r="AO154" s="75">
        <f>MAX(AJ154+$AG154-3,0)</f>
        <v>2.3333333333333339</v>
      </c>
      <c r="AP154" s="75">
        <f>MAX(AK154+$AG154-3,0)</f>
        <v>0.33333333333333348</v>
      </c>
      <c r="AQ154" s="75">
        <f>MAX(AL154+$AG154-3,0)</f>
        <v>1.3333333333333339</v>
      </c>
      <c r="AR154" s="76">
        <f>MAX(IF(Table1[[#This Row],[Any Scope Change?]]="Yes",3,0)+$AG154-3,0)</f>
        <v>3.3333333333333339</v>
      </c>
      <c r="AS154" s="77">
        <f>SUMPRODUCT(AN$4:AR$4,AN154:AR154)</f>
        <v>7.6666666666666687</v>
      </c>
      <c r="AT154" s="85">
        <v>3</v>
      </c>
      <c r="AU154" s="125" t="s">
        <v>487</v>
      </c>
      <c r="AV154" s="85">
        <v>1</v>
      </c>
      <c r="AW154" s="63" t="s">
        <v>380</v>
      </c>
    </row>
    <row r="155" spans="2:49" customFormat="1" ht="50.15" customHeight="1" x14ac:dyDescent="0.45">
      <c r="B155" s="2" t="s">
        <v>95</v>
      </c>
      <c r="C155" s="2" t="s">
        <v>139</v>
      </c>
      <c r="D155" s="2" t="s">
        <v>96</v>
      </c>
      <c r="E155" s="2">
        <v>144</v>
      </c>
      <c r="F155" s="1" t="s">
        <v>235</v>
      </c>
      <c r="G155" s="1" t="str">
        <f>Table1[[#This Row],[Matrix Default Name]] &amp; IF(ISBLANK(Table1[[#This Row],[Component Aliases]]),"", " (aka " &amp; Table1[[#This Row],[Component Aliases]] &amp; ")") &amp; IF(ISBLANK(Table1[[#This Row],[Default Souce Addresses (Decimal)]]),""," (J1939 SA " &amp; Table1[[#This Row],[Default Souce Addresses (Decimal)]] &amp; ")")</f>
        <v>Information System Controller #1</v>
      </c>
      <c r="H155" s="1" t="s">
        <v>95</v>
      </c>
      <c r="I155" s="1"/>
      <c r="J155" s="14"/>
      <c r="K155" s="41" t="s">
        <v>425</v>
      </c>
      <c r="L155" s="95" t="s">
        <v>409</v>
      </c>
      <c r="M155" s="95" t="s">
        <v>409</v>
      </c>
      <c r="N155" s="95" t="s">
        <v>409</v>
      </c>
      <c r="O155" s="95" t="s">
        <v>409</v>
      </c>
      <c r="P155" s="95" t="s">
        <v>409</v>
      </c>
      <c r="Q155" s="95" t="s">
        <v>409</v>
      </c>
      <c r="R155" s="26" t="s">
        <v>407</v>
      </c>
      <c r="S155" s="32" t="s">
        <v>407</v>
      </c>
      <c r="T155" s="28" t="s">
        <v>407</v>
      </c>
      <c r="U155" s="33" t="s">
        <v>407</v>
      </c>
      <c r="V155" s="30" t="s">
        <v>407</v>
      </c>
      <c r="W155" s="32" t="s">
        <v>407</v>
      </c>
      <c r="X155" s="28" t="s">
        <v>407</v>
      </c>
      <c r="Y155" s="33" t="s">
        <v>407</v>
      </c>
      <c r="Z155" s="30" t="s">
        <v>407</v>
      </c>
      <c r="AA155" s="78" t="s">
        <v>407</v>
      </c>
      <c r="AB155" s="80" t="s">
        <v>407</v>
      </c>
      <c r="AC155" s="33" t="s">
        <v>407</v>
      </c>
      <c r="AD155" s="83" t="s">
        <v>359</v>
      </c>
      <c r="AE155" s="122" t="str">
        <f>IFERROR(Table1[[#This Row],[Minimum Degree from RP1226 Connector]]*Table1[[#This Row],[Minimum Degree from J560 (or other Trailer) Connector]]*Table1[[#This Row],[Minimum Degree from other Connectivity (e.g. bluetooth, wi-fi, zigbee)]], "")</f>
        <v/>
      </c>
      <c r="AF155" s="12" t="s">
        <v>407</v>
      </c>
      <c r="AG155" s="73">
        <f>_xlfn.LET(_xlpm.MAX_DEGREES,$AH$2,($R$4*IFERROR(MAX(0,_xlpm.MAX_DEGREES-R155),0)+$T$4*IFERROR(MAX(0,_xlpm.MAX_DEGREES-T155),0)+$V$4*IFERROR(MAX(0,_xlpm.MAX_DEGREES-V155),0)+$X$4*IFERROR(MAX(0,_xlpm.MAX_DEGREES-X155),0)+$Z$4*IFERROR(MAX(0,_xlpm.MAX_DEGREES-Z155),0)+$AB$4*IFERROR(MAX(0,_xlpm.MAX_DEGREES-AB155),0))/$AH$4)</f>
        <v>0</v>
      </c>
      <c r="AH155" s="73">
        <f>_xlfn.LET(_xlpm.MAX_DEGREES,$AH$2,($R$4*IFERROR(MAX(0,_xlpm.MAX_DEGREES-S155),0)+$T$4*IFERROR(MAX(0,_xlpm.MAX_DEGREES-U155),0)+$V$4*IFERROR(MAX(0,_xlpm.MAX_DEGREES-W155),0)+$X$4*IFERROR(MAX(0,_xlpm.MAX_DEGREES-Y155),0)+$Z$4*IFERROR(MAX(0,_xlpm.MAX_DEGREES-AA155),0)+$AB$4*IFERROR(MAX(0,_xlpm.MAX_DEGREES-AC155),0))/$AH$4)</f>
        <v>0</v>
      </c>
      <c r="AI155" s="93">
        <v>0</v>
      </c>
      <c r="AJ155" s="93">
        <v>2</v>
      </c>
      <c r="AK155" s="93">
        <v>0</v>
      </c>
      <c r="AL155" s="93">
        <v>2</v>
      </c>
      <c r="AM155" s="92"/>
      <c r="AN155" s="74">
        <f>MAX(AI155+$AG155-3,0)</f>
        <v>0</v>
      </c>
      <c r="AO155" s="75">
        <f>MAX(AJ155+$AG155-3,0)</f>
        <v>0</v>
      </c>
      <c r="AP155" s="75">
        <f>MAX(AK155+$AG155-3,0)</f>
        <v>0</v>
      </c>
      <c r="AQ155" s="75">
        <f>MAX(AL155+$AG155-3,0)</f>
        <v>0</v>
      </c>
      <c r="AR155" s="76">
        <f>MAX(IF(Table1[[#This Row],[Any Scope Change?]]="Yes",3,0)+$AG155-3,0)</f>
        <v>0</v>
      </c>
      <c r="AS155" s="77">
        <f>SUMPRODUCT(AN$4:AR$4,AN155:AR155)</f>
        <v>0</v>
      </c>
      <c r="AT155" s="85" t="s">
        <v>479</v>
      </c>
      <c r="AU155" s="63" t="s">
        <v>379</v>
      </c>
      <c r="AV155" s="85" t="s">
        <v>377</v>
      </c>
      <c r="AW155" s="63" t="s">
        <v>379</v>
      </c>
    </row>
    <row r="156" spans="2:49" customFormat="1" ht="50.15" customHeight="1" x14ac:dyDescent="0.45">
      <c r="B156" s="2" t="s">
        <v>144</v>
      </c>
      <c r="C156" s="2" t="s">
        <v>173</v>
      </c>
      <c r="D156" s="2" t="s">
        <v>145</v>
      </c>
      <c r="E156" s="2">
        <v>146</v>
      </c>
      <c r="F156" s="1" t="s">
        <v>235</v>
      </c>
      <c r="G156" s="1" t="str">
        <f>Table1[[#This Row],[Matrix Default Name]] &amp; IF(ISBLANK(Table1[[#This Row],[Component Aliases]]),"", " (aka " &amp; Table1[[#This Row],[Component Aliases]] &amp; ")") &amp; IF(ISBLANK(Table1[[#This Row],[Default Souce Addresses (Decimal)]]),""," (J1939 SA " &amp; Table1[[#This Row],[Default Souce Addresses (Decimal)]] &amp; ")")</f>
        <v>On Board Diagnostic Unit #2</v>
      </c>
      <c r="H156" s="1" t="s">
        <v>144</v>
      </c>
      <c r="I156" s="1"/>
      <c r="J156" s="14"/>
      <c r="K156" s="41" t="s">
        <v>425</v>
      </c>
      <c r="L156" s="95" t="s">
        <v>409</v>
      </c>
      <c r="M156" s="95" t="s">
        <v>409</v>
      </c>
      <c r="N156" s="95" t="s">
        <v>409</v>
      </c>
      <c r="O156" s="95" t="s">
        <v>409</v>
      </c>
      <c r="P156" s="95" t="s">
        <v>409</v>
      </c>
      <c r="Q156" s="95" t="s">
        <v>409</v>
      </c>
      <c r="R156" s="26" t="s">
        <v>407</v>
      </c>
      <c r="S156" s="32" t="s">
        <v>407</v>
      </c>
      <c r="T156" s="28" t="s">
        <v>407</v>
      </c>
      <c r="U156" s="33" t="s">
        <v>407</v>
      </c>
      <c r="V156" s="30" t="s">
        <v>407</v>
      </c>
      <c r="W156" s="32" t="s">
        <v>407</v>
      </c>
      <c r="X156" s="28" t="s">
        <v>407</v>
      </c>
      <c r="Y156" s="33" t="s">
        <v>407</v>
      </c>
      <c r="Z156" s="30" t="s">
        <v>407</v>
      </c>
      <c r="AA156" s="78" t="s">
        <v>407</v>
      </c>
      <c r="AB156" s="80" t="s">
        <v>407</v>
      </c>
      <c r="AC156" s="33" t="s">
        <v>407</v>
      </c>
      <c r="AD156" s="83" t="s">
        <v>359</v>
      </c>
      <c r="AE156" s="122" t="str">
        <f>IFERROR(Table1[[#This Row],[Minimum Degree from RP1226 Connector]]*Table1[[#This Row],[Minimum Degree from J560 (or other Trailer) Connector]]*Table1[[#This Row],[Minimum Degree from other Connectivity (e.g. bluetooth, wi-fi, zigbee)]], "")</f>
        <v/>
      </c>
      <c r="AF156" s="12" t="s">
        <v>407</v>
      </c>
      <c r="AG156" s="73">
        <f>_xlfn.LET(_xlpm.MAX_DEGREES,$AH$2,($R$4*IFERROR(MAX(0,_xlpm.MAX_DEGREES-R156),0)+$T$4*IFERROR(MAX(0,_xlpm.MAX_DEGREES-T156),0)+$V$4*IFERROR(MAX(0,_xlpm.MAX_DEGREES-V156),0)+$X$4*IFERROR(MAX(0,_xlpm.MAX_DEGREES-X156),0)+$Z$4*IFERROR(MAX(0,_xlpm.MAX_DEGREES-Z156),0)+$AB$4*IFERROR(MAX(0,_xlpm.MAX_DEGREES-AB156),0))/$AH$4)</f>
        <v>0</v>
      </c>
      <c r="AH156" s="73">
        <f>_xlfn.LET(_xlpm.MAX_DEGREES,$AH$2,($R$4*IFERROR(MAX(0,_xlpm.MAX_DEGREES-S156),0)+$T$4*IFERROR(MAX(0,_xlpm.MAX_DEGREES-U156),0)+$V$4*IFERROR(MAX(0,_xlpm.MAX_DEGREES-W156),0)+$X$4*IFERROR(MAX(0,_xlpm.MAX_DEGREES-Y156),0)+$Z$4*IFERROR(MAX(0,_xlpm.MAX_DEGREES-AA156),0)+$AB$4*IFERROR(MAX(0,_xlpm.MAX_DEGREES-AC156),0))/$AH$4)</f>
        <v>0</v>
      </c>
      <c r="AI156" s="93">
        <v>3</v>
      </c>
      <c r="AJ156" s="93">
        <v>3</v>
      </c>
      <c r="AK156" s="93">
        <v>3</v>
      </c>
      <c r="AL156" s="93">
        <v>2</v>
      </c>
      <c r="AM156" s="91" t="s">
        <v>390</v>
      </c>
      <c r="AN156" s="74">
        <f>MAX(AI156+$AG156-3,0)</f>
        <v>0</v>
      </c>
      <c r="AO156" s="75">
        <f>MAX(AJ156+$AG156-3,0)</f>
        <v>0</v>
      </c>
      <c r="AP156" s="75">
        <f>MAX(AK156+$AG156-3,0)</f>
        <v>0</v>
      </c>
      <c r="AQ156" s="75">
        <f>MAX(AL156+$AG156-3,0)</f>
        <v>0</v>
      </c>
      <c r="AR156" s="76">
        <f>MAX(IF(Table1[[#This Row],[Any Scope Change?]]="Yes",3,0)+$AG156-3,0)</f>
        <v>0</v>
      </c>
      <c r="AS156" s="77">
        <f>SUMPRODUCT(AN$4:AR$4,AN156:AR156)</f>
        <v>0</v>
      </c>
      <c r="AT156" s="85" t="s">
        <v>479</v>
      </c>
      <c r="AU156" s="63" t="s">
        <v>379</v>
      </c>
      <c r="AV156" s="85" t="s">
        <v>377</v>
      </c>
      <c r="AW156" s="63" t="s">
        <v>379</v>
      </c>
    </row>
    <row r="157" spans="2:49" customFormat="1" ht="50.15" customHeight="1" x14ac:dyDescent="0.45">
      <c r="B157" s="2" t="s">
        <v>103</v>
      </c>
      <c r="C157" s="2" t="s">
        <v>139</v>
      </c>
      <c r="D157" s="2" t="s">
        <v>104</v>
      </c>
      <c r="E157" s="2">
        <v>156</v>
      </c>
      <c r="F157" s="1" t="s">
        <v>236</v>
      </c>
      <c r="G157" s="1" t="str">
        <f>Table1[[#This Row],[Matrix Default Name]] &amp; IF(ISBLANK(Table1[[#This Row],[Component Aliases]]),"", " (aka " &amp; Table1[[#This Row],[Component Aliases]] &amp; ")") &amp; IF(ISBLANK(Table1[[#This Row],[Default Souce Addresses (Decimal)]]),""," (J1939 SA " &amp; Table1[[#This Row],[Default Souce Addresses (Decimal)]] &amp; ")")</f>
        <v>Chassis Controller #2 (J1939 SA 72)</v>
      </c>
      <c r="H157" s="1" t="s">
        <v>103</v>
      </c>
      <c r="I157" s="1"/>
      <c r="J157" s="14">
        <v>72</v>
      </c>
      <c r="K157" s="41" t="s">
        <v>401</v>
      </c>
      <c r="L157" s="95" t="s">
        <v>408</v>
      </c>
      <c r="M157" s="95" t="s">
        <v>408</v>
      </c>
      <c r="N157" s="95" t="s">
        <v>421</v>
      </c>
      <c r="O157" s="95" t="s">
        <v>408</v>
      </c>
      <c r="P157" s="95" t="s">
        <v>408</v>
      </c>
      <c r="Q157" s="95" t="s">
        <v>411</v>
      </c>
      <c r="R157" s="26">
        <v>1</v>
      </c>
      <c r="S157" s="32">
        <v>1</v>
      </c>
      <c r="T157" s="28">
        <v>1</v>
      </c>
      <c r="U157" s="33">
        <v>1</v>
      </c>
      <c r="V157" s="30">
        <v>2</v>
      </c>
      <c r="W157" s="32">
        <v>2</v>
      </c>
      <c r="X157" s="28">
        <v>1</v>
      </c>
      <c r="Y157" s="33">
        <v>1</v>
      </c>
      <c r="Z157" s="30">
        <v>1</v>
      </c>
      <c r="AA157" s="78">
        <v>1</v>
      </c>
      <c r="AB157" s="80">
        <v>0</v>
      </c>
      <c r="AC157" s="33">
        <v>0</v>
      </c>
      <c r="AD157" s="83" t="s">
        <v>283</v>
      </c>
      <c r="AE157" s="122">
        <f>IFERROR(Table1[[#This Row],[Minimum Degree from RP1226 Connector]]*Table1[[#This Row],[Minimum Degree from J560 (or other Trailer) Connector]]*Table1[[#This Row],[Minimum Degree from other Connectivity (e.g. bluetooth, wi-fi, zigbee)]], "")</f>
        <v>2</v>
      </c>
      <c r="AF157" s="12" t="s">
        <v>407</v>
      </c>
      <c r="AG157" s="73">
        <f>_xlfn.LET(_xlpm.MAX_DEGREES,$AH$2,($R$4*IFERROR(MAX(0,_xlpm.MAX_DEGREES-R157),0)+$T$4*IFERROR(MAX(0,_xlpm.MAX_DEGREES-T157),0)+$V$4*IFERROR(MAX(0,_xlpm.MAX_DEGREES-V157),0)+$X$4*IFERROR(MAX(0,_xlpm.MAX_DEGREES-X157),0)+$Z$4*IFERROR(MAX(0,_xlpm.MAX_DEGREES-Z157),0)+$AB$4*IFERROR(MAX(0,_xlpm.MAX_DEGREES-AB157),0))/$AH$4)</f>
        <v>2.5</v>
      </c>
      <c r="AH157" s="73">
        <f>_xlfn.LET(_xlpm.MAX_DEGREES,$AH$2,($R$4*IFERROR(MAX(0,_xlpm.MAX_DEGREES-S157),0)+$T$4*IFERROR(MAX(0,_xlpm.MAX_DEGREES-U157),0)+$V$4*IFERROR(MAX(0,_xlpm.MAX_DEGREES-W157),0)+$X$4*IFERROR(MAX(0,_xlpm.MAX_DEGREES-Y157),0)+$Z$4*IFERROR(MAX(0,_xlpm.MAX_DEGREES-AA157),0)+$AB$4*IFERROR(MAX(0,_xlpm.MAX_DEGREES-AC157),0))/$AH$4)</f>
        <v>2.5</v>
      </c>
      <c r="AI157" s="93">
        <v>1</v>
      </c>
      <c r="AJ157" s="93">
        <v>0</v>
      </c>
      <c r="AK157" s="93">
        <v>0</v>
      </c>
      <c r="AL157" s="93">
        <v>2</v>
      </c>
      <c r="AM157" s="91" t="s">
        <v>390</v>
      </c>
      <c r="AN157" s="74">
        <f>MAX(AI157+$AG157-3,0)</f>
        <v>0.5</v>
      </c>
      <c r="AO157" s="75">
        <f>MAX(AJ157+$AG157-3,0)</f>
        <v>0</v>
      </c>
      <c r="AP157" s="75">
        <f>MAX(AK157+$AG157-3,0)</f>
        <v>0</v>
      </c>
      <c r="AQ157" s="75">
        <f>MAX(AL157+$AG157-3,0)</f>
        <v>1.5</v>
      </c>
      <c r="AR157" s="76">
        <f>MAX(IF(Table1[[#This Row],[Any Scope Change?]]="Yes",3,0)+$AG157-3,0)</f>
        <v>2.5</v>
      </c>
      <c r="AS157" s="77">
        <f>SUMPRODUCT(AN$4:AR$4,AN157:AR157)</f>
        <v>4.5</v>
      </c>
      <c r="AT157" s="85">
        <v>4</v>
      </c>
      <c r="AU157" s="125" t="s">
        <v>488</v>
      </c>
      <c r="AV157" s="85">
        <v>2</v>
      </c>
      <c r="AW157" s="63" t="s">
        <v>436</v>
      </c>
    </row>
    <row r="158" spans="2:49" customFormat="1" ht="50.15" customHeight="1" x14ac:dyDescent="0.45">
      <c r="B158" s="2" t="s">
        <v>214</v>
      </c>
      <c r="C158" s="2" t="s">
        <v>220</v>
      </c>
      <c r="D158" s="2" t="s">
        <v>215</v>
      </c>
      <c r="E158" s="2">
        <v>154</v>
      </c>
      <c r="F158" s="1" t="s">
        <v>236</v>
      </c>
      <c r="G158" s="1" t="str">
        <f>Table1[[#This Row],[Matrix Default Name]] &amp; IF(ISBLANK(Table1[[#This Row],[Component Aliases]]),"", " (aka " &amp; Table1[[#This Row],[Component Aliases]] &amp; ")") &amp; IF(ISBLANK(Table1[[#This Row],[Default Souce Addresses (Decimal)]]),""," (J1939 SA " &amp; Table1[[#This Row],[Default Souce Addresses (Decimal)]] &amp; ")")</f>
        <v>Adaptive Front Lighting System (J1939 SA 71)</v>
      </c>
      <c r="H158" s="1" t="s">
        <v>214</v>
      </c>
      <c r="I158" s="1"/>
      <c r="J158" s="14">
        <v>71</v>
      </c>
      <c r="K158" s="41" t="s">
        <v>401</v>
      </c>
      <c r="L158" s="95" t="s">
        <v>408</v>
      </c>
      <c r="M158" s="95" t="s">
        <v>408</v>
      </c>
      <c r="N158" s="95" t="s">
        <v>421</v>
      </c>
      <c r="O158" s="95" t="s">
        <v>408</v>
      </c>
      <c r="P158" s="95" t="s">
        <v>408</v>
      </c>
      <c r="Q158" s="95" t="s">
        <v>408</v>
      </c>
      <c r="R158" s="26">
        <v>1</v>
      </c>
      <c r="S158" s="32">
        <v>1</v>
      </c>
      <c r="T158" s="28">
        <v>1</v>
      </c>
      <c r="U158" s="33">
        <v>1</v>
      </c>
      <c r="V158" s="30">
        <v>2</v>
      </c>
      <c r="W158" s="32">
        <v>2</v>
      </c>
      <c r="X158" s="28">
        <v>1</v>
      </c>
      <c r="Y158" s="33">
        <v>1</v>
      </c>
      <c r="Z158" s="30">
        <v>1</v>
      </c>
      <c r="AA158" s="78">
        <v>1</v>
      </c>
      <c r="AB158" s="80">
        <v>1</v>
      </c>
      <c r="AC158" s="33">
        <v>1</v>
      </c>
      <c r="AD158" s="83" t="s">
        <v>359</v>
      </c>
      <c r="AE158" s="122">
        <f>IFERROR(Table1[[#This Row],[Minimum Degree from RP1226 Connector]]*Table1[[#This Row],[Minimum Degree from J560 (or other Trailer) Connector]]*Table1[[#This Row],[Minimum Degree from other Connectivity (e.g. bluetooth, wi-fi, zigbee)]], "")</f>
        <v>2</v>
      </c>
      <c r="AF158" s="12" t="s">
        <v>407</v>
      </c>
      <c r="AG158" s="73">
        <f>_xlfn.LET(_xlpm.MAX_DEGREES,$AH$2,($R$4*IFERROR(MAX(0,_xlpm.MAX_DEGREES-R158),0)+$T$4*IFERROR(MAX(0,_xlpm.MAX_DEGREES-T158),0)+$V$4*IFERROR(MAX(0,_xlpm.MAX_DEGREES-V158),0)+$X$4*IFERROR(MAX(0,_xlpm.MAX_DEGREES-X158),0)+$Z$4*IFERROR(MAX(0,_xlpm.MAX_DEGREES-Z158),0)+$AB$4*IFERROR(MAX(0,_xlpm.MAX_DEGREES-AB158),0))/$AH$4)</f>
        <v>2.0833333333333335</v>
      </c>
      <c r="AH158" s="73">
        <f>_xlfn.LET(_xlpm.MAX_DEGREES,$AH$2,($R$4*IFERROR(MAX(0,_xlpm.MAX_DEGREES-S158),0)+$T$4*IFERROR(MAX(0,_xlpm.MAX_DEGREES-U158),0)+$V$4*IFERROR(MAX(0,_xlpm.MAX_DEGREES-W158),0)+$X$4*IFERROR(MAX(0,_xlpm.MAX_DEGREES-Y158),0)+$Z$4*IFERROR(MAX(0,_xlpm.MAX_DEGREES-AA158),0)+$AB$4*IFERROR(MAX(0,_xlpm.MAX_DEGREES-AC158),0))/$AH$4)</f>
        <v>2.0833333333333335</v>
      </c>
      <c r="AI158" s="93">
        <v>3</v>
      </c>
      <c r="AJ158" s="93">
        <v>0</v>
      </c>
      <c r="AK158" s="93">
        <v>0</v>
      </c>
      <c r="AL158" s="93">
        <v>2</v>
      </c>
      <c r="AM158" s="92"/>
      <c r="AN158" s="74">
        <f>MAX(AI158+$AG158-3,0)</f>
        <v>2.0833333333333339</v>
      </c>
      <c r="AO158" s="75">
        <f>MAX(AJ158+$AG158-3,0)</f>
        <v>0</v>
      </c>
      <c r="AP158" s="75">
        <f>MAX(AK158+$AG158-3,0)</f>
        <v>0</v>
      </c>
      <c r="AQ158" s="75">
        <f>MAX(AL158+$AG158-3,0)</f>
        <v>1.0833333333333339</v>
      </c>
      <c r="AR158" s="76">
        <f>MAX(IF(Table1[[#This Row],[Any Scope Change?]]="Yes",3,0)+$AG158-3,0)</f>
        <v>0</v>
      </c>
      <c r="AS158" s="77">
        <f>SUMPRODUCT(AN$4:AR$4,AN158:AR158)</f>
        <v>3.1666666666666679</v>
      </c>
      <c r="AT158" s="85">
        <v>6</v>
      </c>
      <c r="AU158" s="43" t="s">
        <v>485</v>
      </c>
      <c r="AV158" s="85">
        <v>2</v>
      </c>
      <c r="AW158" s="63" t="s">
        <v>381</v>
      </c>
    </row>
    <row r="159" spans="2:49" customFormat="1" ht="50.15" customHeight="1" x14ac:dyDescent="0.45">
      <c r="B159" s="2" t="s">
        <v>101</v>
      </c>
      <c r="C159" s="2" t="s">
        <v>139</v>
      </c>
      <c r="D159" s="2" t="s">
        <v>102</v>
      </c>
      <c r="E159" s="2">
        <v>155</v>
      </c>
      <c r="F159" s="1" t="s">
        <v>236</v>
      </c>
      <c r="G159" s="1" t="str">
        <f>Table1[[#This Row],[Matrix Default Name]] &amp; IF(ISBLANK(Table1[[#This Row],[Component Aliases]]),"", " (aka " &amp; Table1[[#This Row],[Component Aliases]] &amp; ")") &amp; IF(ISBLANK(Table1[[#This Row],[Default Souce Addresses (Decimal)]]),""," (J1939 SA " &amp; Table1[[#This Row],[Default Souce Addresses (Decimal)]] &amp; ")")</f>
        <v>Chassis Controller #1 (aka SAM Chassis) (J1939 SA 71)</v>
      </c>
      <c r="H159" s="1" t="s">
        <v>101</v>
      </c>
      <c r="I159" s="1" t="s">
        <v>353</v>
      </c>
      <c r="J159" s="14">
        <v>71</v>
      </c>
      <c r="K159" s="41" t="s">
        <v>401</v>
      </c>
      <c r="L159" s="95" t="s">
        <v>420</v>
      </c>
      <c r="M159" s="95" t="s">
        <v>413</v>
      </c>
      <c r="N159" s="95" t="s">
        <v>418</v>
      </c>
      <c r="O159" s="95" t="s">
        <v>413</v>
      </c>
      <c r="P159" s="95" t="s">
        <v>413</v>
      </c>
      <c r="Q159" s="95" t="s">
        <v>421</v>
      </c>
      <c r="R159" s="26">
        <v>1</v>
      </c>
      <c r="S159" s="32">
        <v>1</v>
      </c>
      <c r="T159" s="28">
        <v>0</v>
      </c>
      <c r="U159" s="33">
        <v>1</v>
      </c>
      <c r="V159" s="30">
        <v>2</v>
      </c>
      <c r="W159" s="32">
        <v>2</v>
      </c>
      <c r="X159" s="28">
        <v>0</v>
      </c>
      <c r="Y159" s="33">
        <v>1</v>
      </c>
      <c r="Z159" s="30">
        <v>0</v>
      </c>
      <c r="AA159" s="78">
        <v>1</v>
      </c>
      <c r="AB159" s="80">
        <v>2</v>
      </c>
      <c r="AC159" s="33">
        <v>2</v>
      </c>
      <c r="AD159" s="83" t="s">
        <v>359</v>
      </c>
      <c r="AE159" s="122">
        <f>IFERROR(Table1[[#This Row],[Minimum Degree from RP1226 Connector]]*Table1[[#This Row],[Minimum Degree from J560 (or other Trailer) Connector]]*Table1[[#This Row],[Minimum Degree from other Connectivity (e.g. bluetooth, wi-fi, zigbee)]], "")</f>
        <v>0</v>
      </c>
      <c r="AF159" s="12" t="s">
        <v>407</v>
      </c>
      <c r="AG159" s="73">
        <f>_xlfn.LET(_xlpm.MAX_DEGREES,$AH$2,($R$4*IFERROR(MAX(0,_xlpm.MAX_DEGREES-R159),0)+$T$4*IFERROR(MAX(0,_xlpm.MAX_DEGREES-T159),0)+$V$4*IFERROR(MAX(0,_xlpm.MAX_DEGREES-V159),0)+$X$4*IFERROR(MAX(0,_xlpm.MAX_DEGREES-X159),0)+$Z$4*IFERROR(MAX(0,_xlpm.MAX_DEGREES-Z159),0)+$AB$4*IFERROR(MAX(0,_xlpm.MAX_DEGREES-AB159),0))/$AH$4)</f>
        <v>2.916666666666667</v>
      </c>
      <c r="AH159" s="73">
        <f>_xlfn.LET(_xlpm.MAX_DEGREES,$AH$2,($R$4*IFERROR(MAX(0,_xlpm.MAX_DEGREES-S159),0)+$T$4*IFERROR(MAX(0,_xlpm.MAX_DEGREES-U159),0)+$V$4*IFERROR(MAX(0,_xlpm.MAX_DEGREES-W159),0)+$X$4*IFERROR(MAX(0,_xlpm.MAX_DEGREES-Y159),0)+$Z$4*IFERROR(MAX(0,_xlpm.MAX_DEGREES-AA159),0)+$AB$4*IFERROR(MAX(0,_xlpm.MAX_DEGREES-AC159),0))/$AH$4)</f>
        <v>1.6666666666666667</v>
      </c>
      <c r="AI159" s="93">
        <v>1</v>
      </c>
      <c r="AJ159" s="93">
        <v>0</v>
      </c>
      <c r="AK159" s="93">
        <v>0</v>
      </c>
      <c r="AL159" s="93">
        <v>2</v>
      </c>
      <c r="AM159" s="91" t="s">
        <v>390</v>
      </c>
      <c r="AN159" s="74">
        <f>MAX(AI159+$AG159-3,0)</f>
        <v>0.91666666666666696</v>
      </c>
      <c r="AO159" s="75">
        <f>MAX(AJ159+$AG159-3,0)</f>
        <v>0</v>
      </c>
      <c r="AP159" s="75">
        <f>MAX(AK159+$AG159-3,0)</f>
        <v>0</v>
      </c>
      <c r="AQ159" s="75">
        <f>MAX(AL159+$AG159-3,0)</f>
        <v>1.916666666666667</v>
      </c>
      <c r="AR159" s="76">
        <f>MAX(IF(Table1[[#This Row],[Any Scope Change?]]="Yes",3,0)+$AG159-3,0)</f>
        <v>0</v>
      </c>
      <c r="AS159" s="77">
        <f>SUMPRODUCT(AN$4:AR$4,AN159:AR159)</f>
        <v>2.8333333333333339</v>
      </c>
      <c r="AT159" s="85">
        <v>7</v>
      </c>
      <c r="AU159" s="43" t="s">
        <v>486</v>
      </c>
      <c r="AV159" s="85">
        <v>4</v>
      </c>
      <c r="AW159" s="63" t="s">
        <v>384</v>
      </c>
    </row>
    <row r="160" spans="2:49" customFormat="1" ht="50.15" customHeight="1" x14ac:dyDescent="0.45">
      <c r="B160" s="2" t="s">
        <v>240</v>
      </c>
      <c r="C160" s="2" t="s">
        <v>266</v>
      </c>
      <c r="D160" s="2"/>
      <c r="E160" s="2">
        <v>164</v>
      </c>
      <c r="F160" s="1" t="s">
        <v>237</v>
      </c>
      <c r="G160" s="1" t="str">
        <f>Table1[[#This Row],[Matrix Default Name]] &amp; IF(ISBLANK(Table1[[#This Row],[Component Aliases]]),"", " (aka " &amp; Table1[[#This Row],[Component Aliases]] &amp; ")") &amp; IF(ISBLANK(Table1[[#This Row],[Default Souce Addresses (Decimal)]]),""," (J1939 SA " &amp; Table1[[#This Row],[Default Souce Addresses (Decimal)]] &amp; ")")</f>
        <v>Brake Telematics</v>
      </c>
      <c r="H160" s="1" t="s">
        <v>240</v>
      </c>
      <c r="I160" s="1"/>
      <c r="J160" s="14"/>
      <c r="K160" s="41" t="s">
        <v>401</v>
      </c>
      <c r="L160" s="95" t="s">
        <v>411</v>
      </c>
      <c r="M160" s="95" t="s">
        <v>408</v>
      </c>
      <c r="N160" s="95" t="s">
        <v>420</v>
      </c>
      <c r="O160" s="95" t="s">
        <v>427</v>
      </c>
      <c r="P160" s="95" t="s">
        <v>408</v>
      </c>
      <c r="Q160" s="95" t="s">
        <v>408</v>
      </c>
      <c r="R160" s="26">
        <v>0</v>
      </c>
      <c r="S160" s="32">
        <v>0</v>
      </c>
      <c r="T160" s="28">
        <v>1</v>
      </c>
      <c r="U160" s="33">
        <v>1</v>
      </c>
      <c r="V160" s="30">
        <v>1</v>
      </c>
      <c r="W160" s="32">
        <v>1</v>
      </c>
      <c r="X160" s="28">
        <v>0</v>
      </c>
      <c r="Y160" s="33">
        <v>0</v>
      </c>
      <c r="Z160" s="30">
        <v>1</v>
      </c>
      <c r="AA160" s="78">
        <v>1</v>
      </c>
      <c r="AB160" s="80">
        <v>1</v>
      </c>
      <c r="AC160" s="33">
        <v>1</v>
      </c>
      <c r="AD160" s="83" t="s">
        <v>283</v>
      </c>
      <c r="AE160" s="122">
        <f>IFERROR(Table1[[#This Row],[Minimum Degree from RP1226 Connector]]*Table1[[#This Row],[Minimum Degree from J560 (or other Trailer) Connector]]*Table1[[#This Row],[Minimum Degree from other Connectivity (e.g. bluetooth, wi-fi, zigbee)]], "")</f>
        <v>0</v>
      </c>
      <c r="AF160" s="12" t="s">
        <v>407</v>
      </c>
      <c r="AG160" s="73">
        <f>_xlfn.LET(_xlpm.MAX_DEGREES,$AH$2,($R$4*IFERROR(MAX(0,_xlpm.MAX_DEGREES-R160),0)+$T$4*IFERROR(MAX(0,_xlpm.MAX_DEGREES-T160),0)+$V$4*IFERROR(MAX(0,_xlpm.MAX_DEGREES-V160),0)+$X$4*IFERROR(MAX(0,_xlpm.MAX_DEGREES-X160),0)+$Z$4*IFERROR(MAX(0,_xlpm.MAX_DEGREES-Z160),0)+$AB$4*IFERROR(MAX(0,_xlpm.MAX_DEGREES-AB160),0))/$AH$4)</f>
        <v>3.3333333333333335</v>
      </c>
      <c r="AH160" s="73">
        <f>_xlfn.LET(_xlpm.MAX_DEGREES,$AH$2,($R$4*IFERROR(MAX(0,_xlpm.MAX_DEGREES-S160),0)+$T$4*IFERROR(MAX(0,_xlpm.MAX_DEGREES-U160),0)+$V$4*IFERROR(MAX(0,_xlpm.MAX_DEGREES-W160),0)+$X$4*IFERROR(MAX(0,_xlpm.MAX_DEGREES-Y160),0)+$Z$4*IFERROR(MAX(0,_xlpm.MAX_DEGREES-AA160),0)+$AB$4*IFERROR(MAX(0,_xlpm.MAX_DEGREES-AC160),0))/$AH$4)</f>
        <v>3.3333333333333335</v>
      </c>
      <c r="AI160" s="93">
        <v>3</v>
      </c>
      <c r="AJ160" s="93">
        <v>2</v>
      </c>
      <c r="AK160" s="93">
        <v>3</v>
      </c>
      <c r="AL160" s="93">
        <v>3</v>
      </c>
      <c r="AM160" s="91" t="s">
        <v>390</v>
      </c>
      <c r="AN160" s="74">
        <f>MAX(AI160+$AG160-3,0)</f>
        <v>3.3333333333333339</v>
      </c>
      <c r="AO160" s="75">
        <f>MAX(AJ160+$AG160-3,0)</f>
        <v>2.3333333333333339</v>
      </c>
      <c r="AP160" s="75">
        <f>MAX(AK160+$AG160-3,0)</f>
        <v>3.3333333333333339</v>
      </c>
      <c r="AQ160" s="75">
        <f>MAX(AL160+$AG160-3,0)</f>
        <v>3.3333333333333339</v>
      </c>
      <c r="AR160" s="76">
        <f>MAX(IF(Table1[[#This Row],[Any Scope Change?]]="Yes",3,0)+$AG160-3,0)</f>
        <v>3.3333333333333339</v>
      </c>
      <c r="AS160" s="77">
        <f>SUMPRODUCT(AN$4:AR$4,AN160:AR160)</f>
        <v>15.66666666666667</v>
      </c>
      <c r="AT160" s="85">
        <v>0</v>
      </c>
      <c r="AU160" s="63" t="s">
        <v>471</v>
      </c>
      <c r="AV160" s="85" t="s">
        <v>377</v>
      </c>
      <c r="AW160" s="63" t="s">
        <v>378</v>
      </c>
    </row>
    <row r="161" spans="2:49" customFormat="1" ht="50.15" customHeight="1" x14ac:dyDescent="0.45">
      <c r="B161" s="2" t="s">
        <v>20</v>
      </c>
      <c r="C161" s="2" t="s">
        <v>139</v>
      </c>
      <c r="D161" s="2"/>
      <c r="E161" s="2">
        <v>161</v>
      </c>
      <c r="F161" s="1" t="s">
        <v>237</v>
      </c>
      <c r="G161" s="1" t="str">
        <f>Table1[[#This Row],[Matrix Default Name]] &amp; IF(ISBLANK(Table1[[#This Row],[Component Aliases]]),"", " (aka " &amp; Table1[[#This Row],[Component Aliases]] &amp; ")") &amp; IF(ISBLANK(Table1[[#This Row],[Default Souce Addresses (Decimal)]]),""," (J1939 SA " &amp; Table1[[#This Row],[Default Souce Addresses (Decimal)]] &amp; ")")</f>
        <v>Brakes - System Controller (J1939 SA 11)</v>
      </c>
      <c r="H161" s="1" t="s">
        <v>20</v>
      </c>
      <c r="I161" s="1"/>
      <c r="J161" s="14">
        <v>11</v>
      </c>
      <c r="K161" s="41" t="s">
        <v>401</v>
      </c>
      <c r="L161" s="95" t="s">
        <v>426</v>
      </c>
      <c r="M161" s="95" t="s">
        <v>417</v>
      </c>
      <c r="N161" s="95" t="s">
        <v>430</v>
      </c>
      <c r="O161" s="95" t="s">
        <v>412</v>
      </c>
      <c r="P161" s="95" t="s">
        <v>417</v>
      </c>
      <c r="Q161" s="95" t="s">
        <v>406</v>
      </c>
      <c r="R161" s="26">
        <v>0</v>
      </c>
      <c r="S161" s="32">
        <v>0</v>
      </c>
      <c r="T161" s="28">
        <v>1</v>
      </c>
      <c r="U161" s="33">
        <v>1</v>
      </c>
      <c r="V161" s="30">
        <v>0</v>
      </c>
      <c r="W161" s="32">
        <v>1</v>
      </c>
      <c r="X161" s="28">
        <v>0</v>
      </c>
      <c r="Y161" s="33">
        <v>1</v>
      </c>
      <c r="Z161" s="30">
        <v>1</v>
      </c>
      <c r="AA161" s="78">
        <v>1</v>
      </c>
      <c r="AB161" s="80">
        <v>1</v>
      </c>
      <c r="AC161" s="33">
        <v>2</v>
      </c>
      <c r="AD161" s="83" t="s">
        <v>283</v>
      </c>
      <c r="AE161" s="122">
        <f>IFERROR(Table1[[#This Row],[Minimum Degree from RP1226 Connector]]*Table1[[#This Row],[Minimum Degree from J560 (or other Trailer) Connector]]*Table1[[#This Row],[Minimum Degree from other Connectivity (e.g. bluetooth, wi-fi, zigbee)]], "")</f>
        <v>0</v>
      </c>
      <c r="AF161" s="12" t="s">
        <v>407</v>
      </c>
      <c r="AG161" s="73">
        <f>_xlfn.LET(_xlpm.MAX_DEGREES,$AH$2,($R$4*IFERROR(MAX(0,_xlpm.MAX_DEGREES-R161),0)+$T$4*IFERROR(MAX(0,_xlpm.MAX_DEGREES-T161),0)+$V$4*IFERROR(MAX(0,_xlpm.MAX_DEGREES-V161),0)+$X$4*IFERROR(MAX(0,_xlpm.MAX_DEGREES-X161),0)+$Z$4*IFERROR(MAX(0,_xlpm.MAX_DEGREES-Z161),0)+$AB$4*IFERROR(MAX(0,_xlpm.MAX_DEGREES-AB161),0))/$AH$4)</f>
        <v>3.75</v>
      </c>
      <c r="AH161" s="73">
        <f>_xlfn.LET(_xlpm.MAX_DEGREES,$AH$2,($R$4*IFERROR(MAX(0,_xlpm.MAX_DEGREES-S161),0)+$T$4*IFERROR(MAX(0,_xlpm.MAX_DEGREES-U161),0)+$V$4*IFERROR(MAX(0,_xlpm.MAX_DEGREES-W161),0)+$X$4*IFERROR(MAX(0,_xlpm.MAX_DEGREES-Y161),0)+$Z$4*IFERROR(MAX(0,_xlpm.MAX_DEGREES-AA161),0)+$AB$4*IFERROR(MAX(0,_xlpm.MAX_DEGREES-AC161),0))/$AH$4)</f>
        <v>2.5</v>
      </c>
      <c r="AI161" s="93">
        <v>3</v>
      </c>
      <c r="AJ161" s="93">
        <v>2</v>
      </c>
      <c r="AK161" s="93">
        <v>3</v>
      </c>
      <c r="AL161" s="93">
        <v>2</v>
      </c>
      <c r="AM161" s="90" t="s">
        <v>389</v>
      </c>
      <c r="AN161" s="74">
        <f>MAX(AI161+$AG161-3,0)</f>
        <v>3.75</v>
      </c>
      <c r="AO161" s="75">
        <f>MAX(AJ161+$AG161-3,0)</f>
        <v>2.75</v>
      </c>
      <c r="AP161" s="75">
        <f>MAX(AK161+$AG161-3,0)</f>
        <v>3.75</v>
      </c>
      <c r="AQ161" s="75">
        <f>MAX(AL161+$AG161-3,0)</f>
        <v>2.75</v>
      </c>
      <c r="AR161" s="76">
        <f>MAX(IF(Table1[[#This Row],[Any Scope Change?]]="Yes",3,0)+$AG161-3,0)</f>
        <v>3.75</v>
      </c>
      <c r="AS161" s="77">
        <f>SUMPRODUCT(AN$4:AR$4,AN161:AR161)</f>
        <v>16.75</v>
      </c>
      <c r="AT161" s="85">
        <v>1</v>
      </c>
      <c r="AU161" s="63" t="s">
        <v>489</v>
      </c>
      <c r="AV161" s="85">
        <v>1</v>
      </c>
      <c r="AW161" s="63" t="s">
        <v>380</v>
      </c>
    </row>
    <row r="162" spans="2:49" customFormat="1" ht="50.15" customHeight="1" x14ac:dyDescent="0.45">
      <c r="B162" s="2" t="s">
        <v>113</v>
      </c>
      <c r="C162" s="2" t="s">
        <v>139</v>
      </c>
      <c r="D162" s="2" t="s">
        <v>114</v>
      </c>
      <c r="E162" s="2">
        <v>162</v>
      </c>
      <c r="F162" s="1" t="s">
        <v>237</v>
      </c>
      <c r="G162" s="1" t="str">
        <f>Table1[[#This Row],[Matrix Default Name]] &amp; IF(ISBLANK(Table1[[#This Row],[Component Aliases]]),"", " (aka " &amp; Table1[[#This Row],[Component Aliases]] &amp; ")") &amp; IF(ISBLANK(Table1[[#This Row],[Default Souce Addresses (Decimal)]]),""," (J1939 SA " &amp; Table1[[#This Row],[Default Souce Addresses (Decimal)]] &amp; ")")</f>
        <v>Parking Brake Controller (J1939 SA 80)</v>
      </c>
      <c r="H162" s="1" t="s">
        <v>113</v>
      </c>
      <c r="I162" s="1"/>
      <c r="J162" s="14">
        <v>80</v>
      </c>
      <c r="K162" s="41" t="s">
        <v>401</v>
      </c>
      <c r="L162" s="95" t="s">
        <v>426</v>
      </c>
      <c r="M162" s="95" t="s">
        <v>417</v>
      </c>
      <c r="N162" s="95" t="s">
        <v>430</v>
      </c>
      <c r="O162" s="95" t="s">
        <v>430</v>
      </c>
      <c r="P162" s="95" t="s">
        <v>417</v>
      </c>
      <c r="Q162" s="95" t="s">
        <v>406</v>
      </c>
      <c r="R162" s="26">
        <v>0</v>
      </c>
      <c r="S162" s="32">
        <v>0</v>
      </c>
      <c r="T162" s="28">
        <v>1</v>
      </c>
      <c r="U162" s="33">
        <v>1</v>
      </c>
      <c r="V162" s="30">
        <v>0</v>
      </c>
      <c r="W162" s="32">
        <v>1</v>
      </c>
      <c r="X162" s="28">
        <v>0</v>
      </c>
      <c r="Y162" s="33">
        <v>1</v>
      </c>
      <c r="Z162" s="30">
        <v>1</v>
      </c>
      <c r="AA162" s="78">
        <v>1</v>
      </c>
      <c r="AB162" s="80">
        <v>1</v>
      </c>
      <c r="AC162" s="33">
        <v>2</v>
      </c>
      <c r="AD162" s="83" t="s">
        <v>283</v>
      </c>
      <c r="AE162" s="122">
        <f>IFERROR(Table1[[#This Row],[Minimum Degree from RP1226 Connector]]*Table1[[#This Row],[Minimum Degree from J560 (or other Trailer) Connector]]*Table1[[#This Row],[Minimum Degree from other Connectivity (e.g. bluetooth, wi-fi, zigbee)]], "")</f>
        <v>0</v>
      </c>
      <c r="AF162" s="12" t="s">
        <v>407</v>
      </c>
      <c r="AG162" s="73">
        <f>_xlfn.LET(_xlpm.MAX_DEGREES,$AH$2,($R$4*IFERROR(MAX(0,_xlpm.MAX_DEGREES-R162),0)+$T$4*IFERROR(MAX(0,_xlpm.MAX_DEGREES-T162),0)+$V$4*IFERROR(MAX(0,_xlpm.MAX_DEGREES-V162),0)+$X$4*IFERROR(MAX(0,_xlpm.MAX_DEGREES-X162),0)+$Z$4*IFERROR(MAX(0,_xlpm.MAX_DEGREES-Z162),0)+$AB$4*IFERROR(MAX(0,_xlpm.MAX_DEGREES-AB162),0))/$AH$4)</f>
        <v>3.75</v>
      </c>
      <c r="AH162" s="73">
        <f>_xlfn.LET(_xlpm.MAX_DEGREES,$AH$2,($R$4*IFERROR(MAX(0,_xlpm.MAX_DEGREES-S162),0)+$T$4*IFERROR(MAX(0,_xlpm.MAX_DEGREES-U162),0)+$V$4*IFERROR(MAX(0,_xlpm.MAX_DEGREES-W162),0)+$X$4*IFERROR(MAX(0,_xlpm.MAX_DEGREES-Y162),0)+$Z$4*IFERROR(MAX(0,_xlpm.MAX_DEGREES-AA162),0)+$AB$4*IFERROR(MAX(0,_xlpm.MAX_DEGREES-AC162),0))/$AH$4)</f>
        <v>2.5</v>
      </c>
      <c r="AI162" s="93">
        <v>3</v>
      </c>
      <c r="AJ162" s="93">
        <v>2</v>
      </c>
      <c r="AK162" s="93">
        <v>3</v>
      </c>
      <c r="AL162" s="93">
        <v>3</v>
      </c>
      <c r="AM162" s="91" t="s">
        <v>390</v>
      </c>
      <c r="AN162" s="74">
        <f>MAX(AI162+$AG162-3,0)</f>
        <v>3.75</v>
      </c>
      <c r="AO162" s="75">
        <f>MAX(AJ162+$AG162-3,0)</f>
        <v>2.75</v>
      </c>
      <c r="AP162" s="75">
        <f>MAX(AK162+$AG162-3,0)</f>
        <v>3.75</v>
      </c>
      <c r="AQ162" s="75">
        <f>MAX(AL162+$AG162-3,0)</f>
        <v>3.75</v>
      </c>
      <c r="AR162" s="76">
        <f>MAX(IF(Table1[[#This Row],[Any Scope Change?]]="Yes",3,0)+$AG162-3,0)</f>
        <v>3.75</v>
      </c>
      <c r="AS162" s="77">
        <f>SUMPRODUCT(AN$4:AR$4,AN162:AR162)</f>
        <v>17.75</v>
      </c>
      <c r="AT162" s="85">
        <v>3</v>
      </c>
      <c r="AU162" s="125" t="s">
        <v>487</v>
      </c>
      <c r="AV162" s="85">
        <v>1</v>
      </c>
      <c r="AW162" s="63" t="s">
        <v>380</v>
      </c>
    </row>
    <row r="163" spans="2:49" customFormat="1" ht="50.15" customHeight="1" x14ac:dyDescent="0.45">
      <c r="B163" s="2" t="s">
        <v>73</v>
      </c>
      <c r="C163" s="2" t="s">
        <v>139</v>
      </c>
      <c r="D163" s="2"/>
      <c r="E163" s="2">
        <v>163</v>
      </c>
      <c r="F163" s="1" t="s">
        <v>237</v>
      </c>
      <c r="G163" s="1" t="str">
        <f>Table1[[#This Row],[Matrix Default Name]] &amp; IF(ISBLANK(Table1[[#This Row],[Component Aliases]]),"", " (aka " &amp; Table1[[#This Row],[Component Aliases]] &amp; ")") &amp; IF(ISBLANK(Table1[[#This Row],[Default Souce Addresses (Decimal)]]),""," (J1939 SA " &amp; Table1[[#This Row],[Default Souce Addresses (Decimal)]] &amp; ")")</f>
        <v>Pneumatic - System Controller (J1939 SA 48)</v>
      </c>
      <c r="H163" s="1" t="s">
        <v>73</v>
      </c>
      <c r="I163" s="1"/>
      <c r="J163" s="14">
        <v>48</v>
      </c>
      <c r="K163" s="41" t="s">
        <v>401</v>
      </c>
      <c r="L163" s="95" t="s">
        <v>427</v>
      </c>
      <c r="M163" s="95" t="s">
        <v>420</v>
      </c>
      <c r="N163" s="95" t="s">
        <v>420</v>
      </c>
      <c r="O163" s="95" t="s">
        <v>427</v>
      </c>
      <c r="P163" s="95" t="s">
        <v>420</v>
      </c>
      <c r="Q163" s="95" t="s">
        <v>406</v>
      </c>
      <c r="R163" s="26">
        <v>0</v>
      </c>
      <c r="S163" s="32">
        <v>0</v>
      </c>
      <c r="T163" s="28">
        <v>1</v>
      </c>
      <c r="U163" s="33">
        <v>1</v>
      </c>
      <c r="V163" s="30">
        <v>1</v>
      </c>
      <c r="W163" s="32">
        <v>1</v>
      </c>
      <c r="X163" s="28">
        <v>0</v>
      </c>
      <c r="Y163" s="33">
        <v>0</v>
      </c>
      <c r="Z163" s="30">
        <v>1</v>
      </c>
      <c r="AA163" s="78">
        <v>1</v>
      </c>
      <c r="AB163" s="80">
        <v>1</v>
      </c>
      <c r="AC163" s="33">
        <v>2</v>
      </c>
      <c r="AD163" s="83" t="s">
        <v>359</v>
      </c>
      <c r="AE163" s="122">
        <f>IFERROR(Table1[[#This Row],[Minimum Degree from RP1226 Connector]]*Table1[[#This Row],[Minimum Degree from J560 (or other Trailer) Connector]]*Table1[[#This Row],[Minimum Degree from other Connectivity (e.g. bluetooth, wi-fi, zigbee)]], "")</f>
        <v>0</v>
      </c>
      <c r="AF163" s="12" t="s">
        <v>407</v>
      </c>
      <c r="AG163" s="73">
        <f>_xlfn.LET(_xlpm.MAX_DEGREES,$AH$2,($R$4*IFERROR(MAX(0,_xlpm.MAX_DEGREES-R163),0)+$T$4*IFERROR(MAX(0,_xlpm.MAX_DEGREES-T163),0)+$V$4*IFERROR(MAX(0,_xlpm.MAX_DEGREES-V163),0)+$X$4*IFERROR(MAX(0,_xlpm.MAX_DEGREES-X163),0)+$Z$4*IFERROR(MAX(0,_xlpm.MAX_DEGREES-Z163),0)+$AB$4*IFERROR(MAX(0,_xlpm.MAX_DEGREES-AB163),0))/$AH$4)</f>
        <v>3.3333333333333335</v>
      </c>
      <c r="AH163" s="73">
        <f>_xlfn.LET(_xlpm.MAX_DEGREES,$AH$2,($R$4*IFERROR(MAX(0,_xlpm.MAX_DEGREES-S163),0)+$T$4*IFERROR(MAX(0,_xlpm.MAX_DEGREES-U163),0)+$V$4*IFERROR(MAX(0,_xlpm.MAX_DEGREES-W163),0)+$X$4*IFERROR(MAX(0,_xlpm.MAX_DEGREES-Y163),0)+$Z$4*IFERROR(MAX(0,_xlpm.MAX_DEGREES-AA163),0)+$AB$4*IFERROR(MAX(0,_xlpm.MAX_DEGREES-AC163),0))/$AH$4)</f>
        <v>2.916666666666667</v>
      </c>
      <c r="AI163" s="93">
        <v>3</v>
      </c>
      <c r="AJ163" s="93">
        <v>2</v>
      </c>
      <c r="AK163" s="93">
        <v>3</v>
      </c>
      <c r="AL163" s="93">
        <v>3</v>
      </c>
      <c r="AM163" s="91" t="s">
        <v>390</v>
      </c>
      <c r="AN163" s="74">
        <f>MAX(AI163+$AG163-3,0)</f>
        <v>3.3333333333333339</v>
      </c>
      <c r="AO163" s="75">
        <f>MAX(AJ163+$AG163-3,0)</f>
        <v>2.3333333333333339</v>
      </c>
      <c r="AP163" s="75">
        <f>MAX(AK163+$AG163-3,0)</f>
        <v>3.3333333333333339</v>
      </c>
      <c r="AQ163" s="75">
        <f>MAX(AL163+$AG163-3,0)</f>
        <v>3.3333333333333339</v>
      </c>
      <c r="AR163" s="76">
        <f>MAX(IF(Table1[[#This Row],[Any Scope Change?]]="Yes",3,0)+$AG163-3,0)</f>
        <v>0.33333333333333348</v>
      </c>
      <c r="AS163" s="77">
        <f>SUMPRODUCT(AN$4:AR$4,AN163:AR163)</f>
        <v>12.66666666666667</v>
      </c>
      <c r="AT163" s="85">
        <v>5</v>
      </c>
      <c r="AU163" s="43" t="s">
        <v>484</v>
      </c>
      <c r="AV163" s="85">
        <v>2</v>
      </c>
      <c r="AW163" s="63" t="s">
        <v>381</v>
      </c>
    </row>
    <row r="164" spans="2:49" customFormat="1" ht="50.15" customHeight="1" x14ac:dyDescent="0.45">
      <c r="B164" s="2" t="s">
        <v>54</v>
      </c>
      <c r="C164" s="2" t="s">
        <v>139</v>
      </c>
      <c r="D164" s="2" t="s">
        <v>55</v>
      </c>
      <c r="E164" s="2">
        <v>159</v>
      </c>
      <c r="F164" s="1" t="s">
        <v>237</v>
      </c>
      <c r="G164" s="1" t="str">
        <f>Table1[[#This Row],[Matrix Default Name]] &amp; IF(ISBLANK(Table1[[#This Row],[Component Aliases]]),"", " (aka " &amp; Table1[[#This Row],[Component Aliases]] &amp; ")") &amp; IF(ISBLANK(Table1[[#This Row],[Default Souce Addresses (Decimal)]]),""," (J1939 SA " &amp; Table1[[#This Row],[Default Souce Addresses (Decimal)]] &amp; ")")</f>
        <v>Auxiliary Valve Control or Engine Air System Valve Control (J1939 SA 34)</v>
      </c>
      <c r="H164" s="1" t="s">
        <v>54</v>
      </c>
      <c r="I164" s="1"/>
      <c r="J164" s="14">
        <v>34</v>
      </c>
      <c r="K164" s="41" t="s">
        <v>401</v>
      </c>
      <c r="L164" s="95" t="s">
        <v>408</v>
      </c>
      <c r="M164" s="95" t="s">
        <v>421</v>
      </c>
      <c r="N164" s="95" t="s">
        <v>421</v>
      </c>
      <c r="O164" s="95" t="s">
        <v>421</v>
      </c>
      <c r="P164" s="95" t="s">
        <v>421</v>
      </c>
      <c r="Q164" s="95" t="s">
        <v>422</v>
      </c>
      <c r="R164" s="26">
        <v>1</v>
      </c>
      <c r="S164" s="32">
        <v>1</v>
      </c>
      <c r="T164" s="28">
        <v>2</v>
      </c>
      <c r="U164" s="33">
        <v>2</v>
      </c>
      <c r="V164" s="30">
        <v>2</v>
      </c>
      <c r="W164" s="32">
        <v>2</v>
      </c>
      <c r="X164" s="28">
        <v>2</v>
      </c>
      <c r="Y164" s="33">
        <v>2</v>
      </c>
      <c r="Z164" s="30">
        <v>2</v>
      </c>
      <c r="AA164" s="78">
        <v>2</v>
      </c>
      <c r="AB164" s="80">
        <v>3</v>
      </c>
      <c r="AC164" s="33">
        <v>3</v>
      </c>
      <c r="AD164" s="83" t="s">
        <v>359</v>
      </c>
      <c r="AE164" s="122">
        <f>IFERROR(Table1[[#This Row],[Minimum Degree from RP1226 Connector]]*Table1[[#This Row],[Minimum Degree from J560 (or other Trailer) Connector]]*Table1[[#This Row],[Minimum Degree from other Connectivity (e.g. bluetooth, wi-fi, zigbee)]], "")</f>
        <v>8</v>
      </c>
      <c r="AF164" s="12" t="s">
        <v>407</v>
      </c>
      <c r="AG164" s="73">
        <f>_xlfn.LET(_xlpm.MAX_DEGREES,$AH$2,($R$4*IFERROR(MAX(0,_xlpm.MAX_DEGREES-R164),0)+$T$4*IFERROR(MAX(0,_xlpm.MAX_DEGREES-T164),0)+$V$4*IFERROR(MAX(0,_xlpm.MAX_DEGREES-V164),0)+$X$4*IFERROR(MAX(0,_xlpm.MAX_DEGREES-X164),0)+$Z$4*IFERROR(MAX(0,_xlpm.MAX_DEGREES-Z164),0)+$AB$4*IFERROR(MAX(0,_xlpm.MAX_DEGREES-AB164),0))/$AH$4)</f>
        <v>0.41666666666666669</v>
      </c>
      <c r="AH164" s="73">
        <f>_xlfn.LET(_xlpm.MAX_DEGREES,$AH$2,($R$4*IFERROR(MAX(0,_xlpm.MAX_DEGREES-S164),0)+$T$4*IFERROR(MAX(0,_xlpm.MAX_DEGREES-U164),0)+$V$4*IFERROR(MAX(0,_xlpm.MAX_DEGREES-W164),0)+$X$4*IFERROR(MAX(0,_xlpm.MAX_DEGREES-Y164),0)+$Z$4*IFERROR(MAX(0,_xlpm.MAX_DEGREES-AA164),0)+$AB$4*IFERROR(MAX(0,_xlpm.MAX_DEGREES-AC164),0))/$AH$4)</f>
        <v>0.41666666666666669</v>
      </c>
      <c r="AI164" s="93">
        <v>3</v>
      </c>
      <c r="AJ164" s="93">
        <v>2</v>
      </c>
      <c r="AK164" s="93">
        <v>3</v>
      </c>
      <c r="AL164" s="93">
        <v>3</v>
      </c>
      <c r="AM164" s="91" t="s">
        <v>390</v>
      </c>
      <c r="AN164" s="74">
        <f>MAX(AI164+$AG164-3,0)</f>
        <v>0.41666666666666652</v>
      </c>
      <c r="AO164" s="75">
        <f>MAX(AJ164+$AG164-3,0)</f>
        <v>0</v>
      </c>
      <c r="AP164" s="75">
        <f>MAX(AK164+$AG164-3,0)</f>
        <v>0.41666666666666652</v>
      </c>
      <c r="AQ164" s="75">
        <f>MAX(AL164+$AG164-3,0)</f>
        <v>0.41666666666666652</v>
      </c>
      <c r="AR164" s="76">
        <f>MAX(IF(Table1[[#This Row],[Any Scope Change?]]="Yes",3,0)+$AG164-3,0)</f>
        <v>0</v>
      </c>
      <c r="AS164" s="77">
        <f>SUMPRODUCT(AN$4:AR$4,AN164:AR164)</f>
        <v>1.2499999999999996</v>
      </c>
      <c r="AT164" s="85">
        <v>7</v>
      </c>
      <c r="AU164" s="43" t="s">
        <v>486</v>
      </c>
      <c r="AV164" s="85">
        <v>4</v>
      </c>
      <c r="AW164" s="63" t="s">
        <v>384</v>
      </c>
    </row>
    <row r="165" spans="2:49" customFormat="1" ht="50.15" customHeight="1" x14ac:dyDescent="0.45">
      <c r="B165" s="2" t="s">
        <v>176</v>
      </c>
      <c r="C165" s="2" t="s">
        <v>220</v>
      </c>
      <c r="D165" s="2" t="s">
        <v>177</v>
      </c>
      <c r="E165" s="2">
        <v>160</v>
      </c>
      <c r="F165" s="9" t="s">
        <v>237</v>
      </c>
      <c r="G165" s="9" t="str">
        <f>Table1[[#This Row],[Matrix Default Name]] &amp; IF(ISBLANK(Table1[[#This Row],[Component Aliases]]),"", " (aka " &amp; Table1[[#This Row],[Component Aliases]] &amp; ")") &amp; IF(ISBLANK(Table1[[#This Row],[Default Souce Addresses (Decimal)]]),""," (J1939 SA " &amp; Table1[[#This Row],[Default Souce Addresses (Decimal)]] &amp; ")")</f>
        <v>Brake Stroke Alert</v>
      </c>
      <c r="H165" s="9" t="s">
        <v>176</v>
      </c>
      <c r="I165" s="9"/>
      <c r="J165" s="15"/>
      <c r="K165" s="42" t="s">
        <v>425</v>
      </c>
      <c r="L165" s="96" t="s">
        <v>409</v>
      </c>
      <c r="M165" s="96" t="s">
        <v>409</v>
      </c>
      <c r="N165" s="96" t="s">
        <v>409</v>
      </c>
      <c r="O165" s="96" t="s">
        <v>409</v>
      </c>
      <c r="P165" s="96" t="s">
        <v>409</v>
      </c>
      <c r="Q165" s="96" t="s">
        <v>409</v>
      </c>
      <c r="R165" s="34" t="s">
        <v>407</v>
      </c>
      <c r="S165" s="35" t="s">
        <v>407</v>
      </c>
      <c r="T165" s="36" t="s">
        <v>407</v>
      </c>
      <c r="U165" s="37" t="s">
        <v>407</v>
      </c>
      <c r="V165" s="38" t="s">
        <v>407</v>
      </c>
      <c r="W165" s="35" t="s">
        <v>407</v>
      </c>
      <c r="X165" s="36" t="s">
        <v>407</v>
      </c>
      <c r="Y165" s="37" t="s">
        <v>407</v>
      </c>
      <c r="Z165" s="38" t="s">
        <v>407</v>
      </c>
      <c r="AA165" s="79" t="s">
        <v>407</v>
      </c>
      <c r="AB165" s="81" t="s">
        <v>407</v>
      </c>
      <c r="AC165" s="37" t="s">
        <v>407</v>
      </c>
      <c r="AD165" s="84" t="s">
        <v>359</v>
      </c>
      <c r="AE165" s="123" t="str">
        <f>IFERROR(Table1[[#This Row],[Minimum Degree from RP1226 Connector]]*Table1[[#This Row],[Minimum Degree from J560 (or other Trailer) Connector]]*Table1[[#This Row],[Minimum Degree from other Connectivity (e.g. bluetooth, wi-fi, zigbee)]], "")</f>
        <v/>
      </c>
      <c r="AF165" s="13" t="s">
        <v>407</v>
      </c>
      <c r="AG165" s="73">
        <f>_xlfn.LET(_xlpm.MAX_DEGREES,$AH$2,($R$4*IFERROR(MAX(0,_xlpm.MAX_DEGREES-R165),0)+$T$4*IFERROR(MAX(0,_xlpm.MAX_DEGREES-T165),0)+$V$4*IFERROR(MAX(0,_xlpm.MAX_DEGREES-V165),0)+$X$4*IFERROR(MAX(0,_xlpm.MAX_DEGREES-X165),0)+$Z$4*IFERROR(MAX(0,_xlpm.MAX_DEGREES-Z165),0)+$AB$4*IFERROR(MAX(0,_xlpm.MAX_DEGREES-AB165),0))/$AH$4)</f>
        <v>0</v>
      </c>
      <c r="AH165" s="73">
        <f>_xlfn.LET(_xlpm.MAX_DEGREES,$AH$2,($R$4*IFERROR(MAX(0,_xlpm.MAX_DEGREES-S165),0)+$T$4*IFERROR(MAX(0,_xlpm.MAX_DEGREES-U165),0)+$V$4*IFERROR(MAX(0,_xlpm.MAX_DEGREES-W165),0)+$X$4*IFERROR(MAX(0,_xlpm.MAX_DEGREES-Y165),0)+$Z$4*IFERROR(MAX(0,_xlpm.MAX_DEGREES-AA165),0)+$AB$4*IFERROR(MAX(0,_xlpm.MAX_DEGREES-AC165),0))/$AH$4)</f>
        <v>0</v>
      </c>
      <c r="AI165" s="93">
        <v>3</v>
      </c>
      <c r="AJ165" s="93">
        <v>2</v>
      </c>
      <c r="AK165" s="93">
        <v>3</v>
      </c>
      <c r="AL165" s="93">
        <v>3</v>
      </c>
      <c r="AM165" s="91" t="s">
        <v>390</v>
      </c>
      <c r="AN165" s="74">
        <f>MAX(AI165+$AG165-3,0)</f>
        <v>0</v>
      </c>
      <c r="AO165" s="75">
        <f>MAX(AJ165+$AG165-3,0)</f>
        <v>0</v>
      </c>
      <c r="AP165" s="75">
        <f>MAX(AK165+$AG165-3,0)</f>
        <v>0</v>
      </c>
      <c r="AQ165" s="75">
        <f>MAX(AL165+$AG165-3,0)</f>
        <v>0</v>
      </c>
      <c r="AR165" s="76">
        <f>MAX(IF(Table1[[#This Row],[Any Scope Change?]]="Yes",3,0)+$AG165-3,0)</f>
        <v>0</v>
      </c>
      <c r="AS165" s="77">
        <f>SUMPRODUCT(AN$4:AR$4,AN165:AR165)</f>
        <v>0</v>
      </c>
      <c r="AT165" s="85" t="s">
        <v>479</v>
      </c>
      <c r="AU165" s="63" t="s">
        <v>379</v>
      </c>
      <c r="AV165" s="85" t="s">
        <v>377</v>
      </c>
      <c r="AW165" s="63" t="s">
        <v>379</v>
      </c>
    </row>
  </sheetData>
  <mergeCells count="19">
    <mergeCell ref="K2:K3"/>
    <mergeCell ref="AB4:AC4"/>
    <mergeCell ref="R4:S4"/>
    <mergeCell ref="AV1:AW4"/>
    <mergeCell ref="T4:U4"/>
    <mergeCell ref="AT1:AU4"/>
    <mergeCell ref="F1:G4"/>
    <mergeCell ref="V4:W4"/>
    <mergeCell ref="X4:Y4"/>
    <mergeCell ref="Z4:AA4"/>
    <mergeCell ref="AN2:AR2"/>
    <mergeCell ref="AN3:AR3"/>
    <mergeCell ref="AD2:AD3"/>
    <mergeCell ref="AF2:AF3"/>
    <mergeCell ref="K1:AF1"/>
    <mergeCell ref="AI1:AL1"/>
    <mergeCell ref="AN1:AS1"/>
    <mergeCell ref="AG1:AH1"/>
    <mergeCell ref="R2:AC3"/>
  </mergeCells>
  <phoneticPr fontId="4" type="noConversion"/>
  <conditionalFormatting sqref="B6:E7 B8:D161 E8:E165">
    <cfRule type="expression" dxfId="4" priority="27" stopIfTrue="1">
      <formula>NOT(ISBLANK(#REF!))</formula>
    </cfRule>
  </conditionalFormatting>
  <conditionalFormatting sqref="B162:D165">
    <cfRule type="expression" dxfId="3" priority="25" stopIfTrue="1">
      <formula>NOT(ISBLANK($A162))</formula>
    </cfRule>
  </conditionalFormatting>
  <conditionalFormatting sqref="AD6:AE165">
    <cfRule type="cellIs" dxfId="2" priority="23" operator="equal">
      <formula>"Yes"</formula>
    </cfRule>
  </conditionalFormatting>
  <conditionalFormatting sqref="AR6:AR165">
    <cfRule type="cellIs" dxfId="1" priority="19" operator="greaterThan">
      <formula>0</formula>
    </cfRule>
  </conditionalFormatting>
  <conditionalFormatting sqref="AN6:AQ165">
    <cfRule type="colorScale" priority="18">
      <colorScale>
        <cfvo type="num" val="0"/>
        <cfvo type="num" val="4"/>
        <cfvo type="num" val="6"/>
        <color rgb="FF63BE7B"/>
        <color rgb="FFFFEB84"/>
        <color rgb="FFF8696B"/>
      </colorScale>
    </cfRule>
  </conditionalFormatting>
  <conditionalFormatting sqref="K6:K165">
    <cfRule type="cellIs" dxfId="0" priority="16" operator="equal">
      <formula>"None"</formula>
    </cfRule>
  </conditionalFormatting>
  <conditionalFormatting sqref="AV158:AV165 AV6:AV101 AV103:AV156">
    <cfRule type="colorScale" priority="3">
      <colorScale>
        <cfvo type="min"/>
        <cfvo type="percentile" val="50"/>
        <cfvo type="max"/>
        <color rgb="FFF8696B"/>
        <color rgb="FFFFEB84"/>
        <color rgb="FF63BE7B"/>
      </colorScale>
    </cfRule>
  </conditionalFormatting>
  <conditionalFormatting sqref="AV102">
    <cfRule type="colorScale" priority="2">
      <colorScale>
        <cfvo type="min"/>
        <cfvo type="percentile" val="50"/>
        <cfvo type="max"/>
        <color rgb="FFF8696B"/>
        <color rgb="FFFFEB84"/>
        <color rgb="FF63BE7B"/>
      </colorScale>
    </cfRule>
  </conditionalFormatting>
  <conditionalFormatting sqref="AV157">
    <cfRule type="colorScale" priority="28">
      <colorScale>
        <cfvo type="min"/>
        <cfvo type="percentile" val="50"/>
        <cfvo type="max"/>
        <color rgb="FFF8696B"/>
        <color rgb="FFFFEB84"/>
        <color rgb="FF63BE7B"/>
      </colorScale>
    </cfRule>
  </conditionalFormatting>
  <conditionalFormatting sqref="AT6:AT165">
    <cfRule type="colorScale" priority="107">
      <colorScale>
        <cfvo type="min"/>
        <cfvo type="percentile" val="50"/>
        <cfvo type="max"/>
        <color rgb="FFF8696B"/>
        <color rgb="FFFFEB84"/>
        <color rgb="FF63BE7B"/>
      </colorScale>
    </cfRule>
  </conditionalFormatting>
  <conditionalFormatting sqref="AV6:AV165">
    <cfRule type="colorScale" priority="114">
      <colorScale>
        <cfvo type="min"/>
        <cfvo type="percentile" val="50"/>
        <cfvo type="max"/>
        <color rgb="FFF8696B"/>
        <color rgb="FFFFEB84"/>
        <color rgb="FF63BE7B"/>
      </colorScale>
    </cfRule>
  </conditionalFormatting>
  <conditionalFormatting sqref="AA6:AA165">
    <cfRule type="colorScale" priority="116">
      <colorScale>
        <cfvo type="min"/>
        <cfvo type="percentile" val="50"/>
        <cfvo type="max"/>
        <color rgb="FFF8696B"/>
        <color rgb="FFFFEB84"/>
        <color rgb="FF63BE7B"/>
      </colorScale>
    </cfRule>
  </conditionalFormatting>
  <conditionalFormatting sqref="R6:Z165 AB6:AC165">
    <cfRule type="colorScale" priority="118">
      <colorScale>
        <cfvo type="min"/>
        <cfvo type="percentile" val="50"/>
        <cfvo type="max"/>
        <color rgb="FFF8696B"/>
        <color rgb="FFFFEB84"/>
        <color rgb="FF63BE7B"/>
      </colorScale>
    </cfRule>
  </conditionalFormatting>
  <conditionalFormatting sqref="AG6:AH165">
    <cfRule type="dataBar" priority="122">
      <dataBar>
        <cfvo type="min"/>
        <cfvo type="max"/>
        <color rgb="FFFF555A"/>
      </dataBar>
      <extLst>
        <ext xmlns:x14="http://schemas.microsoft.com/office/spreadsheetml/2009/9/main" uri="{B025F937-C7B1-47D3-B67F-A62EFF666E3E}">
          <x14:id>{6820EC3E-C4BA-4054-BAD3-8F5D016BDFED}</x14:id>
        </ext>
      </extLst>
    </cfRule>
  </conditionalFormatting>
  <conditionalFormatting sqref="AH6:AH165">
    <cfRule type="dataBar" priority="124">
      <dataBar>
        <cfvo type="min"/>
        <cfvo type="max"/>
        <color rgb="FF008AEF"/>
      </dataBar>
      <extLst>
        <ext xmlns:x14="http://schemas.microsoft.com/office/spreadsheetml/2009/9/main" uri="{B025F937-C7B1-47D3-B67F-A62EFF666E3E}">
          <x14:id>{63C18671-23EB-409A-8192-FBF747217732}</x14:id>
        </ext>
      </extLst>
    </cfRule>
  </conditionalFormatting>
  <conditionalFormatting sqref="AS6:AS165">
    <cfRule type="dataBar" priority="126">
      <dataBar>
        <cfvo type="min"/>
        <cfvo type="max"/>
        <color rgb="FFFFB628"/>
      </dataBar>
      <extLst>
        <ext xmlns:x14="http://schemas.microsoft.com/office/spreadsheetml/2009/9/main" uri="{B025F937-C7B1-47D3-B67F-A62EFF666E3E}">
          <x14:id>{12DCA545-50CD-4810-827E-CCF5B914412D}</x14:id>
        </ext>
      </extLst>
    </cfRule>
  </conditionalFormatting>
  <pageMargins left="0.7" right="0.7" top="0.75" bottom="0.75" header="0.3" footer="0.3"/>
  <pageSetup orientation="portrait" horizontalDpi="4294967293"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820EC3E-C4BA-4054-BAD3-8F5D016BDFED}">
            <x14:dataBar minLength="0" maxLength="100" border="1" negativeBarBorderColorSameAsPositive="0">
              <x14:cfvo type="autoMin"/>
              <x14:cfvo type="autoMax"/>
              <x14:borderColor rgb="FFFF555A"/>
              <x14:negativeFillColor rgb="FFFF0000"/>
              <x14:negativeBorderColor rgb="FFFF0000"/>
              <x14:axisColor rgb="FF000000"/>
            </x14:dataBar>
          </x14:cfRule>
          <xm:sqref>AG6:AH165</xm:sqref>
        </x14:conditionalFormatting>
        <x14:conditionalFormatting xmlns:xm="http://schemas.microsoft.com/office/excel/2006/main">
          <x14:cfRule type="dataBar" id="{63C18671-23EB-409A-8192-FBF747217732}">
            <x14:dataBar minLength="0" maxLength="100" border="1" negativeBarBorderColorSameAsPositive="0">
              <x14:cfvo type="autoMin"/>
              <x14:cfvo type="autoMax"/>
              <x14:borderColor rgb="FF008AEF"/>
              <x14:negativeFillColor rgb="FFFF0000"/>
              <x14:negativeBorderColor rgb="FFFF0000"/>
              <x14:axisColor rgb="FF000000"/>
            </x14:dataBar>
          </x14:cfRule>
          <xm:sqref>AH6:AH165</xm:sqref>
        </x14:conditionalFormatting>
        <x14:conditionalFormatting xmlns:xm="http://schemas.microsoft.com/office/excel/2006/main">
          <x14:cfRule type="dataBar" id="{12DCA545-50CD-4810-827E-CCF5B914412D}">
            <x14:dataBar minLength="0" maxLength="100" gradient="0">
              <x14:cfvo type="autoMin"/>
              <x14:cfvo type="autoMax"/>
              <x14:negativeFillColor rgb="FFFF0000"/>
              <x14:axisColor rgb="FF000000"/>
            </x14:dataBar>
          </x14:cfRule>
          <xm:sqref>AS6:AS165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4B2F5-C8E5-44D5-8497-CC5EB95A6534}">
  <dimension ref="B2:C10"/>
  <sheetViews>
    <sheetView topLeftCell="B1" workbookViewId="0">
      <selection activeCell="C10" sqref="C3:C10"/>
    </sheetView>
  </sheetViews>
  <sheetFormatPr defaultRowHeight="14.6" x14ac:dyDescent="0.4"/>
  <cols>
    <col min="2" max="2" width="22.84375" customWidth="1"/>
    <col min="3" max="3" width="107.921875" customWidth="1"/>
  </cols>
  <sheetData>
    <row r="2" spans="2:3" x14ac:dyDescent="0.4">
      <c r="B2" t="s">
        <v>477</v>
      </c>
      <c r="C2" t="s">
        <v>478</v>
      </c>
    </row>
    <row r="3" spans="2:3" ht="43.75" x14ac:dyDescent="0.4">
      <c r="B3">
        <v>0</v>
      </c>
      <c r="C3" s="97" t="str" cm="1">
        <f t="array" ref="C3">_xlfn.TEXTJOIN("&lt;br&gt; ", TRUE, IF(Table1[Class Assigned] = B3, Table1[Component Reference Name],""))</f>
        <v>Engine Telematics (J1939 SA 249)&lt;br&gt; Transmission Telematics&lt;br&gt; Exterior Camera Telematics&lt;br&gt; Interior Camera Telematics&lt;br&gt; OEM Telematics (aka Telematics GateWay (TGW) / Off Vehicle Gateway / Communications Unit / Communications Telematics (CTP-FB)) (J1939 SA 249, 251)&lt;br&gt; Brake Telematics</v>
      </c>
    </row>
    <row r="4" spans="2:3" ht="58.3" x14ac:dyDescent="0.4">
      <c r="B4">
        <v>1</v>
      </c>
      <c r="C4" s="97" t="str" cm="1">
        <f t="array" ref="C4">_xlfn.TEXTJOIN("&lt;br&gt; ", TRUE, IF(Table1[Class Assigned] = B4, Table1[Component Reference Name],""))</f>
        <v>Propulsion Battery Charger (J1939 SA 73)&lt;br&gt; Antilock Brake System (ABS) (J1939 SA 11)&lt;br&gt; Brakes - Drive axle #1 (J1939 SA 13)&lt;br&gt; Brakes - Drive Axle #2 (J1939 SA 14)&lt;br&gt; Tire Pressure Controller (aka Tire Pressure Monitoring System (TPMS)) (J1939 SA 51)&lt;br&gt; Wheel End Monitoring&lt;br&gt; Vehicle Navigation (J1939 SA 84)&lt;br&gt; Radio (aka Head Unit / Infotainment) (J1939 SA 76, 84)&lt;br&gt; Brakes - System Controller (J1939 SA 11)</v>
      </c>
    </row>
    <row r="5" spans="2:3" ht="29.15" x14ac:dyDescent="0.4">
      <c r="B5">
        <v>2</v>
      </c>
      <c r="C5" s="97" t="str" cm="1">
        <f t="array" ref="C5">_xlfn.TEXTJOIN("&lt;br&gt; ", TRUE, IF(Table1[Class Assigned] = B5, Table1[Component Reference Name],""))</f>
        <v>Onboard Diagnostics Connector Gateway (aka Gateway (CGW)) (J1939 SA 39, 17, 44, 49, 50, 77)&lt;br&gt; 3rd Party Equipment Gateway (J1939 SA 249)&lt;br&gt; Telematics Interface Gateway</v>
      </c>
    </row>
    <row r="6" spans="2:3" ht="189.45" x14ac:dyDescent="0.4">
      <c r="B6">
        <v>3</v>
      </c>
      <c r="C6" s="97" t="str" cm="1">
        <f t="array" ref="C6">_xlfn.TEXTJOIN("&lt;br&gt; ", TRUE, IF(Table1[Class Assigned] = B6, Table1[Component Reference Name],""))</f>
        <v>Engine #1 (aka Motor Control Module (MCM) / Engine Management System (EMS) / Engine Control Module (ECM)) (J1939 SA 00, 01)&lt;br&gt; Thermal Management System Controller (J1939 SA 49)&lt;br&gt; Water Pump Controller (J1939 SA 57)&lt;br&gt; Low-Voltage Disconnect (J1939 SA 49)&lt;br&gt; Fan Drive Controller (aka Fan Hub) (J1939 SA 78)&lt;br&gt; Powertrain Control Module (aka Common Powertrain Controller Module (CPC)) (J1939 SA 90)&lt;br&gt; Ignition Control Module #2 (J1939 SA 57)&lt;br&gt; Starter System (J1939 SA 00,  03)&lt;br&gt; Fuel Heater, In-Tank (J1939 SA 72)&lt;br&gt; Transmission #1 (aka Transmission Control Module (TCM)) (J1939 SA 03)&lt;br&gt; Steering Input Unit (aka Steering Angle Sensor (SAS))&lt;br&gt; Traction Control (J1939 SA 138, 39)&lt;br&gt; Differential Lock Controller (J1939 SA 138, 72, 39 )&lt;br&gt; Suspension - Drive Axle #1 (J1939 SA 138, 72, 39)&lt;br&gt; Suspension - Drive Axle #2 (J1939 SA 22)&lt;br&gt; Tractor/Trailer Bridge #2 (J1939 SA 138, 39)&lt;br&gt; Tractor-Trailer Bridge #1 (J1939 SA 32)&lt;br&gt; Fifth Wheel Smart System (J1939 SA 138, 39)&lt;br&gt; ADAS Lane Keep (aka LCS Side Sensor (blind spot only) / Lane Warning / Lane Departure Warning System / Bendix Fusion / Exterior Camera for Lane Departune Warning / Driver Assistance Camera (MPC)) (J1939 SA 232, 19)&lt;br&gt; Body-to-Vehicle Interface Control (aka VECU - Vehicle ECU) (J1939 SA 33)&lt;br&gt; Forward Road Image Processor (J1939 SA 232)&lt;br&gt; Cab Controller - Primary (aka SAM CAB) (J1939 SA 49)&lt;br&gt; Cab Controller - Secondary (J1939 SA 50)&lt;br&gt; Cruise Control (J1939 SA 17)&lt;br&gt; Object Detection Display (aka Active Safety Components / Bendix Fusion (Display))&lt;br&gt; Lighting - Operator Controls (J1939 SA 71)&lt;br&gt; Ammeter (J1939 SA 23, 39)&lt;br&gt; Instrument Cluster #1 (aka Gauges) (J1939 SA 23)&lt;br&gt; ADAS Adaptive Cruise Control (aka Bendix Fusion) (J1939 SA 42)&lt;br&gt; On Board Diagnostic Unit (aka OEM Factory &amp; Service tool) (J1939 SA 250)&lt;br&gt; On-Board Data Logger (J1939 SA 251)&lt;br&gt; Predictive Cruise Control (aka E-Horizon / Intelligent Predictive Powertrain Control (IPPC)) (J1939 SA 75)&lt;br&gt; Parking Brake Controller (J1939 SA 80)</v>
      </c>
    </row>
    <row r="7" spans="2:3" ht="102.45" customHeight="1" x14ac:dyDescent="0.4">
      <c r="B7">
        <v>4</v>
      </c>
      <c r="C7" s="97" t="str" cm="1">
        <f t="array" ref="C7">_xlfn.TEXTJOIN("&lt;br&gt; ", TRUE, IF(Table1[Class Assigned] = B7, Table1[Component Reference Name],""))</f>
        <v>Oil Sensor (J1939 SA 00)&lt;br&gt; Retarder - Engine (J1939 SA 15)&lt;br&gt; Radiator (aka Radiator Fan Control) (J1939 SA 78, 00, 255)&lt;br&gt; Oil Pan Heater (J1939 SA 00)&lt;br&gt; Engine Injection Control Module (J1939 SA 00)&lt;br&gt; Ignition Control Module #1 (J1939 SA 52)&lt;br&gt; Electronic Clutch Actuator (J1939 SA 03)&lt;br&gt; Steering Controller (aka Front Axle Steering (FAS) / VDS / MCS) (J1939 SA 19)&lt;br&gt; Axle - Drive #1 (J1939 SA 09)&lt;br&gt; Axle - Drive #2 (J1939 SA 10)&lt;br&gt; Lift Axle (J1939 SA 138, 71)&lt;br&gt; Fuel Actuator (J1939 SA 15)&lt;br&gt; Mirrors (J1939 SA 40)&lt;br&gt; Throttle (J1939 SA 0)&lt;br&gt; Transmission Display - Primary (J1939 SA 59)&lt;br&gt; Trip Recorder (J1939 SA 24)&lt;br&gt; Switch Field (aka Additional Switches / Modular Switch Field (MSF)) (J1939 SA 138)&lt;br&gt; Headway Controller (J1939 SA 42)&lt;br&gt; Engine Display&lt;br&gt; Chassis Controller #2 (J1939 SA 72)</v>
      </c>
    </row>
    <row r="8" spans="2:3" ht="58.3" x14ac:dyDescent="0.4">
      <c r="B8">
        <v>5</v>
      </c>
      <c r="C8" s="97" t="str" cm="1">
        <f t="array" ref="C8">_xlfn.TEXTJOIN("&lt;br&gt; ", TRUE, IF(Table1[Class Assigned] = B8, Table1[Component Reference Name],""))</f>
        <v>Engine Cylinder Pressure Monitoring System&lt;br&gt; Idle Control System (J1939 SA 68)&lt;br&gt; Aftertreatment #1 system gas intake (J1939 SA 81)&lt;br&gt; Aftertreatment #2 system gas intake (J1939 SA 86)&lt;br&gt; Diesel Particulate Filter Controller (aka Aftertreatment Control Module (ACM) / Exhaust Emission Controller) (J1939 SA 211)&lt;br&gt; Engine Exhaust Backpressure (J1939 SA 34)&lt;br&gt; Retarder, Exhaust, Engine #1&lt;br&gt; Retarder, Exhaust, Engine #2&lt;br&gt; Power TakeOff (Front or Secondary) (J1939 SA 07)&lt;br&gt; Retarder - Driveline (J1939 SA 16)&lt;br&gt; Power TakeOff - (Main or Rear) (J1939 SA 07)&lt;br&gt; Power TakeOff (PTO) Switches (J1939 SA 07)&lt;br&gt; Pneumatic - System Controller (J1939 SA 48)</v>
      </c>
    </row>
    <row r="9" spans="2:3" ht="204" x14ac:dyDescent="0.4">
      <c r="B9">
        <v>6</v>
      </c>
      <c r="C9" s="97" t="str" cm="1">
        <f t="array" ref="C9">_xlfn.TEXTJOIN("&lt;br&gt; ", TRUE, IF(Table1[Class Assigned] = B9, Table1[Component Reference Name],""))</f>
        <v>Engine Valve Controller (J1939 SA 0)&lt;br&gt; Clutch/Converter Unit (J1939 SA 78)&lt;br&gt; Transmission #2 (aka Auxiliary Transmission) (J1939 SA 16)&lt;br&gt; Suspension - Steer Axle (aka Electronically Controlled Suspension (ECS) / Electronically Controlled Air Suspension (ECAS)) (J1939 SA 20)&lt;br&gt; Suspension - System Controller #1 (J1939 SA 47)&lt;br&gt; Vehicle Dynamic Stability Controller (J1939 SA 62)&lt;br&gt; Automated Driving (L0-L2) (aka Bendix FLR and FLC (Forward looking Camera / Radar))&lt;br&gt; Collision Avoidance (J1939 SA 42)&lt;br&gt; Body Controller (aka Key-Lock Options)&lt;br&gt; Shift Console - Primary (aka Gearshift ECU) (J1939 SA 05)&lt;br&gt; Safety Restraint System (SRS) (J1939 SA 83)&lt;br&gt; Pyrometer&lt;br&gt; Adaptive Front Lighting System (J1939 SA 71)</v>
      </c>
    </row>
    <row r="10" spans="2:3" ht="242.6" customHeight="1" x14ac:dyDescent="0.4">
      <c r="B10">
        <v>7</v>
      </c>
      <c r="C10" s="97" t="str" cm="1">
        <f t="array" ref="C10">_xlfn.TEXTJOIN("&lt;br&gt; ", TRUE, IF(Table1[Class Assigned] = B10, Table1[Component Reference Name],""))</f>
        <v>Battery Pack Monitor #1 (J1939 SA 243)&lt;br&gt; Aftertreatment #2 system gas outlet (J1939 SA 87)&lt;br&gt; Aftertreatment #1 system gas outlet (aka NoX Sensors ) (J1939 SA 82)&lt;br&gt; Catalyst Fluid Sensor (aka DEF Quality Sensor) (J1939 SA 211)&lt;br&gt; Turbocharger (J1939 SA 02)&lt;br&gt; Turbocharger Compressor Bypass (J1939 SA 02)&lt;br&gt; Turbocharger Wastegate (J1939 SA 02)&lt;br&gt; Air Intake System (J1939 SA 70)&lt;br&gt; Filtration Control&lt;br&gt; Engine Exhaust Gas Recirculation (J1939 SA 70)&lt;br&gt; Alternator/Electrical Charging System&lt;br&gt; Battery Charger&lt;br&gt; Axle - Steering (J1939 SA 08)&lt;br&gt; Electric Propulsion Control Unit #1&lt;br&gt; Slope Sensor (aka Hill Start Assist)&lt;br&gt; Personnel Detection Device (aka Pedestrian Detection)&lt;br&gt; Body Controller #2&lt;br&gt; Door Controller (J1939 SA 236)&lt;br&gt; Door Controller #1 (J1939 SA 237)&lt;br&gt; Door Controller #2&lt;br&gt; Door Controller #3&lt;br&gt; Door Controller #4&lt;br&gt; Roadway Information&lt;br&gt; Vehicle Security (J1939 SA 29)&lt;br&gt; Retarder Display (J1939 SA 23)&lt;br&gt; Shift Console - Secondary (J1939 SA 06)&lt;br&gt; Transmission Display - Secondary (J1939 SA 60)&lt;br&gt; Passenger-Operator Climate Control #1 (aka LECM (Living Environment Control Module) / HVAC / HVAC FCU) (J1939 SA 25)&lt;br&gt; Steering Column Unit (aka Turn Signal Control)&lt;br&gt; Steering Wheel Switches (J1939 SA 77)&lt;br&gt; Passenger-Operator Climate Control #2 (aka HVAC #2 / HVAC ACU)&lt;br&gt; Seat Control #1&lt;br&gt; Cab Display #1&lt;br&gt; Chassis Controller #1 (aka SAM Chassis) (J1939 SA 71)&lt;br&gt; Auxiliary Valve Control or Engine Air System Valve Control (J1939 SA 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Simplified Risk Analysis and Cl</vt:lpstr>
      <vt:lpstr>Device Class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2021-03-16T16:22:43Z</dcterms:created>
  <dcterms:modified xsi:type="dcterms:W3CDTF">2022-08-08T18:12:34Z</dcterms:modified>
</cp:coreProperties>
</file>