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413"/>
  <workbookPr/>
  <mc:AlternateContent xmlns:mc="http://schemas.openxmlformats.org/markup-compatibility/2006">
    <mc:Choice Requires="x15">
      <x15ac:absPath xmlns:x15ac="http://schemas.microsoft.com/office/spreadsheetml/2010/11/ac" url="D:\TempUserProfiles\NetworkService\AppData\Local\Packages\oice_16_974fa576_32c1d314_2b3d\AC\Temp\"/>
    </mc:Choice>
  </mc:AlternateContent>
  <xr:revisionPtr revIDLastSave="0" documentId="8_{1C67F737-C312-4AAA-B3EB-AB2B6ED925A9}" xr6:coauthVersionLast="45" xr6:coauthVersionMax="45" xr10:uidLastSave="{00000000-0000-0000-0000-000000000000}"/>
  <bookViews>
    <workbookView xWindow="-105" yWindow="-105" windowWidth="22695" windowHeight="14595" firstSheet="6" activeTab="6" xr2:uid="{00000000-000D-0000-FFFF-FFFF00000000}"/>
  </bookViews>
  <sheets>
    <sheet name="Old Sudoku" sheetId="1" state="hidden" r:id="rId1"/>
    <sheet name="Old Scrabble" sheetId="2" state="hidden" r:id="rId2"/>
    <sheet name="OldSommaire" sheetId="7" state="hidden" r:id="rId3"/>
    <sheet name="Sudoku" sheetId="5" state="hidden" r:id="rId4"/>
    <sheet name="Scrabble" sheetId="4" state="hidden" r:id="rId5"/>
    <sheet name="Curling" sheetId="3" state="hidden" r:id="rId6"/>
    <sheet name="Sommaire" sheetId="9" r:id="rId7"/>
    <sheet name="Fonctionnalité" sheetId="8" r:id="rId8"/>
    <sheet name="Assurance Qualité" sheetId="10" r:id="rId9"/>
  </sheets>
  <calcPr calcId="191028" calcCompleted="0" concurrentCalc="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D62" i="8" l="1"/>
  <c r="E61" i="8"/>
  <c r="E60" i="8"/>
  <c r="E59" i="8"/>
  <c r="E58" i="8"/>
  <c r="E57" i="8"/>
  <c r="E56" i="8"/>
  <c r="E55" i="8"/>
  <c r="E54" i="8"/>
  <c r="E62" i="8" s="1"/>
  <c r="B7" i="9" s="1"/>
  <c r="D32" i="8" l="1"/>
  <c r="E31" i="8"/>
  <c r="E30" i="8"/>
  <c r="E8" i="8"/>
  <c r="D16" i="8"/>
  <c r="E9" i="8"/>
  <c r="E10" i="8"/>
  <c r="E11" i="8"/>
  <c r="E12" i="8"/>
  <c r="E13" i="8"/>
  <c r="E14" i="8"/>
  <c r="E15" i="8"/>
  <c r="E16" i="8"/>
  <c r="B10" i="10"/>
  <c r="B15" i="10"/>
  <c r="B20" i="10"/>
  <c r="B25" i="10"/>
  <c r="B30" i="10"/>
  <c r="B41" i="10"/>
  <c r="B46" i="10"/>
  <c r="B48" i="10"/>
  <c r="B4" i="9"/>
  <c r="D46" i="10"/>
  <c r="D41" i="10"/>
  <c r="D20" i="10"/>
  <c r="D25" i="10"/>
  <c r="D30" i="10"/>
  <c r="D10" i="10"/>
  <c r="D15" i="10"/>
  <c r="D48" i="10"/>
  <c r="E22" i="8"/>
  <c r="E23" i="8"/>
  <c r="E24" i="8"/>
  <c r="E25" i="8"/>
  <c r="E26" i="8"/>
  <c r="E27" i="8"/>
  <c r="E28" i="8"/>
  <c r="E29" i="8"/>
  <c r="F46" i="10"/>
  <c r="F41" i="10"/>
  <c r="F20" i="10"/>
  <c r="F25" i="10"/>
  <c r="F30" i="10"/>
  <c r="F10" i="10"/>
  <c r="F15" i="10"/>
  <c r="F48" i="10"/>
  <c r="E39" i="8"/>
  <c r="E40" i="8"/>
  <c r="E41" i="8"/>
  <c r="E42" i="8"/>
  <c r="E43" i="8"/>
  <c r="E44" i="8"/>
  <c r="E45" i="8"/>
  <c r="E46" i="8"/>
  <c r="D47" i="8"/>
  <c r="E47" i="8"/>
  <c r="B6" i="9"/>
  <c r="H46" i="10"/>
  <c r="H41" i="10"/>
  <c r="H20" i="10"/>
  <c r="H25" i="10"/>
  <c r="H30" i="10"/>
  <c r="H10" i="10"/>
  <c r="H15" i="10"/>
  <c r="H48" i="10"/>
  <c r="C10" i="10"/>
  <c r="C15" i="10"/>
  <c r="C20" i="10"/>
  <c r="C25" i="10"/>
  <c r="C30" i="10"/>
  <c r="C41" i="10"/>
  <c r="C46" i="10"/>
  <c r="C48" i="10"/>
  <c r="B49" i="10"/>
  <c r="C4" i="9"/>
  <c r="D4" i="9"/>
  <c r="I10" i="10"/>
  <c r="I15" i="10"/>
  <c r="I20" i="10"/>
  <c r="I25" i="10"/>
  <c r="I30" i="10"/>
  <c r="I41" i="10"/>
  <c r="I46" i="10"/>
  <c r="I48" i="10"/>
  <c r="H49" i="10"/>
  <c r="C7" i="9"/>
  <c r="D7" i="9"/>
  <c r="G10" i="10"/>
  <c r="G15" i="10"/>
  <c r="G20" i="10"/>
  <c r="G25" i="10"/>
  <c r="G30" i="10"/>
  <c r="G41" i="10"/>
  <c r="G46" i="10"/>
  <c r="G48" i="10"/>
  <c r="F49" i="10"/>
  <c r="C6" i="9"/>
  <c r="D6" i="9"/>
  <c r="E10" i="10"/>
  <c r="E15" i="10"/>
  <c r="E20" i="10"/>
  <c r="E25" i="10"/>
  <c r="E30" i="10"/>
  <c r="E41" i="10"/>
  <c r="E46" i="10"/>
  <c r="E48" i="10"/>
  <c r="D49" i="10"/>
  <c r="C5" i="9"/>
  <c r="K8" i="7"/>
  <c r="K7" i="7"/>
  <c r="K6" i="7"/>
  <c r="K5" i="7"/>
  <c r="K4" i="7"/>
  <c r="F29" i="3"/>
  <c r="F31" i="3"/>
  <c r="F43" i="3"/>
  <c r="F44" i="3"/>
  <c r="F47" i="3"/>
  <c r="F50" i="3"/>
  <c r="H8" i="7"/>
  <c r="C29" i="3"/>
  <c r="C31" i="3"/>
  <c r="C43" i="3"/>
  <c r="C44" i="3"/>
  <c r="C47" i="3"/>
  <c r="C50" i="3"/>
  <c r="H5" i="7"/>
  <c r="F27" i="4"/>
  <c r="F29" i="4"/>
  <c r="F41" i="4"/>
  <c r="F42" i="4"/>
  <c r="F45" i="4"/>
  <c r="F48" i="4"/>
  <c r="F8" i="7"/>
  <c r="F23" i="5"/>
  <c r="F25" i="5"/>
  <c r="F37" i="5"/>
  <c r="F38" i="5"/>
  <c r="F41" i="5"/>
  <c r="F44" i="5"/>
  <c r="D8" i="7"/>
  <c r="I8" i="7"/>
  <c r="J8" i="7"/>
  <c r="E27" i="4"/>
  <c r="E29" i="4"/>
  <c r="E41" i="4"/>
  <c r="E42" i="4"/>
  <c r="E45" i="4"/>
  <c r="E48" i="4"/>
  <c r="F7" i="7"/>
  <c r="E23" i="5"/>
  <c r="E25" i="5"/>
  <c r="E37" i="5"/>
  <c r="E38" i="5"/>
  <c r="E41" i="5"/>
  <c r="E44" i="5"/>
  <c r="D7" i="7"/>
  <c r="E29" i="3"/>
  <c r="E31" i="3"/>
  <c r="E43" i="3"/>
  <c r="E44" i="3"/>
  <c r="E47" i="3"/>
  <c r="E50" i="3"/>
  <c r="H7" i="7"/>
  <c r="I7" i="7"/>
  <c r="J7" i="7"/>
  <c r="C27" i="4"/>
  <c r="C29" i="4"/>
  <c r="C41" i="4"/>
  <c r="C42" i="4"/>
  <c r="C45" i="4"/>
  <c r="C48" i="4"/>
  <c r="F5" i="7"/>
  <c r="C23" i="5"/>
  <c r="C25" i="5"/>
  <c r="C37" i="5"/>
  <c r="C38" i="5"/>
  <c r="C41" i="5"/>
  <c r="C44" i="5"/>
  <c r="D5" i="7"/>
  <c r="I5" i="7"/>
  <c r="J5" i="7"/>
  <c r="B27" i="4"/>
  <c r="B29" i="4"/>
  <c r="B41" i="4"/>
  <c r="B42" i="4"/>
  <c r="B45" i="4"/>
  <c r="B48" i="4"/>
  <c r="F4" i="7"/>
  <c r="B23" i="5"/>
  <c r="B25" i="5"/>
  <c r="B37" i="5"/>
  <c r="B38" i="5"/>
  <c r="B41" i="5"/>
  <c r="B44" i="5"/>
  <c r="D4" i="7"/>
  <c r="B29" i="3"/>
  <c r="B31" i="3"/>
  <c r="B43" i="3"/>
  <c r="B44" i="3"/>
  <c r="B47" i="3"/>
  <c r="B50" i="3"/>
  <c r="H4" i="7"/>
  <c r="I4" i="7"/>
  <c r="J4" i="7"/>
  <c r="B49" i="4"/>
  <c r="F45" i="5"/>
  <c r="E45" i="5"/>
  <c r="D45" i="5"/>
  <c r="C45" i="5"/>
  <c r="B45" i="5"/>
  <c r="D38" i="5"/>
  <c r="D37" i="5"/>
  <c r="D23" i="5"/>
  <c r="D25" i="5"/>
  <c r="F22" i="5"/>
  <c r="E22" i="5"/>
  <c r="D22" i="5"/>
  <c r="C22" i="5"/>
  <c r="B22" i="5"/>
  <c r="F49" i="4"/>
  <c r="E49" i="4"/>
  <c r="D49" i="4"/>
  <c r="C49" i="4"/>
  <c r="D42" i="4"/>
  <c r="D41" i="4"/>
  <c r="D27" i="4"/>
  <c r="D29" i="4"/>
  <c r="D45" i="4"/>
  <c r="D48" i="4"/>
  <c r="F6" i="7"/>
  <c r="D41" i="5"/>
  <c r="D44" i="5"/>
  <c r="D6" i="7"/>
  <c r="D29" i="3"/>
  <c r="D31" i="3"/>
  <c r="D43" i="3"/>
  <c r="D44" i="3"/>
  <c r="D47" i="3"/>
  <c r="D50" i="3"/>
  <c r="H6" i="7"/>
  <c r="I6" i="7"/>
  <c r="J6" i="7"/>
  <c r="F26" i="4"/>
  <c r="E26" i="4"/>
  <c r="D26" i="4"/>
  <c r="C26" i="4"/>
  <c r="B26" i="4"/>
  <c r="F51" i="3"/>
  <c r="E51" i="3"/>
  <c r="D51" i="3"/>
  <c r="C51" i="3"/>
  <c r="B51" i="3"/>
  <c r="F28" i="3"/>
  <c r="E28" i="3"/>
  <c r="D28" i="3"/>
  <c r="C28" i="3"/>
  <c r="B28" i="3"/>
  <c r="D26" i="2"/>
  <c r="C26" i="2"/>
  <c r="D25" i="2"/>
  <c r="C25" i="2"/>
  <c r="B26" i="2"/>
  <c r="B25" i="2"/>
  <c r="D22" i="1"/>
  <c r="C22" i="1"/>
  <c r="D21" i="1"/>
  <c r="C21" i="1"/>
  <c r="B22" i="1"/>
  <c r="B21" i="1"/>
  <c r="E32" i="8" l="1"/>
  <c r="B5" i="9" s="1"/>
  <c r="D5" i="9" s="1"/>
</calcChain>
</file>

<file path=xl/sharedStrings.xml><?xml version="1.0" encoding="utf-8"?>
<sst xmlns="http://schemas.openxmlformats.org/spreadsheetml/2006/main" count="482" uniqueCount="257">
  <si>
    <t>Sprint 1</t>
  </si>
  <si>
    <t>Sprint 2</t>
  </si>
  <si>
    <t>Sprint 3</t>
  </si>
  <si>
    <t>Poids</t>
  </si>
  <si>
    <t>Gestion de la file</t>
  </si>
  <si>
    <t>Service REST pour GET un Sudoku</t>
  </si>
  <si>
    <t>Affichage de sudoku sur le client avec niveau de difficulté</t>
  </si>
  <si>
    <t>Vérification de la validité d’un sudoku</t>
  </si>
  <si>
    <t>Génération de sudokus faciles</t>
  </si>
  <si>
    <t>Génération de sudokus difficiles</t>
  </si>
  <si>
    <t>Vérification immédiate de la validité d’un sudoku sur le client à chaque nouveau numéro entré</t>
  </si>
  <si>
    <t>Réinitialiser une partie</t>
  </si>
  <si>
    <t>Choisir un nom de joueur valide pour toute la session</t>
  </si>
  <si>
    <t>Demander un nouveau sudoku selon un niveau de difficulté spécifié</t>
  </si>
  <si>
    <t>Implémenter un chronomètre pour calculer la durée d’une partie</t>
  </si>
  <si>
    <t>Ajout et suppression de numéro dans une case du sudoku</t>
  </si>
  <si>
    <t>Indication de la dernière case sélectionnée</t>
  </si>
  <si>
    <t>Sélection d’un case par les touches du clavier</t>
  </si>
  <si>
    <t>Afficher message de félicitations pour une grille correctement remplie</t>
  </si>
  <si>
    <t>Possibilité de masquer le chronomètre</t>
  </si>
  <si>
    <t>Panneau de contrôle</t>
  </si>
  <si>
    <t>Tableau de bord</t>
  </si>
  <si>
    <t>Points obtenus pour le sprint</t>
  </si>
  <si>
    <t>Points choisis pour le sprint</t>
  </si>
  <si>
    <t>Développement d’une interface minimale: plateau de jeu, chavalet, boite de communication, panneau informatif</t>
  </si>
  <si>
    <t>Trois types de parties: à un, deux ou trois jouers</t>
  </si>
  <si>
    <t>Jumelage automatique des joueurs</t>
  </si>
  <si>
    <t>Message d’attente tant que le nombre de joueurs pour une partie n’est pas atteint</t>
  </si>
  <si>
    <t>Possibilité d’annuler la participation à une partie</t>
  </si>
  <si>
    <t>À la fin d’une partie, le joueur reste dans la vue du jeu tant qu’il ne demande pas d’en sortir</t>
  </si>
  <si>
    <t>Pouvoir créer autant de parties de Scrabble en parallèle que nécessaire (selon le nombre de joueurs inscrits)</t>
  </si>
  <si>
    <t>Clavarder avec les autres membres du groupe d'utilisateurs en attente.</t>
  </si>
  <si>
    <t>Gérer l'alternance entre les panneaux actifs</t>
  </si>
  <si>
    <t>Gestion des tours de jeu</t>
  </si>
  <si>
    <t>Valider du mot choisi par le joueur à son tour (tenant compte du placement des lettres sur le plateau)</t>
  </si>
  <si>
    <t>Implémentation des règles pour le calcul de pointage</t>
  </si>
  <si>
    <t>Limitation en temps des tours de jeu</t>
  </si>
  <si>
    <t>Échange de lettres</t>
  </si>
  <si>
    <t>Gestion de la réserve de lettres</t>
  </si>
  <si>
    <t>Gestion des abandons en cours de jeu</t>
  </si>
  <si>
    <t>Manipulation des lettres sur le chevalet</t>
  </si>
  <si>
    <t>Communication avec le serveur, notamment pour effectuer les actions à chaque tour</t>
  </si>
  <si>
    <t>Gestion de la fin de partie, avec message de félicitation</t>
  </si>
  <si>
    <t>Menu d'aide</t>
  </si>
  <si>
    <t>Actualisation du panneau informatif</t>
  </si>
  <si>
    <t>Sudoku</t>
  </si>
  <si>
    <t>Scrabble</t>
  </si>
  <si>
    <t>Curling</t>
  </si>
  <si>
    <t>Note</t>
  </si>
  <si>
    <t>Sprint 4</t>
  </si>
  <si>
    <t>Ev. F.</t>
  </si>
  <si>
    <t>Fonctionnalités</t>
  </si>
  <si>
    <t>Numéro de révision (SHA)</t>
  </si>
  <si>
    <t>Score pour les fonctionnalités</t>
  </si>
  <si>
    <t>Assurance Qualité</t>
  </si>
  <si>
    <t>Poids associé</t>
  </si>
  <si>
    <t>Contient des tests ?</t>
  </si>
  <si>
    <t>Oui</t>
  </si>
  <si>
    <t>Avec test</t>
  </si>
  <si>
    <t>Sans test</t>
  </si>
  <si>
    <t>Tous les critères du TSlint doivent être respectés</t>
  </si>
  <si>
    <t>Aucune méthode trop longue (une méthode ne doit assumer qu'une seule tâche)</t>
  </si>
  <si>
    <t>Les classes ne doivent pas contenir trop d'attributs ni trop de méthodes (une classe ne doit avoir qu'une seule responsabilité)</t>
  </si>
  <si>
    <t>Le moins de paramètres possible dans les appels de méthodes</t>
  </si>
  <si>
    <t>Usage approprié des commentaires (il faut en mettre lorsque nécessaire, et seulement lorsque nécessaire)</t>
  </si>
  <si>
    <t>Il faut utiliser des noms pertinents pour les variables, les fonctions et les classes</t>
  </si>
  <si>
    <t>Il faut être cohérent dans la manière de coder</t>
  </si>
  <si>
    <t>Qualité des tests / Qualité du code</t>
  </si>
  <si>
    <t>Total accumulé</t>
  </si>
  <si>
    <t>Total possible</t>
  </si>
  <si>
    <t>Score pour l'assurance qualité</t>
  </si>
  <si>
    <t>Score du Sudoku</t>
  </si>
  <si>
    <t>Nombre de fonctionnalités choisies</t>
  </si>
  <si>
    <t>Score du Scrabble</t>
  </si>
  <si>
    <t>Implémentation d’un joueur virtuel avec deux niveaux: facile et difficile</t>
  </si>
  <si>
    <t>Démarrer une nouvelle partie selon le niveau de difficulté spécifié</t>
  </si>
  <si>
    <t>Développement de la fenêtre de jeu</t>
  </si>
  <si>
    <t>Deux points de vue sur la scène: vue de dessus et vue en plongée</t>
  </si>
  <si>
    <t>La caméra doit suivre la pierre</t>
  </si>
  <si>
    <t>Possibilité de changer de caméra en tout temps</t>
  </si>
  <si>
    <t>Positionnement de la caméra au début d’un tour</t>
  </si>
  <si>
    <t>Affichage des informations sur la partie</t>
  </si>
  <si>
    <t>Implémentation du déroulement des trois manches d’une partie</t>
  </si>
  <si>
    <t>Lancer de la pierre: spin,</t>
  </si>
  <si>
    <t>Balayage de la surface de la glace</t>
  </si>
  <si>
    <t>Pierre en situation de hors-jeu</t>
  </si>
  <si>
    <t>Collision de pierres</t>
  </si>
  <si>
    <t>Illumination des pierres en position de donner des points</t>
  </si>
  <si>
    <t>Abandon d’une partie</t>
  </si>
  <si>
    <t>Pointage à la fin d’une manche</t>
  </si>
  <si>
    <t>Gestion de la fin de partie, avec animation en cas de victoire et affichage des meilleurs scores</t>
  </si>
  <si>
    <t>Ajout au tableau des meilleurs score</t>
  </si>
  <si>
    <t>Physique du jeu: spin, vitesse, friction, collision, etc.</t>
  </si>
  <si>
    <t>Chargement de modèles 3D sur la scène.</t>
  </si>
  <si>
    <t>Gestion des raccourcis clavier.</t>
  </si>
  <si>
    <t>Implémentation d'une Skybox réaliste et appropriée.</t>
  </si>
  <si>
    <t>Implémentation des sources d'éclairage et de leur effet.</t>
  </si>
  <si>
    <t>Score du Curling</t>
  </si>
  <si>
    <t>Fonct.</t>
  </si>
  <si>
    <t>A.Q</t>
  </si>
  <si>
    <t>Total</t>
  </si>
  <si>
    <t>Heures de retard</t>
  </si>
  <si>
    <t>Métriques</t>
  </si>
  <si>
    <t>Commentaires</t>
  </si>
  <si>
    <t>Votre graphique 3 est vide. Aucune analyse de fait sur les résultats mise à part les 2 lignes à la fin.</t>
  </si>
  <si>
    <t>C'est qui "Kokolokoli" ? Pas d'analyse et une comparaison quantitative avec sprint 1. Le paragraphe 3 n'est pas supporté par les métriques</t>
  </si>
  <si>
    <t>Comparaison avec le sprint 2 un peu faible. La contribution est assez déséquilibrée (à moins que Nicole ait vraiment fait 39% des changements dans le projet toute seule) et devrait être un point de discussion à votre prochaine réunion d'équipe.</t>
  </si>
  <si>
    <t>Anaylse un peu légère, mais bon dans l'ensemble. Manque un peu de comparaison avec les sprints précédants.</t>
  </si>
  <si>
    <t>UX</t>
  </si>
  <si>
    <t>Grille de correction Projet 2</t>
  </si>
  <si>
    <t>8161b2a</t>
  </si>
  <si>
    <t>Fonctionnalité</t>
  </si>
  <si>
    <t>Testé</t>
  </si>
  <si>
    <t>Note finale</t>
  </si>
  <si>
    <t>Outil-Pinceau</t>
  </si>
  <si>
    <t>Pas implémenté</t>
  </si>
  <si>
    <t>WK</t>
  </si>
  <si>
    <t>Point d'entrée dans l'application</t>
  </si>
  <si>
    <t>Le guide d'utilisation devrait être une page html, au pire, vous auriez pu mettre le lien qui s'ouvre dans un nouvel onglet à la place de faire quitter l'usager de l'application. Sinon, au moins c'est un guide fait par vous.|Tests: Votre test ne compile pas pour la valeur appComponent. Test manquant pour les raccourcis</t>
  </si>
  <si>
    <t>ER</t>
  </si>
  <si>
    <t>Vue de dessin</t>
  </si>
  <si>
    <t>Impossible de voir la barre latérale</t>
  </si>
  <si>
    <t>Créer un nouveau dessin</t>
  </si>
  <si>
    <t>Le dialog qui demande de perdre ses changements ne devrait pas être affiché si aucun changement n'a été fait sur la zone de travail. La sélection de couleur n'est pas RGBA (il vous manque l'alpha)|Tests:Si on règle la compilation, les tests échouent</t>
  </si>
  <si>
    <t>Outil de couleur</t>
  </si>
  <si>
    <t>L'icone pour l'outil est mal choisie
L'outil n'est pas tout le temps visible, il faut le sélectionner dans la barre latérale à chaque fois
Quand on inverse la couleur le dessin ne fonctionne plus
Quand on inverse la couleur et qu'on la modifie juste après, on revient sur la couleur avant l'inversion</t>
  </si>
  <si>
    <t>Outil-Rectangle</t>
  </si>
  <si>
    <t>Outil-Crayon</t>
  </si>
  <si>
    <t>La transparence n'est pas prise en compte
.
Le raccourci ne fonctionne pas
Il y a des latences quand on commence à dessiner un peu vite
On ne peut pas modifier l'épaisseur du trait</t>
  </si>
  <si>
    <t>Outil-Application de couleur</t>
  </si>
  <si>
    <t>Note finale pour le sprint</t>
  </si>
  <si>
    <t>Attention à votre UX, votre application est difficilement utilisable
Il y a des erreurs de compilation dans vos tests</t>
  </si>
  <si>
    <t>Crash</t>
  </si>
  <si>
    <t>Ne build pas</t>
  </si>
  <si>
    <t>37c7fe808255e447da47cd5865dcbf5a839911cb</t>
  </si>
  <si>
    <t>Ouvrir un dessin-Serveur</t>
  </si>
  <si>
    <t>La liste doit être chargeable sans présenter trop de choix à l'utilisateur (max de 8 en même temps). Pas de tests</t>
  </si>
  <si>
    <t>Etiquettes</t>
  </si>
  <si>
    <t>La recherche par etiquette custom fait planter la recherche active en enlevant les resultats precedents. Des fois la sauvegarde d'étiquette plante. pas de test serveur. Tests clients insuffisants</t>
  </si>
  <si>
    <t>Sauvegarder le dessin-serveur</t>
  </si>
  <si>
    <t>Psa de test serveur, pas de test client</t>
  </si>
  <si>
    <t>Outil-Sélection et inversion de sélection</t>
  </si>
  <si>
    <t>L'inversion ne fonctionne pas en glisser-deposer et bug parfois en "selectionnant et deselectionnant plusieurs fois de suite le meme objet"</t>
  </si>
  <si>
    <t>Grille(surface de dessin)</t>
  </si>
  <si>
    <t>Outil - Ligne</t>
  </si>
  <si>
    <t>Raccourci non fonctionnel
Identifiez vos options sur le panneau d'attribut
Pas de différence entre angle et arrondi
Pas de feedback visuel sur l'option sélectionne pour la jonction et le tracé
Quand on a de l'épaisseur le trace en pointillé est à peine visible
On peut avoir un épaisseur nul
La jonction en point ne fonctionne pas</t>
  </si>
  <si>
    <t>Outil-Ellipse</t>
  </si>
  <si>
    <t>Outil - Polygone</t>
  </si>
  <si>
    <t>N'occupe pas tout le temps la plus grande aire possible</t>
  </si>
  <si>
    <t>Outil- Pipette</t>
  </si>
  <si>
    <t>Outil-Étampe</t>
  </si>
  <si>
    <t>Pas de feeback visuel sur la sélection de l'étampe, pas de séparation avec les autres options (gallerie, sauvegarde...)
Alt + scroll ne fonctionne pas
Pas de tests</t>
  </si>
  <si>
    <t>Beaucoup de vos tests échouent
Le tracé ne fonctionne pas sur firefox Les tests qui ne passent pas sont enlevés</t>
  </si>
  <si>
    <t>Anciennes fonctionnalités brisées</t>
  </si>
  <si>
    <t>D'anciens tests échouent
Le bouton d'inversion de couleur dans la barre latérale ne fonctionne pas</t>
  </si>
  <si>
    <t>fca70a42e6c89145d7988acd1c1561852f101fe6</t>
  </si>
  <si>
    <t>Ouvrir un dessin-Local</t>
  </si>
  <si>
    <t>Vous devriez avoir des tests de déserialization</t>
  </si>
  <si>
    <t>Sauvegarder le dessin-local</t>
  </si>
  <si>
    <t>Vos tests laissent à désirer</t>
  </si>
  <si>
    <t>Manipulation de sélections avec presse-papier</t>
  </si>
  <si>
    <t>Pas de select all
Pas de raccourci pour la suppression
Quand la duplication fait en sorte que la sélection sort complètement de la surgace de dessin, elle ne revient pas à sa potition initiale mais reste à sa dernière position
Quand on fait un couper, la boite de sélection reste présente
Les boutons sur la barre latérale ne reflètent pas l'état du presse papier</t>
  </si>
  <si>
    <t>Exporter le dessin</t>
  </si>
  <si>
    <t>Il n'est pas possible d'exporter les étampes. L'export PNG, JPEG et BMP ne fonctionnent pas..étrange. L'export garde aussi la boite de sélection</t>
  </si>
  <si>
    <t>Outi-Texte</t>
  </si>
  <si>
    <t>Le texte sort un peu de la boîte de texte. Elle ne se met pas à jour correctement (avec les break line et backspace)
Vos boutons pour l'alignement et le gras/italique n'ont aucun feedback visuel</t>
  </si>
  <si>
    <t>Outil-Efface</t>
  </si>
  <si>
    <t>Pas de bordures rouges pour les traits et textes</t>
  </si>
  <si>
    <t>Outil-Stylo</t>
  </si>
  <si>
    <t>Annuler-refaire</t>
  </si>
  <si>
    <t>Quand on fait un opération sur plusieurs objets en même temps (par exemple dupliquer 2 objets), c'est considérer comme plusieurs actions plutôt qu'une
Ne fonctionne pas bien avec l'applicateur de couleur</t>
  </si>
  <si>
    <t>50a269a112a43dbb26b3769204b59260621ce9c4</t>
  </si>
  <si>
    <t>Outil-Aérosol</t>
  </si>
  <si>
    <t>Votre aérosol n'est pas totalement aléatoire: on peut clairement voir un pattern. Il est aussi difficile de complètement remplir un cercle. Les tests devraient comporter un aspect temporel pour calculer le nombre d'émissions par seconde. Plus de tests sur la position des points résultants aurait aussi été nécessité</t>
  </si>
  <si>
    <t>Outil-Plume</t>
  </si>
  <si>
    <t xml:space="preserve">Les valeurs de l'angle ne suivent pas toujours le slider (les valeurs sont cappées). Vos tests ne deraient pas juste regarder si des fonctions sont appelées, mais bien regarder quelles sont les valeurs qui sortent de ces fonctions. En effet, on veut savoir quelles seraient les coordonnées des nouveaux points en fonction de l'angle choisit ainsi que de la longueur du trait, pas seuelement savoir que les méthodes pour dessiners sont appelées. </t>
  </si>
  <si>
    <t>Magnétisme(surface de dessin)</t>
  </si>
  <si>
    <t>Raccourci pour activer/désactiver le magnétisme ne fonctionne pas (M). Attention, vous avez plusieurs tests compris dans un seul test unitaire (drag.service.spec.ts)</t>
  </si>
  <si>
    <t>WBD</t>
  </si>
  <si>
    <t>Outil-Sceau de peinture</t>
  </si>
  <si>
    <t>Ne fonctionne pas très bien. la tolérance ne semble pas toujours être prise en compte. Vos tests devraient regarder la tolérance ainsi que les régions qui devraient être sélectionnées; les tests en ce moment réutilise beaucoup de variables ce qui rend les choses encore moins justes en terme de ce que les tests signifient (ex, MAX_HEIGHT pour couleur??). On veut aussi voir des cas spécifiques pour le remplissage</t>
  </si>
  <si>
    <t>Redimensionnement de la fenêtre</t>
  </si>
  <si>
    <t>Le redimensionnement n'est vraiment pas naturel
Parfois appuyer sur alt pendant un redimensionnement cause des comportements incorrects
Parfois les objets sortent de la boite de sélection</t>
  </si>
  <si>
    <t>Rotation d'une sélection</t>
  </si>
  <si>
    <t>Les objets ne tournent pas exactement autour du centre de la boîte de sélection</t>
  </si>
  <si>
    <t>Déplacement d'une sélection</t>
  </si>
  <si>
    <t>Le centre de la boite est déplacé en dessous de la  souris quand on fait un déplacement ce qui n'est pas très naturel
Faire un déplacement après une rotation cause des comportement étranges</t>
  </si>
  <si>
    <t>Base de données</t>
  </si>
  <si>
    <t>Pas fonctionnel</t>
  </si>
  <si>
    <t>Bonus (CDN (4), Timestamp(1), Countour et tracé (4))</t>
  </si>
  <si>
    <t>Mettre un chiffre de 0-9; 3% le type de contour et tracé ne fonctionne pas toujours très bien</t>
  </si>
  <si>
    <t>Critère</t>
  </si>
  <si>
    <t>Poid</t>
  </si>
  <si>
    <t>Qualité des classes (Anes)</t>
  </si>
  <si>
    <t>La classe n'a qu'une responsabilitée et elle est non triviale. Son nom est court, clair pertinent et représentatif de sa responsabilité. La classe ne contient que l'information qu'elle nécessite (idéalement moins de 7 attributs)</t>
  </si>
  <si>
    <t>LocalStorageService a trop de responsabilités.
CanvasComponent entre autres est trivial.</t>
  </si>
  <si>
    <t>Transformez Strings,  NumericalValues, etc. en enums.
IndexController et IndexService n'ont pas des noms représentatifs de leurs tâches.</t>
  </si>
  <si>
    <t>IndexService n'a pas un nom représentatif de sa tâche.
AppComponent, entre autres, a trop de responsabilités.</t>
  </si>
  <si>
    <t>La classe minimise l'accessibilité des membres</t>
  </si>
  <si>
    <t>ToolHandlerService entre autres ne limite pas l'accès à ses membres.</t>
  </si>
  <si>
    <t>Total de la catégorie</t>
  </si>
  <si>
    <t>Qualité des fonctions (Anes)</t>
  </si>
  <si>
    <t>La fonction ne fait qu'une chose et elle est non triviale. Son nom est clair, pertinent, représentatif de sa tâche et respecte les conventions.</t>
  </si>
  <si>
    <t xml:space="preserve">MockCanvasComponent.ngOnInit entre autres est triviale.
</t>
  </si>
  <si>
    <t>PaintbrushComponent.setFilter, StampComponent.setStamp, etc. ne sont pas DRY. Utilisez une map.</t>
  </si>
  <si>
    <t xml:space="preserve">resetSavedAttributes n'est pas DRY et a trop de responsabilités.
ColourPaletteComponent.draw, saveDrawingToJson, etc. ont trop de responsabilités.
</t>
  </si>
  <si>
    <t>Les méthodes de ParserHelper ont trop de responsabilités</t>
  </si>
  <si>
    <t>L'ordre des paramètres est cohérent. (x, y, z) plutôt que (y, z, x) par exemple.</t>
  </si>
  <si>
    <t>Tous les paramètres de fonction sont utilisés</t>
  </si>
  <si>
    <t>Exceptions (William)</t>
  </si>
  <si>
    <t>Les constructeurs ne lancent pas d'exceptions</t>
  </si>
  <si>
    <t> - Erreurs dans la console au démarrage de l'app (ERROR Error: A drawer was already declared for 'position="start"'). -0.25</t>
  </si>
  <si>
    <t>Les exceptions sont claires et spécifiques (Pas d'erreurs génériques)</t>
  </si>
  <si>
    <t>Il n'y a pas de bloc "catch" vide, ou s'ils sont présents, ils sont documentés.</t>
  </si>
  <si>
    <t>Variables (William)</t>
  </si>
  <si>
    <t>Les variables ont une seule raison-d'être (pas utilisées pour deux choses différentes)</t>
  </si>
  <si>
    <t>Bonne utilisation des constantes.</t>
  </si>
  <si>
    <t> - `app.component.ts` '#ffffff' pourrait être une constante/item d'enum (aussi réutilisé dans new-drawing-window.component.ts). -0.25
- `color-palette.component.ts` beaucoup de couleurs ici que devraient être dans une enum/constantes. -0.25</t>
  </si>
  <si>
    <t>Les variables et constantes ont des noms explicites qui respectent les conventions de nommage.</t>
  </si>
  <si>
    <t> - `drawing-tools-abstract.ts` les getters ici devraient être de vrais getters typescript (get propertyName()..) (s'applique à tous les autres getters dans le code). Aussi, pas nécessaire d'avoir un get et un set pour color ici, puisque vous n'avez aucune logique dans votre setter.. -0.25
- `shape-abstract.ts` les getters ne respectent pas le camelCase. -0.25
- `color-palette.component.ts` propriété mousedown devrait être camelCase. -0.25</t>
  </si>
  <si>
    <t>- `drawing-tool-toolbox.component.spec.ts` MockToolHandler should be camelCase.</t>
  </si>
  <si>
    <t>Expression Booléennes (William)</t>
  </si>
  <si>
    <t>Les expression booléennes ne sont pas comparées à true et false</t>
  </si>
  <si>
    <t>- `color.service.ts` méthode addColor: if (newColor === true)</t>
  </si>
  <si>
    <t>- `colours.service.ts` méthode addColour: if (newColour === true). -0.5</t>
  </si>
  <si>
    <t>Utilisation des opérateurs ternaires dans les bon scénarii</t>
  </si>
  <si>
    <t>- `canvas.component.ts` méthode getColorFromShape devrait utiliser un opérateur ternaire.</t>
  </si>
  <si>
    <t>- `canvas.component.ts` méthode getColourFromShape:
  utilisez un ternaire. -0.5
- `gallery.window.component.ts` constructeur: utilisez un ternaire pour l'assignation de this.data.filterTags ou, mieux encore, un simple ou logique. Exemple: this.data.filterTags = response || []; -0.5</t>
  </si>
  <si>
    <t>Mêmes erreurs que dans le sprint 3 non corrigées</t>
  </si>
  <si>
    <t>Pas d'expressions booléennes complexes. Des prédicats sont utilisés pour simplifier les conditions complexes</t>
  </si>
  <si>
    <t> - `app.component.ts` méthode confirmNewDrawing: au lieu d'avoir le else..if, vous pouvez simplement utilisez un "ou" logique (!this.data.canvasIsDrawnOn || confirm...). -0.25
- `color-palette.component.ts` méthode onMouseUp: le if imbriqué est complètement inutile. Si `pos` est undefined, vous allez avoir une erreur d'accès à pos.x et pos.y, ce qui lancera une exception et quittera le scope avant de s'y rendre. -0.25</t>
  </si>
  <si>
    <t>- `app.component.ts` longue condition répétée dans 5 méthodes différentes devrait être mise dans un prédicat. -0.5</t>
  </si>
  <si>
    <t>Qualité Générale (Ryan)</t>
  </si>
  <si>
    <t>Le programme utilise des enums lorsqu'elles sont nécessaires</t>
  </si>
  <si>
    <t>Les objets javascript ne sont pas utilisés, des classes ou des interfaces sont utilisés</t>
  </si>
  <si>
    <t xml:space="preserve">mock-canvas.component.ts. </t>
  </si>
  <si>
    <t>Le code est correctement indenté et organisé en groupes logiques (Page 352).</t>
  </si>
  <si>
    <t>Il y a une séparation entre le code typescript, html et css.</t>
  </si>
  <si>
    <t>Il n'y a pas de duplication de code.</t>
  </si>
  <si>
    <t xml:space="preserve">color-picker.component.html. </t>
  </si>
  <si>
    <t>Les commentaires sont pertinents (Voir p.780 et p.816)</t>
  </si>
  <si>
    <t xml:space="preserve">index-controller.spec.ts. </t>
  </si>
  <si>
    <t>Aucune erreur TSLint non justifiée. (Des commentaires TODO sont acceptables). (25% de la note sera retirée par type d'erreur présente)</t>
  </si>
  <si>
    <t>La qualité des test est acceptable</t>
  </si>
  <si>
    <t>Le logiciel a des performances acceptables</t>
  </si>
  <si>
    <t>Ça lag un peu ici et là</t>
  </si>
  <si>
    <t>Ça lag beaucoup</t>
  </si>
  <si>
    <t>Gestion de Versions (Anes)</t>
  </si>
  <si>
    <t>La branche de release possède le bon TAG pour les remises de sprint (sprint1, sprint2, ...)</t>
  </si>
  <si>
    <t>Chaque commit concerne une seule "issue" et les messages sont pertinents et suffisamment descriptifs pour chaque commit</t>
  </si>
  <si>
    <t>Diff de commit trop gros (ex: 875e964ac2f12ed282888cc358473f671306b199)
Nom de commit trop vague (ex: fix everything)</t>
  </si>
  <si>
    <t>Le repo git ne contient que les fichiers nécessaires. (pas de dossier node_modules ou de package-lock.json et pas de package.json dans des dossiers autre que client ou server)</t>
  </si>
  <si>
    <t>Présence de fichiers inutiles tels que yarn.lock ou package.json à la racine de votre repo</t>
  </si>
  <si>
    <t>Présence de fichiers inutiles fournis avec le cadriciel tels que date.controller.ts</t>
  </si>
  <si>
    <t>package.json</t>
  </si>
  <si>
    <t xml:space="preserve">Total </t>
  </si>
  <si>
    <t>Note assurance qualité</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</si>
</sst>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1"/>
      <color theme="1"/>
      <name val="Calibri"/>
      <family val="2"/>
      <scheme val="minor"/>
    </font>
    <font>
      <sz val="11"/>
      <color theme="0"/>
      <name val="Calibri"/>
      <family val="2"/>
      <scheme val="minor"/>
    </font>
    <font>
      <b/>
      <sz val="11"/>
      <color theme="1"/>
      <name val="Calibri"/>
      <scheme val="minor"/>
    </font>
    <font>
      <b/>
      <sz val="11"/>
      <color theme="0"/>
      <name val="Calibri"/>
      <scheme val="minor"/>
    </font>
    <font>
      <i/>
      <sz val="11"/>
      <color theme="1"/>
      <name val="Calibri"/>
      <scheme val="minor"/>
    </font>
    <font>
      <sz val="11"/>
      <color theme="0"/>
      <name val="Calibri"/>
      <scheme val="minor"/>
    </font>
    <font>
      <u/>
      <sz val="11"/>
      <color theme="10"/>
      <name val="Calibri"/>
      <family val="2"/>
      <scheme val="minor"/>
    </font>
    <font>
      <u/>
      <sz val="11"/>
      <color theme="11"/>
      <name val="Calibri"/>
      <family val="2"/>
      <scheme val="minor"/>
    </font>
    <font>
      <b/>
      <sz val="14"/>
      <color theme="1"/>
      <name val="Calibri"/>
      <family val="2"/>
      <scheme val="minor"/>
    </font>
    <font>
      <b/>
      <sz val="11"/>
      <color theme="1"/>
      <name val="Calibri"/>
      <family val="2"/>
      <scheme val="minor"/>
    </font>
    <font>
      <sz val="18"/>
      <color theme="1"/>
      <name val="Calibri"/>
      <family val="2"/>
      <scheme val="minor"/>
    </font>
    <font>
      <b/>
      <sz val="18"/>
      <color theme="1"/>
      <name val="Calibri"/>
      <family val="2"/>
      <scheme val="minor"/>
    </font>
  </fonts>
  <fills count="16">
    <fill>
      <patternFill patternType="none"/>
    </fill>
    <fill>
      <patternFill patternType="gray125"/>
    </fill>
    <fill>
      <patternFill patternType="solid">
        <fgColor theme="6"/>
      </patternFill>
    </fill>
    <fill>
      <patternFill patternType="solid">
        <fgColor theme="7"/>
      </patternFill>
    </fill>
    <fill>
      <patternFill patternType="solid">
        <fgColor theme="9"/>
      </patternFill>
    </fill>
    <fill>
      <patternFill patternType="solid">
        <fgColor rgb="FFFFC000"/>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9" tint="-0.249977111117893"/>
        <bgColor indexed="64"/>
      </patternFill>
    </fill>
    <fill>
      <patternFill patternType="solid">
        <fgColor rgb="FF00B0F0"/>
        <bgColor indexed="64"/>
      </patternFill>
    </fill>
    <fill>
      <patternFill patternType="solid">
        <fgColor rgb="FF0070C0"/>
        <bgColor indexed="64"/>
      </patternFill>
    </fill>
    <fill>
      <patternFill patternType="solid">
        <fgColor theme="4" tint="0.59999389629810485"/>
        <bgColor indexed="64"/>
      </patternFill>
    </fill>
    <fill>
      <patternFill patternType="solid">
        <fgColor theme="0"/>
        <bgColor indexed="64"/>
      </patternFill>
    </fill>
    <fill>
      <patternFill patternType="solid">
        <fgColor theme="4" tint="0.39997558519241921"/>
        <bgColor indexed="64"/>
      </patternFill>
    </fill>
    <fill>
      <patternFill patternType="solid">
        <fgColor theme="3" tint="0.79998168889431442"/>
        <bgColor indexed="64"/>
      </patternFill>
    </fill>
  </fills>
  <borders count="72">
    <border>
      <left/>
      <right/>
      <top/>
      <bottom/>
      <diagonal/>
    </border>
    <border>
      <left style="medium">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diagonal/>
    </border>
    <border>
      <left style="medium">
        <color auto="1"/>
      </left>
      <right style="medium">
        <color auto="1"/>
      </right>
      <top style="thin">
        <color auto="1"/>
      </top>
      <bottom style="medium">
        <color auto="1"/>
      </bottom>
      <diagonal/>
    </border>
    <border>
      <left style="double">
        <color auto="1"/>
      </left>
      <right style="medium">
        <color auto="1"/>
      </right>
      <top style="thin">
        <color auto="1"/>
      </top>
      <bottom style="thin">
        <color auto="1"/>
      </bottom>
      <diagonal/>
    </border>
    <border>
      <left style="double">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double">
        <color auto="1"/>
      </left>
      <right style="medium">
        <color auto="1"/>
      </right>
      <top style="medium">
        <color auto="1"/>
      </top>
      <bottom/>
      <diagonal/>
    </border>
    <border>
      <left style="double">
        <color auto="1"/>
      </left>
      <right style="medium">
        <color auto="1"/>
      </right>
      <top style="double">
        <color auto="1"/>
      </top>
      <bottom style="thin">
        <color auto="1"/>
      </bottom>
      <diagonal/>
    </border>
    <border>
      <left style="medium">
        <color auto="1"/>
      </left>
      <right style="medium">
        <color auto="1"/>
      </right>
      <top/>
      <bottom style="thin">
        <color auto="1"/>
      </bottom>
      <diagonal/>
    </border>
    <border>
      <left style="medium">
        <color auto="1"/>
      </left>
      <right style="medium">
        <color auto="1"/>
      </right>
      <top/>
      <bottom style="medium">
        <color auto="1"/>
      </bottom>
      <diagonal/>
    </border>
    <border>
      <left style="medium">
        <color auto="1"/>
      </left>
      <right style="thin">
        <color auto="1"/>
      </right>
      <top style="medium">
        <color auto="1"/>
      </top>
      <bottom/>
      <diagonal/>
    </border>
    <border>
      <left style="thin">
        <color auto="1"/>
      </left>
      <right style="medium">
        <color auto="1"/>
      </right>
      <top style="medium">
        <color auto="1"/>
      </top>
      <bottom/>
      <diagonal/>
    </border>
    <border>
      <left style="medium">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style="thin">
        <color auto="1"/>
      </right>
      <top/>
      <bottom style="medium">
        <color auto="1"/>
      </bottom>
      <diagonal/>
    </border>
    <border>
      <left style="thin">
        <color auto="1"/>
      </left>
      <right style="medium">
        <color auto="1"/>
      </right>
      <top/>
      <bottom style="medium">
        <color auto="1"/>
      </bottom>
      <diagonal/>
    </border>
    <border>
      <left style="medium">
        <color auto="1"/>
      </left>
      <right style="thin">
        <color auto="1"/>
      </right>
      <top style="medium">
        <color auto="1"/>
      </top>
      <bottom style="medium">
        <color auto="1"/>
      </bottom>
      <diagonal/>
    </border>
    <border>
      <left/>
      <right/>
      <top style="medium">
        <color auto="1"/>
      </top>
      <bottom/>
      <diagonal/>
    </border>
    <border>
      <left style="double">
        <color auto="1"/>
      </left>
      <right style="medium">
        <color auto="1"/>
      </right>
      <top/>
      <bottom style="double">
        <color auto="1"/>
      </bottom>
      <diagonal/>
    </border>
    <border>
      <left style="medium">
        <color auto="1"/>
      </left>
      <right style="medium">
        <color auto="1"/>
      </right>
      <top style="medium">
        <color auto="1"/>
      </top>
      <bottom/>
      <diagonal/>
    </border>
    <border>
      <left style="medium">
        <color auto="1"/>
      </left>
      <right style="medium">
        <color auto="1"/>
      </right>
      <top style="thin">
        <color auto="1"/>
      </top>
      <bottom style="double">
        <color auto="1"/>
      </bottom>
      <diagonal/>
    </border>
    <border>
      <left style="mediumDashDot">
        <color auto="1"/>
      </left>
      <right style="double">
        <color auto="1"/>
      </right>
      <top style="medium">
        <color auto="1"/>
      </top>
      <bottom/>
      <diagonal/>
    </border>
    <border>
      <left style="mediumDashDot">
        <color auto="1"/>
      </left>
      <right style="double">
        <color auto="1"/>
      </right>
      <top/>
      <bottom/>
      <diagonal/>
    </border>
    <border>
      <left style="mediumDashDot">
        <color auto="1"/>
      </left>
      <right style="double">
        <color auto="1"/>
      </right>
      <top style="double">
        <color auto="1"/>
      </top>
      <bottom style="thin">
        <color auto="1"/>
      </bottom>
      <diagonal/>
    </border>
    <border>
      <left style="mediumDashDot">
        <color auto="1"/>
      </left>
      <right style="double">
        <color auto="1"/>
      </right>
      <top style="thin">
        <color auto="1"/>
      </top>
      <bottom style="thin">
        <color auto="1"/>
      </bottom>
      <diagonal/>
    </border>
    <border>
      <left style="mediumDashDot">
        <color auto="1"/>
      </left>
      <right style="double">
        <color auto="1"/>
      </right>
      <top style="thin">
        <color auto="1"/>
      </top>
      <bottom/>
      <diagonal/>
    </border>
    <border>
      <left style="mediumDashDot">
        <color auto="1"/>
      </left>
      <right style="medium">
        <color auto="1"/>
      </right>
      <top style="medium">
        <color auto="1"/>
      </top>
      <bottom style="thin">
        <color auto="1"/>
      </bottom>
      <diagonal/>
    </border>
    <border>
      <left style="mediumDashDot">
        <color auto="1"/>
      </left>
      <right style="medium">
        <color auto="1"/>
      </right>
      <top style="thin">
        <color auto="1"/>
      </top>
      <bottom style="medium">
        <color auto="1"/>
      </bottom>
      <diagonal/>
    </border>
    <border>
      <left style="mediumDashed">
        <color auto="1"/>
      </left>
      <right style="medium">
        <color auto="1"/>
      </right>
      <top style="medium">
        <color auto="1"/>
      </top>
      <bottom style="double">
        <color auto="1"/>
      </bottom>
      <diagonal/>
    </border>
    <border>
      <left style="mediumDashed">
        <color auto="1"/>
      </left>
      <right style="medium">
        <color auto="1"/>
      </right>
      <top/>
      <bottom style="thin">
        <color auto="1"/>
      </bottom>
      <diagonal/>
    </border>
    <border>
      <left style="mediumDashed">
        <color auto="1"/>
      </left>
      <right style="medium">
        <color auto="1"/>
      </right>
      <top style="thin">
        <color auto="1"/>
      </top>
      <bottom style="thin">
        <color auto="1"/>
      </bottom>
      <diagonal/>
    </border>
    <border>
      <left style="mediumDashed">
        <color auto="1"/>
      </left>
      <right style="medium">
        <color auto="1"/>
      </right>
      <top style="thin">
        <color auto="1"/>
      </top>
      <bottom/>
      <diagonal/>
    </border>
    <border>
      <left style="mediumDashed">
        <color auto="1"/>
      </left>
      <right style="medium">
        <color auto="1"/>
      </right>
      <top style="medium">
        <color auto="1"/>
      </top>
      <bottom style="medium">
        <color auto="1"/>
      </bottom>
      <diagonal/>
    </border>
    <border>
      <left style="medium">
        <color auto="1"/>
      </left>
      <right style="medium">
        <color auto="1"/>
      </right>
      <top/>
      <bottom/>
      <diagonal/>
    </border>
    <border>
      <left style="medium">
        <color auto="1"/>
      </left>
      <right/>
      <top style="medium">
        <color auto="1"/>
      </top>
      <bottom/>
      <diagonal/>
    </border>
    <border>
      <left style="medium">
        <color auto="1"/>
      </left>
      <right/>
      <top/>
      <bottom/>
      <diagonal/>
    </border>
    <border>
      <left style="medium">
        <color auto="1"/>
      </left>
      <right/>
      <top/>
      <bottom style="medium">
        <color auto="1"/>
      </bottom>
      <diagonal/>
    </border>
    <border>
      <left/>
      <right style="medium">
        <color auto="1"/>
      </right>
      <top/>
      <bottom style="medium">
        <color auto="1"/>
      </bottom>
      <diagonal/>
    </border>
    <border>
      <left/>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style="medium">
        <color auto="1"/>
      </top>
      <bottom style="thin">
        <color auto="1"/>
      </bottom>
      <diagonal/>
    </border>
    <border>
      <left style="medium">
        <color auto="1"/>
      </left>
      <right/>
      <top style="thin">
        <color auto="1"/>
      </top>
      <bottom style="medium">
        <color auto="1"/>
      </bottom>
      <diagonal/>
    </border>
    <border>
      <left style="medium">
        <color auto="1"/>
      </left>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indexed="64"/>
      </left>
      <right/>
      <top style="thin">
        <color indexed="64"/>
      </top>
      <bottom style="thin">
        <color indexed="64"/>
      </bottom>
      <diagonal/>
    </border>
    <border>
      <left style="thin">
        <color auto="1"/>
      </left>
      <right/>
      <top style="thin">
        <color auto="1"/>
      </top>
      <bottom/>
      <diagonal/>
    </border>
    <border>
      <left style="medium">
        <color auto="1"/>
      </left>
      <right/>
      <top style="thin">
        <color auto="1"/>
      </top>
      <bottom/>
      <diagonal/>
    </border>
    <border>
      <left style="medium">
        <color auto="1"/>
      </left>
      <right style="thin">
        <color auto="1"/>
      </right>
      <top/>
      <bottom/>
      <diagonal/>
    </border>
    <border>
      <left style="thin">
        <color auto="1"/>
      </left>
      <right style="medium">
        <color auto="1"/>
      </right>
      <top/>
      <bottom/>
      <diagonal/>
    </border>
    <border>
      <left style="thin">
        <color auto="1"/>
      </left>
      <right/>
      <top style="thin">
        <color indexed="64"/>
      </top>
      <bottom style="medium">
        <color indexed="64"/>
      </bottom>
      <diagonal/>
    </border>
    <border>
      <left style="thin">
        <color auto="1"/>
      </left>
      <right style="medium">
        <color auto="1"/>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thin">
        <color auto="1"/>
      </left>
      <right style="thin">
        <color auto="1"/>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auto="1"/>
      </right>
      <top style="medium">
        <color indexed="64"/>
      </top>
      <bottom style="thin">
        <color indexed="64"/>
      </bottom>
      <diagonal/>
    </border>
    <border>
      <left style="thin">
        <color auto="1"/>
      </left>
      <right style="thin">
        <color auto="1"/>
      </right>
      <top style="thin">
        <color auto="1"/>
      </top>
      <bottom/>
      <diagonal/>
    </border>
  </borders>
  <cellStyleXfs count="11">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Alignment="0">
      <alignment horizontal="center"/>
    </xf>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cellStyleXfs>
  <cellXfs count="246">
    <xf numFmtId="0" fontId="0" fillId="0" borderId="0" xfId="0"/>
    <xf numFmtId="0" fontId="0" fillId="0" borderId="0" xfId="0" applyAlignment="1">
      <alignment wrapText="1"/>
    </xf>
    <xf numFmtId="0" fontId="0" fillId="0" borderId="6" xfId="0" applyBorder="1"/>
    <xf numFmtId="0" fontId="0" fillId="0" borderId="9" xfId="0" applyBorder="1"/>
    <xf numFmtId="0" fontId="0" fillId="0" borderId="21" xfId="0" applyBorder="1"/>
    <xf numFmtId="0" fontId="0" fillId="0" borderId="22" xfId="0" applyBorder="1"/>
    <xf numFmtId="0" fontId="0" fillId="0" borderId="19" xfId="0" applyBorder="1" applyAlignment="1">
      <alignment horizontal="center"/>
    </xf>
    <xf numFmtId="0" fontId="0" fillId="0" borderId="20"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0" fillId="0" borderId="23" xfId="0" applyBorder="1" applyAlignment="1">
      <alignment horizontal="center"/>
    </xf>
    <xf numFmtId="0" fontId="0" fillId="0" borderId="12" xfId="0" applyBorder="1" applyAlignment="1">
      <alignment horizontal="center"/>
    </xf>
    <xf numFmtId="0" fontId="0" fillId="0" borderId="24" xfId="0" applyBorder="1"/>
    <xf numFmtId="0" fontId="0" fillId="0" borderId="27" xfId="0" applyBorder="1" applyAlignment="1">
      <alignment horizontal="right"/>
    </xf>
    <xf numFmtId="0" fontId="0" fillId="0" borderId="1" xfId="0" applyBorder="1"/>
    <xf numFmtId="0" fontId="1" fillId="4" borderId="29" xfId="3" applyBorder="1"/>
    <xf numFmtId="0" fontId="1" fillId="4" borderId="33" xfId="3" applyBorder="1"/>
    <xf numFmtId="0" fontId="1" fillId="4" borderId="34" xfId="3" applyBorder="1"/>
    <xf numFmtId="0" fontId="1" fillId="4" borderId="39" xfId="3" applyBorder="1"/>
    <xf numFmtId="0" fontId="0" fillId="0" borderId="14" xfId="0" applyBorder="1" applyAlignment="1">
      <alignment horizontal="center" vertical="center"/>
    </xf>
    <xf numFmtId="0" fontId="0" fillId="0" borderId="10" xfId="0" applyBorder="1" applyAlignment="1">
      <alignment horizontal="center" vertical="center"/>
    </xf>
    <xf numFmtId="0" fontId="0" fillId="0" borderId="11" xfId="0" applyBorder="1" applyAlignment="1">
      <alignment horizontal="center" vertical="center"/>
    </xf>
    <xf numFmtId="9" fontId="1" fillId="4" borderId="30" xfId="3" applyNumberFormat="1" applyBorder="1" applyAlignment="1">
      <alignment horizontal="center" vertical="center"/>
    </xf>
    <xf numFmtId="9" fontId="1" fillId="4" borderId="31" xfId="3" applyNumberFormat="1" applyBorder="1" applyAlignment="1">
      <alignment horizontal="center" vertical="center"/>
    </xf>
    <xf numFmtId="9" fontId="1" fillId="4" borderId="32" xfId="3" applyNumberFormat="1" applyBorder="1" applyAlignment="1">
      <alignment horizontal="center" vertical="center"/>
    </xf>
    <xf numFmtId="9" fontId="1" fillId="4" borderId="36" xfId="3" applyNumberFormat="1" applyBorder="1"/>
    <xf numFmtId="9" fontId="1" fillId="4" borderId="37" xfId="3" applyNumberFormat="1" applyBorder="1"/>
    <xf numFmtId="9" fontId="1" fillId="4" borderId="38" xfId="3" applyNumberFormat="1" applyBorder="1"/>
    <xf numFmtId="0" fontId="2" fillId="0" borderId="6" xfId="0" applyFont="1" applyBorder="1" applyAlignment="1">
      <alignment horizontal="center"/>
    </xf>
    <xf numFmtId="0" fontId="3" fillId="4" borderId="28" xfId="3" applyFont="1" applyBorder="1" applyAlignment="1">
      <alignment horizontal="center"/>
    </xf>
    <xf numFmtId="0" fontId="4" fillId="0" borderId="15" xfId="0" applyFont="1" applyBorder="1" applyAlignment="1">
      <alignment wrapText="1"/>
    </xf>
    <xf numFmtId="0" fontId="4" fillId="0" borderId="7" xfId="0" applyFont="1" applyBorder="1" applyAlignment="1">
      <alignment wrapText="1"/>
    </xf>
    <xf numFmtId="0" fontId="4" fillId="0" borderId="8" xfId="0" applyFont="1" applyBorder="1" applyAlignment="1">
      <alignment wrapText="1"/>
    </xf>
    <xf numFmtId="0" fontId="4" fillId="0" borderId="15" xfId="0" applyFont="1" applyBorder="1"/>
    <xf numFmtId="0" fontId="4" fillId="0" borderId="7" xfId="0" applyFont="1" applyBorder="1"/>
    <xf numFmtId="0" fontId="4" fillId="0" borderId="8" xfId="0" applyFont="1" applyBorder="1"/>
    <xf numFmtId="0" fontId="2" fillId="0" borderId="1" xfId="0" applyFont="1" applyBorder="1"/>
    <xf numFmtId="10" fontId="3" fillId="4" borderId="39" xfId="3" applyNumberFormat="1" applyFont="1" applyBorder="1"/>
    <xf numFmtId="0" fontId="3" fillId="4" borderId="39" xfId="3" applyFont="1" applyBorder="1"/>
    <xf numFmtId="0" fontId="5" fillId="4" borderId="35" xfId="3" applyFont="1" applyBorder="1" applyAlignment="1">
      <alignment horizontal="left"/>
    </xf>
    <xf numFmtId="0" fontId="1" fillId="2" borderId="40" xfId="1" applyBorder="1" applyAlignment="1">
      <alignment horizontal="center" vertical="center"/>
    </xf>
    <xf numFmtId="0" fontId="1" fillId="5" borderId="40" xfId="4" applyBorder="1" applyAlignment="1">
      <alignment horizontal="center" vertical="center"/>
    </xf>
    <xf numFmtId="0" fontId="1" fillId="3" borderId="40" xfId="2" applyBorder="1" applyAlignment="1">
      <alignment horizontal="center" vertical="center"/>
    </xf>
    <xf numFmtId="9" fontId="1" fillId="2" borderId="40" xfId="1" applyNumberFormat="1" applyBorder="1" applyAlignment="1">
      <alignment horizontal="center" vertical="center"/>
    </xf>
    <xf numFmtId="10" fontId="1" fillId="2" borderId="40" xfId="1" applyNumberFormat="1" applyBorder="1" applyAlignment="1">
      <alignment horizontal="center" vertical="center"/>
    </xf>
    <xf numFmtId="9" fontId="1" fillId="5" borderId="40" xfId="4" applyNumberFormat="1" applyBorder="1" applyAlignment="1">
      <alignment horizontal="center" vertical="center"/>
    </xf>
    <xf numFmtId="10" fontId="1" fillId="5" borderId="40" xfId="4" applyNumberFormat="1" applyBorder="1" applyAlignment="1">
      <alignment horizontal="center" vertical="center"/>
    </xf>
    <xf numFmtId="9" fontId="1" fillId="3" borderId="40" xfId="2" applyNumberFormat="1" applyBorder="1" applyAlignment="1">
      <alignment horizontal="center" vertical="center"/>
    </xf>
    <xf numFmtId="10" fontId="1" fillId="3" borderId="40" xfId="2" applyNumberFormat="1" applyBorder="1" applyAlignment="1">
      <alignment horizontal="center" vertical="center"/>
    </xf>
    <xf numFmtId="9" fontId="1" fillId="2" borderId="16" xfId="1" applyNumberFormat="1" applyBorder="1" applyAlignment="1">
      <alignment horizontal="center" vertical="center"/>
    </xf>
    <xf numFmtId="10" fontId="1" fillId="2" borderId="16" xfId="1" applyNumberFormat="1" applyBorder="1" applyAlignment="1">
      <alignment horizontal="center" vertical="center"/>
    </xf>
    <xf numFmtId="9" fontId="1" fillId="5" borderId="16" xfId="4" applyNumberFormat="1" applyBorder="1" applyAlignment="1">
      <alignment horizontal="center" vertical="center"/>
    </xf>
    <xf numFmtId="10" fontId="1" fillId="5" borderId="16" xfId="4" applyNumberFormat="1" applyBorder="1" applyAlignment="1">
      <alignment horizontal="center" vertical="center"/>
    </xf>
    <xf numFmtId="9" fontId="1" fillId="3" borderId="16" xfId="2" applyNumberFormat="1" applyBorder="1" applyAlignment="1">
      <alignment horizontal="center" vertical="center"/>
    </xf>
    <xf numFmtId="10" fontId="1" fillId="3" borderId="16" xfId="2" applyNumberFormat="1" applyBorder="1" applyAlignment="1">
      <alignment horizontal="center" vertical="center"/>
    </xf>
    <xf numFmtId="10" fontId="1" fillId="2" borderId="26" xfId="1" applyNumberFormat="1" applyBorder="1" applyAlignment="1">
      <alignment horizontal="center" vertical="center"/>
    </xf>
    <xf numFmtId="10" fontId="1" fillId="5" borderId="26" xfId="4" applyNumberFormat="1" applyBorder="1" applyAlignment="1">
      <alignment horizontal="center" vertical="center"/>
    </xf>
    <xf numFmtId="10" fontId="1" fillId="3" borderId="26" xfId="2" applyNumberFormat="1" applyBorder="1" applyAlignment="1">
      <alignment horizontal="center" vertical="center"/>
    </xf>
    <xf numFmtId="0" fontId="1" fillId="4" borderId="16" xfId="3" applyBorder="1"/>
    <xf numFmtId="10" fontId="1" fillId="4" borderId="43" xfId="3" applyNumberFormat="1" applyBorder="1"/>
    <xf numFmtId="10" fontId="1" fillId="4" borderId="44" xfId="3" applyNumberFormat="1" applyBorder="1" applyAlignment="1">
      <alignment horizontal="right"/>
    </xf>
    <xf numFmtId="12" fontId="1" fillId="2" borderId="26" xfId="1" applyNumberFormat="1" applyBorder="1" applyAlignment="1">
      <alignment horizontal="center" vertical="center"/>
    </xf>
    <xf numFmtId="12" fontId="1" fillId="5" borderId="26" xfId="4" applyNumberFormat="1" applyBorder="1" applyAlignment="1">
      <alignment horizontal="center" vertical="center"/>
    </xf>
    <xf numFmtId="12" fontId="1" fillId="3" borderId="26" xfId="2" applyNumberFormat="1" applyBorder="1" applyAlignment="1">
      <alignment horizontal="center" vertical="center"/>
    </xf>
    <xf numFmtId="12" fontId="1" fillId="2" borderId="40" xfId="1" applyNumberFormat="1" applyBorder="1" applyAlignment="1">
      <alignment horizontal="center" vertical="center"/>
    </xf>
    <xf numFmtId="12" fontId="1" fillId="5" borderId="40" xfId="4" applyNumberFormat="1" applyBorder="1" applyAlignment="1">
      <alignment horizontal="center" vertical="center"/>
    </xf>
    <xf numFmtId="12" fontId="1" fillId="3" borderId="40" xfId="2" applyNumberFormat="1" applyBorder="1" applyAlignment="1">
      <alignment horizontal="center" vertical="center"/>
    </xf>
    <xf numFmtId="0" fontId="0" fillId="0" borderId="0" xfId="0" applyAlignment="1">
      <alignment horizontal="center"/>
    </xf>
    <xf numFmtId="2" fontId="0" fillId="0" borderId="0" xfId="0" applyNumberFormat="1" applyAlignment="1">
      <alignment horizontal="center" vertical="center"/>
    </xf>
    <xf numFmtId="49" fontId="0" fillId="10" borderId="19" xfId="0" applyNumberFormat="1" applyFill="1" applyBorder="1" applyAlignment="1">
      <alignment horizontal="center" vertical="center" wrapText="1"/>
    </xf>
    <xf numFmtId="49" fontId="0" fillId="10" borderId="2" xfId="0" applyNumberFormat="1" applyFill="1" applyBorder="1" applyAlignment="1">
      <alignment horizontal="center" vertical="center" wrapText="1"/>
    </xf>
    <xf numFmtId="49" fontId="0" fillId="10" borderId="4" xfId="0" applyNumberFormat="1" applyFill="1" applyBorder="1" applyAlignment="1">
      <alignment horizontal="center" vertical="center" wrapText="1"/>
    </xf>
    <xf numFmtId="49" fontId="0" fillId="10" borderId="52" xfId="0" applyNumberFormat="1" applyFill="1" applyBorder="1" applyAlignment="1">
      <alignment horizontal="center" vertical="center" wrapText="1"/>
    </xf>
    <xf numFmtId="49" fontId="0" fillId="10" borderId="58" xfId="0" applyNumberFormat="1" applyFill="1" applyBorder="1" applyAlignment="1">
      <alignment horizontal="center" vertical="center" wrapText="1"/>
    </xf>
    <xf numFmtId="49" fontId="0" fillId="6" borderId="50" xfId="0" applyNumberFormat="1" applyFill="1" applyBorder="1" applyAlignment="1">
      <alignment horizontal="center" vertical="center" wrapText="1"/>
    </xf>
    <xf numFmtId="49" fontId="0" fillId="11" borderId="52" xfId="0" applyNumberFormat="1" applyFill="1" applyBorder="1" applyAlignment="1">
      <alignment horizontal="center" vertical="center" wrapText="1"/>
    </xf>
    <xf numFmtId="49" fontId="0" fillId="11" borderId="54" xfId="0" applyNumberFormat="1" applyFill="1" applyBorder="1" applyAlignment="1">
      <alignment horizontal="center" vertical="center" wrapText="1"/>
    </xf>
    <xf numFmtId="0" fontId="8" fillId="6" borderId="18" xfId="0" applyFont="1" applyFill="1" applyBorder="1" applyAlignment="1">
      <alignment horizontal="center" vertical="center" wrapText="1"/>
    </xf>
    <xf numFmtId="0" fontId="8" fillId="7" borderId="18" xfId="0" applyFont="1" applyFill="1" applyBorder="1" applyAlignment="1">
      <alignment horizontal="center" vertical="center" wrapText="1"/>
    </xf>
    <xf numFmtId="0" fontId="8" fillId="8" borderId="18" xfId="0" applyFont="1" applyFill="1" applyBorder="1" applyAlignment="1">
      <alignment horizontal="center" vertical="center" wrapText="1"/>
    </xf>
    <xf numFmtId="0" fontId="0" fillId="6" borderId="20" xfId="0" applyFill="1" applyBorder="1" applyAlignment="1">
      <alignment horizontal="center" vertical="center" wrapText="1"/>
    </xf>
    <xf numFmtId="0" fontId="0" fillId="7" borderId="20" xfId="0" applyFill="1" applyBorder="1" applyAlignment="1">
      <alignment horizontal="center" vertical="center" wrapText="1"/>
    </xf>
    <xf numFmtId="0" fontId="0" fillId="8" borderId="20" xfId="0" applyFill="1" applyBorder="1" applyAlignment="1">
      <alignment horizontal="center" vertical="center" wrapText="1"/>
    </xf>
    <xf numFmtId="0" fontId="0" fillId="6" borderId="3" xfId="0" applyFill="1" applyBorder="1" applyAlignment="1">
      <alignment horizontal="center" vertical="center" wrapText="1"/>
    </xf>
    <xf numFmtId="0" fontId="0" fillId="7" borderId="3" xfId="0" applyFill="1" applyBorder="1" applyAlignment="1">
      <alignment horizontal="center" vertical="center" wrapText="1"/>
    </xf>
    <xf numFmtId="0" fontId="0" fillId="8" borderId="3" xfId="0" applyFill="1" applyBorder="1" applyAlignment="1">
      <alignment horizontal="center" vertical="center" wrapText="1"/>
    </xf>
    <xf numFmtId="0" fontId="0" fillId="6" borderId="5" xfId="0" applyFill="1" applyBorder="1" applyAlignment="1">
      <alignment horizontal="center" vertical="center" wrapText="1"/>
    </xf>
    <xf numFmtId="0" fontId="0" fillId="7" borderId="5" xfId="0" applyFill="1" applyBorder="1" applyAlignment="1">
      <alignment horizontal="center" vertical="center" wrapText="1"/>
    </xf>
    <xf numFmtId="0" fontId="0" fillId="8" borderId="5" xfId="0" applyFill="1" applyBorder="1" applyAlignment="1">
      <alignment horizontal="center" vertical="center" wrapText="1"/>
    </xf>
    <xf numFmtId="0" fontId="0" fillId="6" borderId="53" xfId="0" applyFill="1" applyBorder="1" applyAlignment="1">
      <alignment horizontal="center" vertical="center" wrapText="1"/>
    </xf>
    <xf numFmtId="0" fontId="0" fillId="6" borderId="59" xfId="0" applyFill="1" applyBorder="1" applyAlignment="1">
      <alignment horizontal="center" vertical="center" wrapText="1"/>
    </xf>
    <xf numFmtId="0" fontId="0" fillId="7" borderId="59" xfId="0" applyFill="1" applyBorder="1" applyAlignment="1">
      <alignment horizontal="center" vertical="center" wrapText="1"/>
    </xf>
    <xf numFmtId="0" fontId="0" fillId="8" borderId="59" xfId="0" applyFill="1" applyBorder="1" applyAlignment="1">
      <alignment horizontal="center" vertical="center" wrapText="1"/>
    </xf>
    <xf numFmtId="0" fontId="0" fillId="6" borderId="61" xfId="0" applyFill="1" applyBorder="1" applyAlignment="1">
      <alignment horizontal="center" vertical="center" wrapText="1"/>
    </xf>
    <xf numFmtId="0" fontId="0" fillId="7" borderId="61" xfId="0" applyFill="1" applyBorder="1" applyAlignment="1">
      <alignment horizontal="center" vertical="center" wrapText="1"/>
    </xf>
    <xf numFmtId="0" fontId="0" fillId="8" borderId="61" xfId="0" applyFill="1" applyBorder="1" applyAlignment="1">
      <alignment horizontal="center" vertical="center" wrapText="1"/>
    </xf>
    <xf numFmtId="0" fontId="0" fillId="6" borderId="49" xfId="0" applyFill="1" applyBorder="1" applyAlignment="1">
      <alignment horizontal="center" vertical="center" wrapText="1"/>
    </xf>
    <xf numFmtId="0" fontId="0" fillId="6" borderId="57" xfId="0" applyFill="1" applyBorder="1" applyAlignment="1">
      <alignment horizontal="center" vertical="center" wrapText="1"/>
    </xf>
    <xf numFmtId="0" fontId="0" fillId="6" borderId="50" xfId="0" applyFill="1" applyBorder="1" applyAlignment="1">
      <alignment horizontal="center" vertical="center" wrapText="1"/>
    </xf>
    <xf numFmtId="0" fontId="0" fillId="6" borderId="56" xfId="0" applyFill="1" applyBorder="1" applyAlignment="1">
      <alignment horizontal="center" vertical="center" wrapText="1"/>
    </xf>
    <xf numFmtId="0" fontId="0" fillId="6" borderId="51" xfId="0" applyFill="1" applyBorder="1" applyAlignment="1">
      <alignment horizontal="center" vertical="center" wrapText="1"/>
    </xf>
    <xf numFmtId="0" fontId="0" fillId="6" borderId="41" xfId="0" applyFill="1" applyBorder="1" applyAlignment="1">
      <alignment horizontal="center" vertical="center" wrapText="1"/>
    </xf>
    <xf numFmtId="49" fontId="0" fillId="6" borderId="49" xfId="0" applyNumberFormat="1" applyFill="1" applyBorder="1" applyAlignment="1">
      <alignment horizontal="center" vertical="center" wrapText="1"/>
    </xf>
    <xf numFmtId="0" fontId="0" fillId="7" borderId="49" xfId="0" applyFill="1" applyBorder="1" applyAlignment="1">
      <alignment horizontal="center" vertical="center" wrapText="1"/>
    </xf>
    <xf numFmtId="0" fontId="0" fillId="7" borderId="57" xfId="0" applyFill="1" applyBorder="1" applyAlignment="1">
      <alignment horizontal="center" vertical="center" wrapText="1"/>
    </xf>
    <xf numFmtId="0" fontId="0" fillId="7" borderId="50" xfId="0" applyFill="1" applyBorder="1" applyAlignment="1">
      <alignment horizontal="center" vertical="center" wrapText="1"/>
    </xf>
    <xf numFmtId="0" fontId="0" fillId="7" borderId="55" xfId="0" applyFill="1" applyBorder="1" applyAlignment="1">
      <alignment horizontal="center" vertical="center" wrapText="1"/>
    </xf>
    <xf numFmtId="0" fontId="0" fillId="7" borderId="56" xfId="0" applyFill="1" applyBorder="1" applyAlignment="1">
      <alignment horizontal="center" vertical="center" wrapText="1"/>
    </xf>
    <xf numFmtId="0" fontId="0" fillId="7" borderId="41" xfId="0" applyFill="1" applyBorder="1" applyAlignment="1">
      <alignment horizontal="center" vertical="center" wrapText="1"/>
    </xf>
    <xf numFmtId="49" fontId="0" fillId="7" borderId="49" xfId="0" applyNumberFormat="1" applyFill="1" applyBorder="1" applyAlignment="1">
      <alignment horizontal="center" vertical="center" wrapText="1"/>
    </xf>
    <xf numFmtId="0" fontId="0" fillId="8" borderId="49" xfId="0" applyFill="1" applyBorder="1" applyAlignment="1">
      <alignment horizontal="center" vertical="center" wrapText="1"/>
    </xf>
    <xf numFmtId="0" fontId="0" fillId="8" borderId="57" xfId="0" applyFill="1" applyBorder="1" applyAlignment="1">
      <alignment horizontal="center" vertical="center" wrapText="1"/>
    </xf>
    <xf numFmtId="0" fontId="0" fillId="8" borderId="50" xfId="0" applyFill="1" applyBorder="1" applyAlignment="1">
      <alignment horizontal="center" vertical="center" wrapText="1"/>
    </xf>
    <xf numFmtId="0" fontId="0" fillId="8" borderId="55" xfId="0" applyFill="1" applyBorder="1" applyAlignment="1">
      <alignment horizontal="center" vertical="center" wrapText="1"/>
    </xf>
    <xf numFmtId="0" fontId="0" fillId="8" borderId="56" xfId="0" applyFill="1" applyBorder="1" applyAlignment="1">
      <alignment horizontal="center" vertical="center" wrapText="1"/>
    </xf>
    <xf numFmtId="49" fontId="0" fillId="8" borderId="49" xfId="0" applyNumberFormat="1" applyFill="1" applyBorder="1" applyAlignment="1">
      <alignment horizontal="center" vertical="center" wrapText="1"/>
    </xf>
    <xf numFmtId="0" fontId="0" fillId="11" borderId="1" xfId="0" applyFill="1" applyBorder="1" applyAlignment="1">
      <alignment horizontal="center" vertical="center" wrapText="1"/>
    </xf>
    <xf numFmtId="0" fontId="0" fillId="7" borderId="53" xfId="0" applyFill="1" applyBorder="1" applyAlignment="1">
      <alignment horizontal="center" vertical="center" wrapText="1"/>
    </xf>
    <xf numFmtId="0" fontId="0" fillId="8" borderId="53" xfId="0" applyFill="1" applyBorder="1" applyAlignment="1">
      <alignment horizontal="center" vertical="center" wrapText="1"/>
    </xf>
    <xf numFmtId="0" fontId="8" fillId="0" borderId="42" xfId="0" applyFont="1" applyBorder="1" applyAlignment="1">
      <alignment horizontal="center" vertical="center" wrapText="1"/>
    </xf>
    <xf numFmtId="0" fontId="8" fillId="0" borderId="45" xfId="0" applyFont="1" applyBorder="1" applyAlignment="1">
      <alignment horizontal="center" vertical="center" wrapText="1"/>
    </xf>
    <xf numFmtId="0" fontId="8" fillId="0" borderId="0" xfId="0" applyFont="1" applyAlignment="1">
      <alignment horizontal="center" vertical="center" wrapText="1"/>
    </xf>
    <xf numFmtId="0" fontId="8" fillId="12" borderId="18" xfId="0" applyFont="1" applyFill="1" applyBorder="1" applyAlignment="1">
      <alignment horizontal="center" vertical="center" wrapText="1"/>
    </xf>
    <xf numFmtId="0" fontId="0" fillId="12" borderId="49" xfId="0" applyFill="1" applyBorder="1" applyAlignment="1">
      <alignment horizontal="center" vertical="center" wrapText="1"/>
    </xf>
    <xf numFmtId="0" fontId="0" fillId="12" borderId="20" xfId="0" applyFill="1" applyBorder="1" applyAlignment="1">
      <alignment horizontal="center" vertical="center" wrapText="1"/>
    </xf>
    <xf numFmtId="0" fontId="0" fillId="12" borderId="57" xfId="0" applyFill="1" applyBorder="1" applyAlignment="1">
      <alignment horizontal="center" vertical="center" wrapText="1"/>
    </xf>
    <xf numFmtId="0" fontId="0" fillId="12" borderId="3" xfId="0" applyFill="1" applyBorder="1" applyAlignment="1">
      <alignment horizontal="center" vertical="center" wrapText="1"/>
    </xf>
    <xf numFmtId="0" fontId="0" fillId="12" borderId="5" xfId="0" applyFill="1" applyBorder="1" applyAlignment="1">
      <alignment horizontal="center" vertical="center" wrapText="1"/>
    </xf>
    <xf numFmtId="0" fontId="0" fillId="12" borderId="50" xfId="0" applyFill="1" applyBorder="1" applyAlignment="1">
      <alignment horizontal="center" vertical="center" wrapText="1"/>
    </xf>
    <xf numFmtId="0" fontId="0" fillId="12" borderId="53" xfId="0" applyFill="1" applyBorder="1" applyAlignment="1">
      <alignment horizontal="center" vertical="center" wrapText="1"/>
    </xf>
    <xf numFmtId="0" fontId="0" fillId="12" borderId="56" xfId="0" applyFill="1" applyBorder="1" applyAlignment="1">
      <alignment horizontal="center" vertical="center" wrapText="1"/>
    </xf>
    <xf numFmtId="0" fontId="0" fillId="12" borderId="51" xfId="0" applyFill="1" applyBorder="1" applyAlignment="1">
      <alignment horizontal="center" vertical="center" wrapText="1"/>
    </xf>
    <xf numFmtId="0" fontId="0" fillId="12" borderId="41" xfId="0" applyFill="1" applyBorder="1" applyAlignment="1">
      <alignment horizontal="center" vertical="center" wrapText="1"/>
    </xf>
    <xf numFmtId="49" fontId="0" fillId="12" borderId="50" xfId="0" applyNumberFormat="1" applyFill="1" applyBorder="1" applyAlignment="1">
      <alignment horizontal="center" vertical="center" wrapText="1"/>
    </xf>
    <xf numFmtId="0" fontId="0" fillId="12" borderId="59" xfId="0" applyFill="1" applyBorder="1" applyAlignment="1">
      <alignment horizontal="center" vertical="center" wrapText="1"/>
    </xf>
    <xf numFmtId="49" fontId="0" fillId="12" borderId="49" xfId="0" applyNumberFormat="1" applyFill="1" applyBorder="1" applyAlignment="1">
      <alignment horizontal="center" vertical="center" wrapText="1"/>
    </xf>
    <xf numFmtId="0" fontId="0" fillId="12" borderId="61" xfId="0" applyFill="1" applyBorder="1" applyAlignment="1">
      <alignment horizontal="center" vertical="center" wrapText="1"/>
    </xf>
    <xf numFmtId="0" fontId="0" fillId="8" borderId="60" xfId="0" applyFill="1" applyBorder="1" applyAlignment="1">
      <alignment horizontal="center" vertical="center" wrapText="1"/>
    </xf>
    <xf numFmtId="0" fontId="0" fillId="7" borderId="60" xfId="0" applyFill="1" applyBorder="1" applyAlignment="1">
      <alignment horizontal="center" vertical="center" wrapText="1"/>
    </xf>
    <xf numFmtId="0" fontId="9" fillId="13" borderId="52" xfId="0" applyFont="1" applyFill="1" applyBorder="1" applyAlignment="1">
      <alignment vertical="center"/>
    </xf>
    <xf numFmtId="0" fontId="0" fillId="13" borderId="52" xfId="0" applyFill="1" applyBorder="1"/>
    <xf numFmtId="2" fontId="0" fillId="13" borderId="52" xfId="0" applyNumberFormat="1" applyFill="1" applyBorder="1" applyAlignment="1">
      <alignment horizontal="center" vertical="center"/>
    </xf>
    <xf numFmtId="0" fontId="0" fillId="13" borderId="52" xfId="0" applyFill="1" applyBorder="1" applyAlignment="1">
      <alignment horizontal="center" vertical="center"/>
    </xf>
    <xf numFmtId="0" fontId="0" fillId="12" borderId="1" xfId="0" applyFill="1" applyBorder="1" applyAlignment="1">
      <alignment horizontal="center" vertical="center"/>
    </xf>
    <xf numFmtId="0" fontId="0" fillId="13" borderId="65" xfId="0" applyFill="1" applyBorder="1"/>
    <xf numFmtId="0" fontId="9" fillId="12" borderId="63" xfId="0" applyFont="1" applyFill="1" applyBorder="1" applyAlignment="1">
      <alignment horizontal="center" vertical="center"/>
    </xf>
    <xf numFmtId="0" fontId="0" fillId="12" borderId="61" xfId="0" applyFill="1" applyBorder="1" applyAlignment="1">
      <alignment horizontal="center" vertical="center"/>
    </xf>
    <xf numFmtId="0" fontId="0" fillId="12" borderId="2" xfId="0" applyFill="1" applyBorder="1" applyAlignment="1">
      <alignment horizontal="center" vertical="center"/>
    </xf>
    <xf numFmtId="0" fontId="0" fillId="12" borderId="52" xfId="0" applyFill="1" applyBorder="1" applyAlignment="1">
      <alignment horizontal="center" vertical="center"/>
    </xf>
    <xf numFmtId="0" fontId="0" fillId="12" borderId="3" xfId="0" applyFill="1" applyBorder="1" applyAlignment="1">
      <alignment horizontal="center" vertical="center"/>
    </xf>
    <xf numFmtId="0" fontId="0" fillId="0" borderId="65" xfId="0" applyBorder="1"/>
    <xf numFmtId="0" fontId="0" fillId="0" borderId="52" xfId="0" applyBorder="1"/>
    <xf numFmtId="0" fontId="9" fillId="14" borderId="64" xfId="0" applyFont="1" applyFill="1" applyBorder="1" applyAlignment="1">
      <alignment horizontal="center" vertical="center"/>
    </xf>
    <xf numFmtId="0" fontId="0" fillId="8" borderId="62" xfId="0" applyFill="1" applyBorder="1" applyAlignment="1">
      <alignment horizontal="center" vertical="center"/>
    </xf>
    <xf numFmtId="0" fontId="9" fillId="8" borderId="2" xfId="0" applyFont="1" applyFill="1" applyBorder="1" applyAlignment="1">
      <alignment horizontal="center" vertical="center"/>
    </xf>
    <xf numFmtId="0" fontId="9" fillId="8" borderId="52" xfId="0" applyFont="1" applyFill="1" applyBorder="1" applyAlignment="1">
      <alignment horizontal="center" vertical="center"/>
    </xf>
    <xf numFmtId="0" fontId="0" fillId="8" borderId="3" xfId="0" applyFill="1" applyBorder="1" applyAlignment="1">
      <alignment horizontal="center" vertical="center"/>
    </xf>
    <xf numFmtId="0" fontId="0" fillId="8" borderId="2" xfId="0" applyFill="1" applyBorder="1" applyAlignment="1">
      <alignment horizontal="center" vertical="center"/>
    </xf>
    <xf numFmtId="0" fontId="0" fillId="8" borderId="52" xfId="0" applyFill="1" applyBorder="1" applyAlignment="1">
      <alignment horizontal="center" vertical="center"/>
    </xf>
    <xf numFmtId="0" fontId="9" fillId="6" borderId="49" xfId="0" applyFont="1" applyFill="1" applyBorder="1" applyAlignment="1">
      <alignment horizontal="center" vertical="center" wrapText="1"/>
    </xf>
    <xf numFmtId="0" fontId="0" fillId="7" borderId="62" xfId="0" applyFill="1" applyBorder="1" applyAlignment="1">
      <alignment horizontal="center" vertical="center"/>
    </xf>
    <xf numFmtId="0" fontId="9" fillId="7" borderId="2" xfId="0" applyFont="1" applyFill="1" applyBorder="1" applyAlignment="1">
      <alignment horizontal="center" vertical="center"/>
    </xf>
    <xf numFmtId="0" fontId="9" fillId="7" borderId="52" xfId="0" applyFont="1" applyFill="1" applyBorder="1" applyAlignment="1">
      <alignment horizontal="center" vertical="center"/>
    </xf>
    <xf numFmtId="0" fontId="0" fillId="7" borderId="3" xfId="0" applyFill="1" applyBorder="1" applyAlignment="1">
      <alignment horizontal="center" vertical="center"/>
    </xf>
    <xf numFmtId="0" fontId="0" fillId="7" borderId="2" xfId="0" applyFill="1" applyBorder="1" applyAlignment="1">
      <alignment horizontal="center" vertical="center"/>
    </xf>
    <xf numFmtId="0" fontId="0" fillId="7" borderId="52" xfId="0" applyFill="1" applyBorder="1" applyAlignment="1">
      <alignment horizontal="center" vertical="center"/>
    </xf>
    <xf numFmtId="0" fontId="9" fillId="7" borderId="64" xfId="0" applyFont="1" applyFill="1" applyBorder="1" applyAlignment="1">
      <alignment horizontal="center" vertical="center"/>
    </xf>
    <xf numFmtId="0" fontId="9" fillId="7" borderId="54" xfId="0" applyFont="1" applyFill="1" applyBorder="1" applyAlignment="1">
      <alignment horizontal="center" vertical="center"/>
    </xf>
    <xf numFmtId="0" fontId="0" fillId="7" borderId="53" xfId="0" applyFill="1" applyBorder="1" applyAlignment="1">
      <alignment horizontal="center" vertical="center"/>
    </xf>
    <xf numFmtId="0" fontId="9" fillId="8" borderId="64" xfId="0" applyFont="1" applyFill="1" applyBorder="1" applyAlignment="1">
      <alignment horizontal="center" vertical="center"/>
    </xf>
    <xf numFmtId="0" fontId="9" fillId="8" borderId="54" xfId="0" applyFont="1" applyFill="1" applyBorder="1"/>
    <xf numFmtId="0" fontId="0" fillId="12" borderId="58" xfId="0" applyFill="1" applyBorder="1" applyAlignment="1">
      <alignment horizontal="center" vertical="center"/>
    </xf>
    <xf numFmtId="0" fontId="0" fillId="6" borderId="42" xfId="0" applyFill="1" applyBorder="1" applyAlignment="1">
      <alignment horizontal="center" vertical="center" wrapText="1"/>
    </xf>
    <xf numFmtId="9" fontId="0" fillId="13" borderId="42" xfId="0" applyNumberFormat="1" applyFill="1" applyBorder="1" applyAlignment="1">
      <alignment horizontal="center" vertical="center" wrapText="1"/>
    </xf>
    <xf numFmtId="9" fontId="0" fillId="0" borderId="0" xfId="0" applyNumberFormat="1" applyAlignment="1">
      <alignment horizontal="center"/>
    </xf>
    <xf numFmtId="9" fontId="0" fillId="15" borderId="0" xfId="0" applyNumberFormat="1" applyFill="1"/>
    <xf numFmtId="0" fontId="0" fillId="7" borderId="58" xfId="0" applyFill="1" applyBorder="1" applyAlignment="1">
      <alignment horizontal="center" vertical="center"/>
    </xf>
    <xf numFmtId="0" fontId="0" fillId="8" borderId="58" xfId="0" applyFill="1" applyBorder="1" applyAlignment="1">
      <alignment horizontal="center" vertical="center"/>
    </xf>
    <xf numFmtId="0" fontId="9" fillId="8" borderId="54" xfId="0" applyFont="1" applyFill="1" applyBorder="1" applyAlignment="1">
      <alignment horizontal="center"/>
    </xf>
    <xf numFmtId="9" fontId="0" fillId="13" borderId="67" xfId="0" applyNumberFormat="1" applyFill="1" applyBorder="1" applyAlignment="1">
      <alignment horizontal="center" vertical="center"/>
    </xf>
    <xf numFmtId="0" fontId="10" fillId="8" borderId="46" xfId="0" applyFont="1" applyFill="1" applyBorder="1" applyAlignment="1">
      <alignment horizontal="center" vertical="center" wrapText="1"/>
    </xf>
    <xf numFmtId="0" fontId="10" fillId="8" borderId="47" xfId="0" applyFont="1" applyFill="1" applyBorder="1" applyAlignment="1">
      <alignment horizontal="center" vertical="center" wrapText="1"/>
    </xf>
    <xf numFmtId="0" fontId="0" fillId="13" borderId="0" xfId="0" applyFill="1"/>
    <xf numFmtId="9" fontId="0" fillId="0" borderId="0" xfId="0" applyNumberFormat="1" applyAlignment="1">
      <alignment horizontal="center" vertical="center"/>
    </xf>
    <xf numFmtId="0" fontId="0" fillId="7" borderId="42" xfId="0" applyFill="1" applyBorder="1" applyAlignment="1">
      <alignment horizontal="center" vertical="center"/>
    </xf>
    <xf numFmtId="10" fontId="0" fillId="0" borderId="0" xfId="0" applyNumberFormat="1"/>
    <xf numFmtId="0" fontId="9" fillId="8" borderId="53" xfId="0" applyFont="1" applyFill="1" applyBorder="1" applyAlignment="1">
      <alignment wrapText="1"/>
    </xf>
    <xf numFmtId="9" fontId="0" fillId="0" borderId="0" xfId="0" applyNumberFormat="1"/>
    <xf numFmtId="0" fontId="0" fillId="14" borderId="53" xfId="0" applyFill="1" applyBorder="1" applyAlignment="1">
      <alignment horizontal="center" vertical="center" wrapText="1"/>
    </xf>
    <xf numFmtId="0" fontId="0" fillId="0" borderId="0" xfId="0" quotePrefix="1"/>
    <xf numFmtId="0" fontId="0" fillId="0" borderId="0" xfId="0" quotePrefix="1" applyAlignment="1"/>
    <xf numFmtId="10" fontId="9" fillId="14" borderId="54" xfId="0" applyNumberFormat="1" applyFont="1" applyFill="1" applyBorder="1" applyAlignment="1">
      <alignment horizontal="center" vertical="center"/>
    </xf>
    <xf numFmtId="0" fontId="0" fillId="8" borderId="4" xfId="0" applyFill="1" applyBorder="1" applyAlignment="1">
      <alignment horizontal="center" vertical="center"/>
    </xf>
    <xf numFmtId="0" fontId="0" fillId="8" borderId="71" xfId="0" applyFill="1" applyBorder="1" applyAlignment="1">
      <alignment horizontal="center" vertical="center"/>
    </xf>
    <xf numFmtId="0" fontId="0" fillId="8" borderId="5" xfId="0" applyFill="1" applyBorder="1" applyAlignment="1">
      <alignment horizontal="center" vertical="center"/>
    </xf>
    <xf numFmtId="0" fontId="0" fillId="0" borderId="0" xfId="0" quotePrefix="1" applyAlignment="1">
      <alignment wrapText="1"/>
    </xf>
    <xf numFmtId="0" fontId="9" fillId="14" borderId="54" xfId="0" applyFont="1" applyFill="1" applyBorder="1" applyAlignment="1">
      <alignment horizontal="center" vertical="center"/>
    </xf>
    <xf numFmtId="0" fontId="8" fillId="12" borderId="46" xfId="0" applyFont="1" applyFill="1" applyBorder="1" applyAlignment="1">
      <alignment horizontal="center" vertical="center" wrapText="1"/>
    </xf>
    <xf numFmtId="0" fontId="8" fillId="7" borderId="46" xfId="0" applyFont="1" applyFill="1" applyBorder="1" applyAlignment="1">
      <alignment horizontal="center" vertical="center" wrapText="1"/>
    </xf>
    <xf numFmtId="0" fontId="8" fillId="8" borderId="46" xfId="0" applyFont="1" applyFill="1" applyBorder="1" applyAlignment="1">
      <alignment horizontal="center" vertical="center" wrapText="1"/>
    </xf>
    <xf numFmtId="0" fontId="0" fillId="0" borderId="0" xfId="0" applyAlignment="1">
      <alignment horizontal="center" vertical="center"/>
    </xf>
    <xf numFmtId="0" fontId="8" fillId="6" borderId="46" xfId="0" applyFont="1" applyFill="1" applyBorder="1" applyAlignment="1">
      <alignment horizontal="center" vertical="center" wrapText="1"/>
    </xf>
    <xf numFmtId="0" fontId="1" fillId="2" borderId="26" xfId="1" applyBorder="1" applyAlignment="1">
      <alignment horizontal="center" vertical="center"/>
    </xf>
    <xf numFmtId="0" fontId="1" fillId="5" borderId="26" xfId="4" applyBorder="1" applyAlignment="1">
      <alignment horizontal="center" vertical="center"/>
    </xf>
    <xf numFmtId="0" fontId="1" fillId="3" borderId="26" xfId="2" applyBorder="1" applyAlignment="1">
      <alignment horizontal="center" vertical="center"/>
    </xf>
    <xf numFmtId="0" fontId="0" fillId="0" borderId="13" xfId="0" applyBorder="1" applyAlignment="1">
      <alignment horizontal="center" vertical="center"/>
    </xf>
    <xf numFmtId="0" fontId="0" fillId="0" borderId="25" xfId="0" applyBorder="1" applyAlignment="1">
      <alignment horizontal="center" vertical="center"/>
    </xf>
    <xf numFmtId="0" fontId="0" fillId="0" borderId="17" xfId="0" applyBorder="1" applyAlignment="1">
      <alignment horizontal="center"/>
    </xf>
    <xf numFmtId="0" fontId="0" fillId="0" borderId="18" xfId="0" applyBorder="1" applyAlignment="1">
      <alignment horizontal="center"/>
    </xf>
    <xf numFmtId="0" fontId="0" fillId="8" borderId="68" xfId="0" applyFill="1" applyBorder="1" applyAlignment="1">
      <alignment horizontal="center" vertical="center" wrapText="1"/>
    </xf>
    <xf numFmtId="0" fontId="0" fillId="8" borderId="69" xfId="0" applyFill="1" applyBorder="1" applyAlignment="1">
      <alignment horizontal="center" vertical="center"/>
    </xf>
    <xf numFmtId="0" fontId="0" fillId="8" borderId="70" xfId="0" applyFill="1" applyBorder="1" applyAlignment="1">
      <alignment horizontal="center" vertical="center"/>
    </xf>
    <xf numFmtId="0" fontId="8" fillId="9" borderId="46" xfId="0" applyFont="1" applyFill="1" applyBorder="1" applyAlignment="1">
      <alignment horizontal="center" vertical="center"/>
    </xf>
    <xf numFmtId="0" fontId="8" fillId="9" borderId="47" xfId="0" applyFont="1" applyFill="1" applyBorder="1" applyAlignment="1">
      <alignment horizontal="center" vertical="center"/>
    </xf>
    <xf numFmtId="0" fontId="11" fillId="14" borderId="0" xfId="0" applyFont="1" applyFill="1" applyAlignment="1">
      <alignment horizontal="center"/>
    </xf>
    <xf numFmtId="0" fontId="0" fillId="12" borderId="47" xfId="0" applyFill="1" applyBorder="1" applyAlignment="1">
      <alignment horizontal="center" vertical="center"/>
    </xf>
    <xf numFmtId="0" fontId="0" fillId="12" borderId="48" xfId="0" applyFill="1" applyBorder="1" applyAlignment="1">
      <alignment horizontal="center" vertical="center"/>
    </xf>
    <xf numFmtId="0" fontId="9" fillId="14" borderId="54" xfId="0" applyFont="1" applyFill="1" applyBorder="1" applyAlignment="1">
      <alignment horizontal="center" vertical="center"/>
    </xf>
    <xf numFmtId="0" fontId="10" fillId="7" borderId="0" xfId="0" applyFont="1" applyFill="1" applyAlignment="1">
      <alignment horizontal="center"/>
    </xf>
    <xf numFmtId="0" fontId="0" fillId="7" borderId="63" xfId="0" applyFill="1" applyBorder="1" applyAlignment="1">
      <alignment horizontal="center" vertical="center"/>
    </xf>
    <xf numFmtId="0" fontId="0" fillId="7" borderId="61" xfId="0" applyFill="1" applyBorder="1" applyAlignment="1">
      <alignment horizontal="center" vertical="center"/>
    </xf>
    <xf numFmtId="0" fontId="9" fillId="7" borderId="60" xfId="0" applyFont="1" applyFill="1" applyBorder="1" applyAlignment="1">
      <alignment horizontal="center" vertical="center"/>
    </xf>
    <xf numFmtId="0" fontId="9" fillId="7" borderId="66" xfId="0" applyFont="1" applyFill="1" applyBorder="1" applyAlignment="1">
      <alignment horizontal="center" vertical="center"/>
    </xf>
    <xf numFmtId="0" fontId="11" fillId="6" borderId="46" xfId="0" applyFont="1" applyFill="1" applyBorder="1" applyAlignment="1">
      <alignment horizontal="center" vertical="center" wrapText="1"/>
    </xf>
    <xf numFmtId="0" fontId="11" fillId="6" borderId="47" xfId="0" applyFont="1" applyFill="1" applyBorder="1" applyAlignment="1">
      <alignment horizontal="center" vertical="center" wrapText="1"/>
    </xf>
    <xf numFmtId="0" fontId="0" fillId="6" borderId="46" xfId="0" applyFill="1" applyBorder="1" applyAlignment="1">
      <alignment horizontal="center" vertical="center" wrapText="1"/>
    </xf>
    <xf numFmtId="0" fontId="0" fillId="6" borderId="47" xfId="0" applyFill="1" applyBorder="1" applyAlignment="1">
      <alignment horizontal="center" vertical="center" wrapText="1"/>
    </xf>
    <xf numFmtId="0" fontId="0" fillId="0" borderId="42" xfId="0" applyBorder="1" applyAlignment="1">
      <alignment horizontal="center" vertical="center"/>
    </xf>
    <xf numFmtId="0" fontId="0" fillId="0" borderId="0" xfId="0" applyAlignment="1">
      <alignment horizontal="center" vertical="center"/>
    </xf>
    <xf numFmtId="0" fontId="8" fillId="9" borderId="48" xfId="0" applyFont="1" applyFill="1" applyBorder="1" applyAlignment="1">
      <alignment horizontal="center" vertical="center"/>
    </xf>
    <xf numFmtId="0" fontId="8" fillId="9" borderId="46" xfId="0" applyFont="1" applyFill="1" applyBorder="1" applyAlignment="1">
      <alignment horizontal="center" vertical="center" wrapText="1"/>
    </xf>
    <xf numFmtId="0" fontId="8" fillId="9" borderId="47" xfId="0" applyFont="1" applyFill="1" applyBorder="1" applyAlignment="1">
      <alignment horizontal="center" vertical="center" wrapText="1"/>
    </xf>
    <xf numFmtId="0" fontId="8" fillId="9" borderId="48" xfId="0" applyFont="1" applyFill="1" applyBorder="1" applyAlignment="1">
      <alignment horizontal="center" vertical="center" wrapText="1"/>
    </xf>
    <xf numFmtId="49" fontId="8" fillId="11" borderId="26" xfId="0" applyNumberFormat="1" applyFont="1" applyFill="1" applyBorder="1" applyAlignment="1">
      <alignment horizontal="center" vertical="center" wrapText="1"/>
    </xf>
    <xf numFmtId="49" fontId="8" fillId="11" borderId="16" xfId="0" applyNumberFormat="1" applyFont="1" applyFill="1" applyBorder="1" applyAlignment="1">
      <alignment horizontal="center" vertical="center" wrapText="1"/>
    </xf>
    <xf numFmtId="0" fontId="8" fillId="6" borderId="46" xfId="0" applyFont="1" applyFill="1" applyBorder="1" applyAlignment="1">
      <alignment horizontal="center" vertical="center" wrapText="1"/>
    </xf>
    <xf numFmtId="0" fontId="8" fillId="6" borderId="48" xfId="0" applyFont="1" applyFill="1" applyBorder="1" applyAlignment="1">
      <alignment horizontal="center" vertical="center" wrapText="1"/>
    </xf>
    <xf numFmtId="0" fontId="0" fillId="0" borderId="0" xfId="0" applyAlignment="1"/>
    <xf numFmtId="0" fontId="8" fillId="12" borderId="46" xfId="0" applyFont="1" applyFill="1" applyBorder="1" applyAlignment="1">
      <alignment horizontal="center" vertical="center" wrapText="1"/>
    </xf>
    <xf numFmtId="0" fontId="8" fillId="12" borderId="48" xfId="0" applyFont="1" applyFill="1" applyBorder="1" applyAlignment="1">
      <alignment horizontal="center" vertical="center" wrapText="1"/>
    </xf>
    <xf numFmtId="0" fontId="8" fillId="7" borderId="46" xfId="0" applyFont="1" applyFill="1" applyBorder="1" applyAlignment="1">
      <alignment horizontal="center" vertical="center" wrapText="1"/>
    </xf>
    <xf numFmtId="0" fontId="8" fillId="7" borderId="48" xfId="0" applyFont="1" applyFill="1" applyBorder="1" applyAlignment="1">
      <alignment horizontal="center" vertical="center" wrapText="1"/>
    </xf>
    <xf numFmtId="0" fontId="8" fillId="8" borderId="46" xfId="0" applyFont="1" applyFill="1" applyBorder="1" applyAlignment="1">
      <alignment horizontal="center" vertical="center" wrapText="1"/>
    </xf>
    <xf numFmtId="0" fontId="8" fillId="8" borderId="48" xfId="0" applyFont="1" applyFill="1" applyBorder="1" applyAlignment="1">
      <alignment horizontal="center" vertical="center" wrapText="1"/>
    </xf>
  </cellXfs>
  <cellStyles count="11">
    <cellStyle name="Accent3" xfId="1" builtinId="37"/>
    <cellStyle name="Accent4" xfId="2" builtinId="41"/>
    <cellStyle name="Accent6" xfId="3" builtinId="49"/>
    <cellStyle name="Lien hypertexte" xfId="5" hidden="1" xr:uid="{00000000-000B-0000-0000-000008000000}"/>
    <cellStyle name="Lien hypertexte" xfId="7" hidden="1" xr:uid="{00000000-000B-0000-0000-000008000000}"/>
    <cellStyle name="Lien hypertexte" xfId="9" hidden="1" xr:uid="{00000000-000B-0000-0000-000008000000}"/>
    <cellStyle name="Lien hypertexte visité" xfId="6" hidden="1" xr:uid="{00000000-000B-0000-0000-000009000000}"/>
    <cellStyle name="Lien hypertexte visité" xfId="8" hidden="1" xr:uid="{00000000-000B-0000-0000-000009000000}"/>
    <cellStyle name="Lien hypertexte visité" xfId="10" hidden="1" xr:uid="{00000000-000B-0000-0000-000009000000}"/>
    <cellStyle name="Normal" xfId="0" builtinId="0"/>
    <cellStyle name="Scrabble" xfId="4" xr:uid="{00000000-0005-0000-0000-00000F000000}"/>
  </cellStyles>
  <dxfs count="0"/>
  <tableStyles count="0" defaultTableStyle="TableStyleMedium2" defaultPivotStyle="PivotStyleMedium9"/>
  <colors>
    <mruColors>
      <color rgb="FFF2F2F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85296"/>
      </a:hlink>
      <a:folHlink>
        <a:srgbClr val="993366"/>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22"/>
  <sheetViews>
    <sheetView workbookViewId="0">
      <selection activeCell="E3" sqref="E3:E20"/>
    </sheetView>
  </sheetViews>
  <sheetFormatPr defaultColWidth="9" defaultRowHeight="14.25"/>
  <cols>
    <col min="1" max="1" width="45.7109375" customWidth="1"/>
  </cols>
  <sheetData>
    <row r="1" spans="1:5" ht="15">
      <c r="A1" s="1"/>
    </row>
    <row r="2" spans="1:5" ht="15">
      <c r="A2" s="1"/>
      <c r="B2" t="s">
        <v>0</v>
      </c>
      <c r="C2" t="s">
        <v>1</v>
      </c>
      <c r="D2" t="s">
        <v>2</v>
      </c>
      <c r="E2" t="s">
        <v>3</v>
      </c>
    </row>
    <row r="3" spans="1:5" ht="15">
      <c r="A3" s="1" t="s">
        <v>4</v>
      </c>
      <c r="E3">
        <v>3</v>
      </c>
    </row>
    <row r="4" spans="1:5" ht="15">
      <c r="A4" s="1" t="s">
        <v>5</v>
      </c>
      <c r="E4">
        <v>3</v>
      </c>
    </row>
    <row r="5" spans="1:5" ht="30">
      <c r="A5" s="1" t="s">
        <v>6</v>
      </c>
      <c r="E5">
        <v>3</v>
      </c>
    </row>
    <row r="6" spans="1:5" ht="15">
      <c r="A6" s="1" t="s">
        <v>7</v>
      </c>
      <c r="E6">
        <v>2</v>
      </c>
    </row>
    <row r="7" spans="1:5" ht="15">
      <c r="A7" s="1" t="s">
        <v>8</v>
      </c>
      <c r="E7">
        <v>2</v>
      </c>
    </row>
    <row r="8" spans="1:5" ht="15">
      <c r="A8" s="1" t="s">
        <v>9</v>
      </c>
      <c r="E8">
        <v>2</v>
      </c>
    </row>
    <row r="9" spans="1:5" ht="45">
      <c r="A9" s="1" t="s">
        <v>10</v>
      </c>
      <c r="E9">
        <v>3</v>
      </c>
    </row>
    <row r="10" spans="1:5" ht="15">
      <c r="A10" s="1" t="s">
        <v>11</v>
      </c>
      <c r="E10">
        <v>2</v>
      </c>
    </row>
    <row r="11" spans="1:5" ht="30">
      <c r="A11" s="1" t="s">
        <v>12</v>
      </c>
      <c r="E11">
        <v>3</v>
      </c>
    </row>
    <row r="12" spans="1:5" ht="30">
      <c r="A12" s="1" t="s">
        <v>13</v>
      </c>
      <c r="E12">
        <v>2</v>
      </c>
    </row>
    <row r="13" spans="1:5" ht="30">
      <c r="A13" s="1" t="s">
        <v>14</v>
      </c>
      <c r="E13">
        <v>3</v>
      </c>
    </row>
    <row r="14" spans="1:5" ht="30">
      <c r="A14" s="1" t="s">
        <v>15</v>
      </c>
      <c r="E14">
        <v>1</v>
      </c>
    </row>
    <row r="15" spans="1:5" ht="15">
      <c r="A15" s="1" t="s">
        <v>16</v>
      </c>
      <c r="E15">
        <v>2</v>
      </c>
    </row>
    <row r="16" spans="1:5" ht="15">
      <c r="A16" s="1" t="s">
        <v>17</v>
      </c>
      <c r="E16">
        <v>3</v>
      </c>
    </row>
    <row r="17" spans="1:5" ht="30">
      <c r="A17" s="1" t="s">
        <v>18</v>
      </c>
      <c r="E17">
        <v>2</v>
      </c>
    </row>
    <row r="18" spans="1:5" ht="15">
      <c r="A18" s="1" t="s">
        <v>19</v>
      </c>
      <c r="E18">
        <v>1</v>
      </c>
    </row>
    <row r="19" spans="1:5" ht="15">
      <c r="A19" s="1" t="s">
        <v>20</v>
      </c>
      <c r="E19">
        <v>2</v>
      </c>
    </row>
    <row r="20" spans="1:5" ht="15">
      <c r="A20" t="s">
        <v>21</v>
      </c>
      <c r="E20">
        <v>3</v>
      </c>
    </row>
    <row r="21" spans="1:5" ht="15">
      <c r="A21" t="s">
        <v>22</v>
      </c>
      <c r="B21">
        <f>SUMPRODUCT(B$3:B$20,$E$3:$E$20)</f>
        <v>0</v>
      </c>
      <c r="C21">
        <f t="shared" ref="C21:D21" si="0">SUMPRODUCT(C$3:C$20,$E$3:$E$20)</f>
        <v>0</v>
      </c>
      <c r="D21">
        <f t="shared" si="0"/>
        <v>0</v>
      </c>
    </row>
    <row r="22" spans="1:5" ht="15">
      <c r="A22" t="s">
        <v>23</v>
      </c>
      <c r="B22">
        <f>SUMPRODUCT(--ISNUMBER(B$3:B$20),$E$3:$E$20)</f>
        <v>0</v>
      </c>
      <c r="C22">
        <f t="shared" ref="C22:D22" si="1">SUMPRODUCT(--ISNUMBER(C$3:C$20),$E$3:$E$20)</f>
        <v>0</v>
      </c>
      <c r="D22">
        <f t="shared" si="1"/>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E26"/>
  <sheetViews>
    <sheetView workbookViewId="0">
      <selection activeCell="E3" sqref="E3:E24"/>
    </sheetView>
  </sheetViews>
  <sheetFormatPr defaultColWidth="9" defaultRowHeight="14.25"/>
  <cols>
    <col min="1" max="1" width="45.7109375" customWidth="1"/>
  </cols>
  <sheetData>
    <row r="2" spans="1:5" ht="15">
      <c r="B2" t="s">
        <v>0</v>
      </c>
      <c r="C2" t="s">
        <v>1</v>
      </c>
      <c r="D2" t="s">
        <v>2</v>
      </c>
      <c r="E2" t="s">
        <v>3</v>
      </c>
    </row>
    <row r="3" spans="1:5" ht="30">
      <c r="A3" s="1" t="s">
        <v>12</v>
      </c>
      <c r="E3">
        <v>3</v>
      </c>
    </row>
    <row r="4" spans="1:5" ht="45">
      <c r="A4" s="1" t="s">
        <v>24</v>
      </c>
      <c r="E4">
        <v>4</v>
      </c>
    </row>
    <row r="5" spans="1:5" ht="15">
      <c r="A5" s="1" t="s">
        <v>25</v>
      </c>
      <c r="E5">
        <v>2</v>
      </c>
    </row>
    <row r="6" spans="1:5" ht="15">
      <c r="A6" s="1" t="s">
        <v>26</v>
      </c>
      <c r="E6">
        <v>5</v>
      </c>
    </row>
    <row r="7" spans="1:5" ht="30">
      <c r="A7" s="1" t="s">
        <v>27</v>
      </c>
      <c r="E7">
        <v>3</v>
      </c>
    </row>
    <row r="8" spans="1:5" ht="15">
      <c r="A8" s="1" t="s">
        <v>28</v>
      </c>
      <c r="E8">
        <v>2</v>
      </c>
    </row>
    <row r="9" spans="1:5" ht="30">
      <c r="A9" s="1" t="s">
        <v>29</v>
      </c>
      <c r="E9">
        <v>2</v>
      </c>
    </row>
    <row r="10" spans="1:5" ht="45">
      <c r="A10" s="1" t="s">
        <v>30</v>
      </c>
      <c r="E10">
        <v>3</v>
      </c>
    </row>
    <row r="11" spans="1:5" ht="30">
      <c r="A11" s="1" t="s">
        <v>31</v>
      </c>
      <c r="E11">
        <v>5</v>
      </c>
    </row>
    <row r="12" spans="1:5" ht="15">
      <c r="A12" s="1" t="s">
        <v>32</v>
      </c>
      <c r="E12">
        <v>3</v>
      </c>
    </row>
    <row r="13" spans="1:5" ht="15">
      <c r="A13" s="1" t="s">
        <v>33</v>
      </c>
      <c r="E13">
        <v>3</v>
      </c>
    </row>
    <row r="14" spans="1:5" ht="45">
      <c r="A14" s="1" t="s">
        <v>34</v>
      </c>
      <c r="E14">
        <v>3</v>
      </c>
    </row>
    <row r="15" spans="1:5" ht="30">
      <c r="A15" s="1" t="s">
        <v>35</v>
      </c>
      <c r="E15">
        <v>3</v>
      </c>
    </row>
    <row r="16" spans="1:5" ht="15">
      <c r="A16" s="1" t="s">
        <v>36</v>
      </c>
      <c r="E16">
        <v>2</v>
      </c>
    </row>
    <row r="17" spans="1:5" ht="15">
      <c r="A17" s="1" t="s">
        <v>37</v>
      </c>
      <c r="E17">
        <v>4</v>
      </c>
    </row>
    <row r="18" spans="1:5" ht="15">
      <c r="A18" s="1" t="s">
        <v>38</v>
      </c>
      <c r="E18">
        <v>3</v>
      </c>
    </row>
    <row r="19" spans="1:5" ht="15">
      <c r="A19" s="1" t="s">
        <v>39</v>
      </c>
      <c r="E19">
        <v>3</v>
      </c>
    </row>
    <row r="20" spans="1:5" ht="15">
      <c r="A20" s="1" t="s">
        <v>40</v>
      </c>
      <c r="E20">
        <v>3</v>
      </c>
    </row>
    <row r="21" spans="1:5" ht="30">
      <c r="A21" s="1" t="s">
        <v>41</v>
      </c>
      <c r="E21">
        <v>3</v>
      </c>
    </row>
    <row r="22" spans="1:5" ht="30">
      <c r="A22" s="1" t="s">
        <v>42</v>
      </c>
      <c r="E22">
        <v>2</v>
      </c>
    </row>
    <row r="23" spans="1:5" ht="15">
      <c r="A23" s="1" t="s">
        <v>43</v>
      </c>
      <c r="E23">
        <v>1</v>
      </c>
    </row>
    <row r="24" spans="1:5" ht="15">
      <c r="A24" s="1" t="s">
        <v>44</v>
      </c>
      <c r="E24">
        <v>2</v>
      </c>
    </row>
    <row r="25" spans="1:5" ht="15">
      <c r="A25" t="s">
        <v>22</v>
      </c>
      <c r="B25">
        <f>SUMPRODUCT(B$3:B$24,$E$3:$E$24)</f>
        <v>0</v>
      </c>
      <c r="C25">
        <f t="shared" ref="C25:D25" si="0">SUMPRODUCT(C$3:C$24,$E$3:$E$24)</f>
        <v>0</v>
      </c>
      <c r="D25">
        <f t="shared" si="0"/>
        <v>0</v>
      </c>
    </row>
    <row r="26" spans="1:5" ht="15">
      <c r="A26" t="s">
        <v>23</v>
      </c>
      <c r="B26">
        <f>SUMPRODUCT(--ISNUMBER(B$3:B$24),$E$3:$E$24)</f>
        <v>0</v>
      </c>
      <c r="C26">
        <f t="shared" ref="C26:D26" si="1">SUMPRODUCT(--ISNUMBER(C$3:C$24),$E$3:$E$24)</f>
        <v>0</v>
      </c>
      <c r="D26">
        <f t="shared" si="1"/>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8"/>
  <sheetViews>
    <sheetView workbookViewId="0">
      <selection activeCell="F26" sqref="F26"/>
    </sheetView>
  </sheetViews>
  <sheetFormatPr defaultColWidth="9" defaultRowHeight="14.25"/>
  <cols>
    <col min="9" max="9" width="9.85546875" bestFit="1" customWidth="1"/>
  </cols>
  <sheetData>
    <row r="1" spans="1:11" ht="15.75" thickBot="1"/>
    <row r="2" spans="1:11" ht="15">
      <c r="C2" s="204" t="s">
        <v>45</v>
      </c>
      <c r="D2" s="204"/>
      <c r="E2" s="205" t="s">
        <v>46</v>
      </c>
      <c r="F2" s="205"/>
      <c r="G2" s="206" t="s">
        <v>47</v>
      </c>
      <c r="H2" s="206"/>
    </row>
    <row r="3" spans="1:11" ht="15.75" thickBot="1">
      <c r="A3" s="69"/>
      <c r="B3" s="69"/>
      <c r="C3" s="42" t="s">
        <v>3</v>
      </c>
      <c r="D3" s="42" t="s">
        <v>48</v>
      </c>
      <c r="E3" s="43" t="s">
        <v>3</v>
      </c>
      <c r="F3" s="43" t="s">
        <v>48</v>
      </c>
      <c r="G3" s="44" t="s">
        <v>3</v>
      </c>
      <c r="H3" s="44" t="s">
        <v>48</v>
      </c>
    </row>
    <row r="4" spans="1:11" ht="15">
      <c r="A4" t="s">
        <v>0</v>
      </c>
      <c r="B4">
        <v>0.06</v>
      </c>
      <c r="C4" s="63">
        <v>0.33333333333333331</v>
      </c>
      <c r="D4" s="57">
        <f>HLOOKUP(A4,Sudoku!$B$2:$F$44,43)</f>
        <v>0.5</v>
      </c>
      <c r="E4" s="64">
        <v>0.33333333333333331</v>
      </c>
      <c r="F4" s="58">
        <f>HLOOKUP(OldSommaire!A4,Scrabble!$B$2:$F$48,47,FALSE)</f>
        <v>0.5</v>
      </c>
      <c r="G4" s="65">
        <v>0.33333333333333331</v>
      </c>
      <c r="H4" s="59">
        <f>HLOOKUP(A4,Curling!$B$2:$F$50,49, FALSE)</f>
        <v>0.5</v>
      </c>
      <c r="I4">
        <f>SUMPRODUCT(C4:D4,E4:F4,G4:H4)</f>
        <v>0.16203703703703703</v>
      </c>
      <c r="J4" t="str">
        <f>CONCATENATE(TEXT(I4*B4*100,"0.00"),"/",B4*100)</f>
        <v>0.97/6</v>
      </c>
      <c r="K4" t="str">
        <f>IF(C4+E4+G4&lt;&gt;1, "Attention la somme des poids n'égale pas 100%", "")</f>
        <v/>
      </c>
    </row>
    <row r="5" spans="1:11" ht="15">
      <c r="A5" t="s">
        <v>1</v>
      </c>
      <c r="B5">
        <v>0.14000000000000001</v>
      </c>
      <c r="C5" s="66">
        <v>0.5</v>
      </c>
      <c r="D5" s="46">
        <f>HLOOKUP(A5,Sudoku!$B$2:$F$44,43)</f>
        <v>0.5</v>
      </c>
      <c r="E5" s="67">
        <v>0.25</v>
      </c>
      <c r="F5" s="48">
        <f>HLOOKUP(OldSommaire!A5,Scrabble!$B$2:$F$48,47,FALSE)</f>
        <v>0.5</v>
      </c>
      <c r="G5" s="68">
        <v>0.25</v>
      </c>
      <c r="H5" s="50">
        <f>HLOOKUP(A5,Curling!$B$2:$F$50,49, FALSE)</f>
        <v>0.5</v>
      </c>
      <c r="I5">
        <f t="shared" ref="I5:I7" si="0">SUMPRODUCT(C5:D5,E5:F5,G5:H5)</f>
        <v>0.15625</v>
      </c>
      <c r="J5" t="str">
        <f t="shared" ref="J5:J8" si="1">CONCATENATE(TEXT(I5*B5*100,"0.00"),"/",B5*100)</f>
        <v>2.19/14</v>
      </c>
      <c r="K5" t="str">
        <f t="shared" ref="K5:K8" si="2">IF(C5+E5+G5&lt;&gt;1, "Attention la somme des poids n'égale pas 100%", "")</f>
        <v/>
      </c>
    </row>
    <row r="6" spans="1:11" ht="15">
      <c r="A6" t="s">
        <v>2</v>
      </c>
      <c r="B6">
        <v>0.25</v>
      </c>
      <c r="C6" s="45">
        <v>0.2</v>
      </c>
      <c r="D6" s="46">
        <f>HLOOKUP(A6,Sudoku!$B$2:$F$44,43)</f>
        <v>0.5</v>
      </c>
      <c r="E6" s="47">
        <v>0.2</v>
      </c>
      <c r="F6" s="48">
        <f>HLOOKUP(OldSommaire!A6,Scrabble!$B$2:$F$48,47,FALSE)</f>
        <v>0.5</v>
      </c>
      <c r="G6" s="49">
        <v>0.6</v>
      </c>
      <c r="H6" s="50">
        <f>HLOOKUP(A6,Curling!$B$2:$F$50,49, FALSE)</f>
        <v>0.5</v>
      </c>
      <c r="I6">
        <f t="shared" si="0"/>
        <v>0.14899999999999999</v>
      </c>
      <c r="J6" t="str">
        <f t="shared" si="1"/>
        <v>3.73/25</v>
      </c>
      <c r="K6" t="str">
        <f t="shared" si="2"/>
        <v/>
      </c>
    </row>
    <row r="7" spans="1:11" ht="15">
      <c r="A7" t="s">
        <v>49</v>
      </c>
      <c r="B7">
        <v>0.25</v>
      </c>
      <c r="C7" s="45">
        <v>0.3</v>
      </c>
      <c r="D7" s="46">
        <f>HLOOKUP(A7,Sudoku!$B$2:$F$44,43)</f>
        <v>0.5</v>
      </c>
      <c r="E7" s="47">
        <v>0.33</v>
      </c>
      <c r="F7" s="48">
        <f>HLOOKUP(OldSommaire!A7,Scrabble!$B$2:$F$48,47,FALSE)</f>
        <v>0.5</v>
      </c>
      <c r="G7" s="49">
        <v>0.11</v>
      </c>
      <c r="H7" s="50">
        <f>HLOOKUP(A7,Curling!$B$2:$F$50,49, FALSE)</f>
        <v>0.5</v>
      </c>
      <c r="I7">
        <f t="shared" si="0"/>
        <v>0.13589000000000001</v>
      </c>
      <c r="J7" t="str">
        <f t="shared" si="1"/>
        <v>3.40/25</v>
      </c>
      <c r="K7" t="str">
        <f t="shared" si="2"/>
        <v>Attention la somme des poids n'égale pas 100%</v>
      </c>
    </row>
    <row r="8" spans="1:11" ht="15.75" thickBot="1">
      <c r="A8" s="60" t="s">
        <v>50</v>
      </c>
      <c r="B8" s="60"/>
      <c r="C8" s="51">
        <v>0.02</v>
      </c>
      <c r="D8" s="52">
        <f>HLOOKUP(A8,Sudoku!$B$2:$F$44,43,FALSE)</f>
        <v>0.5</v>
      </c>
      <c r="E8" s="53">
        <v>0.01</v>
      </c>
      <c r="F8" s="54">
        <f>HLOOKUP(OldSommaire!A8,Scrabble!$B$2:$F$48,47,FALSE)</f>
        <v>0.5</v>
      </c>
      <c r="G8" s="55">
        <v>0.97</v>
      </c>
      <c r="H8" s="56">
        <f>HLOOKUP(A8,Curling!$B$2:$F$50,49, FALSE)</f>
        <v>0.5</v>
      </c>
      <c r="I8" s="61">
        <f>SUMPRODUCT(C8:D8,E8:F8,G8:H8)</f>
        <v>0.125194</v>
      </c>
      <c r="J8" s="62" t="str">
        <f t="shared" si="1"/>
        <v>0.00/0</v>
      </c>
      <c r="K8" t="str">
        <f t="shared" si="2"/>
        <v/>
      </c>
    </row>
  </sheetData>
  <sheetProtection algorithmName="SHA-512" hashValue="rknYa/Iu5Qm87fiYrs0XN7SULY+ktswMU1jwGNES2/0q6OggtPCDjROOfAqiGFfsgzot89MDNARq2328dYU9Bg==" saltValue="cWm8JyDW7WZ75XvIuZR/ew==" spinCount="100000" sheet="1" objects="1" scenarios="1"/>
  <mergeCells count="3">
    <mergeCell ref="C2:D2"/>
    <mergeCell ref="E2:F2"/>
    <mergeCell ref="G2:H2"/>
  </mergeCells>
  <dataValidations count="1">
    <dataValidation type="decimal" allowBlank="1" showInputMessage="1" showErrorMessage="1" error="Les poids sont en terme de pourcentage. Veuillez entrer une valeur entre 0 et 1" sqref="C4:C8 E4:E8 G4:G8" xr:uid="{00000000-0002-0000-0200-000000000000}">
      <formula1>0</formula1>
      <formula2>1</formula2>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92D050"/>
  </sheetPr>
  <dimension ref="A1:I45"/>
  <sheetViews>
    <sheetView topLeftCell="A16" workbookViewId="0">
      <selection activeCell="A27" sqref="A27:I38"/>
    </sheetView>
  </sheetViews>
  <sheetFormatPr defaultColWidth="9" defaultRowHeight="14.25"/>
  <cols>
    <col min="1" max="1" width="41.85546875" customWidth="1"/>
    <col min="6" max="6" width="8" bestFit="1" customWidth="1"/>
  </cols>
  <sheetData>
    <row r="1" spans="1:7" ht="15.75" thickBot="1"/>
    <row r="2" spans="1:7" ht="15">
      <c r="A2" s="30" t="s">
        <v>51</v>
      </c>
      <c r="B2" t="s">
        <v>0</v>
      </c>
      <c r="C2" t="s">
        <v>1</v>
      </c>
      <c r="D2" t="s">
        <v>2</v>
      </c>
      <c r="E2" t="s">
        <v>49</v>
      </c>
      <c r="F2" s="31" t="s">
        <v>50</v>
      </c>
      <c r="G2" s="207" t="s">
        <v>3</v>
      </c>
    </row>
    <row r="3" spans="1:7" ht="15.75" thickBot="1">
      <c r="A3" s="15" t="s">
        <v>52</v>
      </c>
      <c r="F3" s="17"/>
      <c r="G3" s="208"/>
    </row>
    <row r="4" spans="1:7" ht="15.75" thickTop="1">
      <c r="A4" s="32" t="s">
        <v>4</v>
      </c>
      <c r="F4" s="24"/>
      <c r="G4" s="21">
        <v>3</v>
      </c>
    </row>
    <row r="5" spans="1:7" ht="15">
      <c r="A5" s="33" t="s">
        <v>5</v>
      </c>
      <c r="F5" s="25"/>
      <c r="G5" s="22">
        <v>3</v>
      </c>
    </row>
    <row r="6" spans="1:7" ht="30">
      <c r="A6" s="33" t="s">
        <v>6</v>
      </c>
      <c r="F6" s="25"/>
      <c r="G6" s="22">
        <v>3</v>
      </c>
    </row>
    <row r="7" spans="1:7" ht="15">
      <c r="A7" s="33" t="s">
        <v>7</v>
      </c>
      <c r="F7" s="25"/>
      <c r="G7" s="22">
        <v>2</v>
      </c>
    </row>
    <row r="8" spans="1:7" ht="15">
      <c r="A8" s="33" t="s">
        <v>8</v>
      </c>
      <c r="F8" s="25"/>
      <c r="G8" s="22">
        <v>2</v>
      </c>
    </row>
    <row r="9" spans="1:7" ht="15">
      <c r="A9" s="33" t="s">
        <v>9</v>
      </c>
      <c r="F9" s="25"/>
      <c r="G9" s="22">
        <v>2</v>
      </c>
    </row>
    <row r="10" spans="1:7" ht="45">
      <c r="A10" s="33" t="s">
        <v>10</v>
      </c>
      <c r="F10" s="25"/>
      <c r="G10" s="22">
        <v>3</v>
      </c>
    </row>
    <row r="11" spans="1:7" ht="15">
      <c r="A11" s="33" t="s">
        <v>11</v>
      </c>
      <c r="F11" s="25"/>
      <c r="G11" s="22">
        <v>2</v>
      </c>
    </row>
    <row r="12" spans="1:7" ht="30">
      <c r="A12" s="33" t="s">
        <v>12</v>
      </c>
      <c r="F12" s="25"/>
      <c r="G12" s="22">
        <v>3</v>
      </c>
    </row>
    <row r="13" spans="1:7" ht="30">
      <c r="A13" s="33" t="s">
        <v>13</v>
      </c>
      <c r="F13" s="25"/>
      <c r="G13" s="22">
        <v>2</v>
      </c>
    </row>
    <row r="14" spans="1:7" ht="30">
      <c r="A14" s="33" t="s">
        <v>14</v>
      </c>
      <c r="F14" s="25"/>
      <c r="G14" s="22">
        <v>3</v>
      </c>
    </row>
    <row r="15" spans="1:7" ht="30">
      <c r="A15" s="33" t="s">
        <v>15</v>
      </c>
      <c r="F15" s="25"/>
      <c r="G15" s="22">
        <v>1</v>
      </c>
    </row>
    <row r="16" spans="1:7" ht="15">
      <c r="A16" s="33" t="s">
        <v>16</v>
      </c>
      <c r="F16" s="25"/>
      <c r="G16" s="22">
        <v>2</v>
      </c>
    </row>
    <row r="17" spans="1:9" ht="15">
      <c r="A17" s="33" t="s">
        <v>17</v>
      </c>
      <c r="F17" s="25"/>
      <c r="G17" s="22">
        <v>3</v>
      </c>
    </row>
    <row r="18" spans="1:9" ht="30">
      <c r="A18" s="33" t="s">
        <v>18</v>
      </c>
      <c r="F18" s="25"/>
      <c r="G18" s="22">
        <v>2</v>
      </c>
    </row>
    <row r="19" spans="1:9" ht="15">
      <c r="A19" s="33" t="s">
        <v>19</v>
      </c>
      <c r="F19" s="25"/>
      <c r="G19" s="22">
        <v>1</v>
      </c>
    </row>
    <row r="20" spans="1:9" ht="15">
      <c r="A20" s="33" t="s">
        <v>20</v>
      </c>
      <c r="F20" s="25"/>
      <c r="G20" s="22">
        <v>2</v>
      </c>
    </row>
    <row r="21" spans="1:9" ht="15.75" thickBot="1">
      <c r="A21" s="34" t="s">
        <v>21</v>
      </c>
      <c r="F21" s="26"/>
      <c r="G21" s="23">
        <v>3</v>
      </c>
    </row>
    <row r="22" spans="1:9" ht="15">
      <c r="A22" s="2" t="s">
        <v>22</v>
      </c>
      <c r="B22">
        <f>SUMPRODUCT(B$4:B$21,$G$4:$G$21)</f>
        <v>0</v>
      </c>
      <c r="C22">
        <f>SUMPRODUCT(C$4:C$21,$G$4:$G$21)</f>
        <v>0</v>
      </c>
      <c r="D22">
        <f>SUMPRODUCT(D$4:D$21,$G$4:$G$21)</f>
        <v>0</v>
      </c>
      <c r="E22">
        <f>SUMPRODUCT(E$4:E$21,$G$4:$G$21)</f>
        <v>0</v>
      </c>
      <c r="F22" s="18">
        <f>SUMPRODUCT(F$4:F$21,$G$4:$G$21)</f>
        <v>0</v>
      </c>
    </row>
    <row r="23" spans="1:9" ht="15.75" thickBot="1">
      <c r="A23" s="3" t="s">
        <v>23</v>
      </c>
      <c r="B23">
        <f>SUMPRODUCT(--ISNUMBER(B$4:B$21),$G$4:$G$21)</f>
        <v>0</v>
      </c>
      <c r="C23">
        <f>SUMPRODUCT(--ISNUMBER(C$4:C$21),$G$4:$G$21)</f>
        <v>0</v>
      </c>
      <c r="D23">
        <f>SUMPRODUCT(--ISNUMBER(D$4:D$21),$G$4:$G$21)</f>
        <v>0</v>
      </c>
      <c r="E23">
        <f>SUMPRODUCT(--ISNUMBER(E$4:E$21),$G$4:$G$21)</f>
        <v>0</v>
      </c>
      <c r="F23" s="19">
        <f>SUMPRODUCT(--ISNUMBER(F$4:F$21),$G$4:$G$21)</f>
        <v>0</v>
      </c>
    </row>
    <row r="24" spans="1:9" ht="15.75" thickBot="1"/>
    <row r="25" spans="1:9" ht="15.75" thickBot="1">
      <c r="A25" s="38" t="s">
        <v>53</v>
      </c>
      <c r="B25">
        <f>IF(B$23=0,1,B$22)/IF(B$23=0,1,B$23)</f>
        <v>1</v>
      </c>
      <c r="C25">
        <f t="shared" ref="C25:E25" si="0">IF(C$23=0,1,C$22)/IF(C$23=0,1,C$23)</f>
        <v>1</v>
      </c>
      <c r="D25">
        <f t="shared" si="0"/>
        <v>1</v>
      </c>
      <c r="E25">
        <f t="shared" si="0"/>
        <v>1</v>
      </c>
      <c r="F25" s="39">
        <f>IF(F$23=0,1,F$22)/IF(F$23=0,1,F$23)</f>
        <v>1</v>
      </c>
    </row>
    <row r="26" spans="1:9" ht="15.75" thickBot="1"/>
    <row r="27" spans="1:9" ht="15.75" thickBot="1">
      <c r="A27" s="30" t="s">
        <v>54</v>
      </c>
      <c r="H27" s="209" t="s">
        <v>55</v>
      </c>
      <c r="I27" s="210"/>
    </row>
    <row r="28" spans="1:9" ht="15.75" thickBot="1">
      <c r="A28" s="15" t="s">
        <v>56</v>
      </c>
      <c r="B28" t="s">
        <v>57</v>
      </c>
      <c r="F28" s="41"/>
      <c r="H28" s="4" t="s">
        <v>58</v>
      </c>
      <c r="I28" s="5" t="s">
        <v>59</v>
      </c>
    </row>
    <row r="29" spans="1:9" ht="15.75" thickTop="1">
      <c r="A29" s="35" t="s">
        <v>60</v>
      </c>
      <c r="F29" s="27"/>
      <c r="H29" s="6">
        <v>2</v>
      </c>
      <c r="I29" s="7">
        <v>2.2000000000000002</v>
      </c>
    </row>
    <row r="30" spans="1:9" ht="15">
      <c r="A30" s="36" t="s">
        <v>61</v>
      </c>
      <c r="F30" s="28"/>
      <c r="H30" s="8">
        <v>1</v>
      </c>
      <c r="I30" s="9">
        <v>1.3</v>
      </c>
    </row>
    <row r="31" spans="1:9" ht="15">
      <c r="A31" s="36" t="s">
        <v>62</v>
      </c>
      <c r="F31" s="28"/>
      <c r="H31" s="8">
        <v>1</v>
      </c>
      <c r="I31" s="9">
        <v>1.3</v>
      </c>
    </row>
    <row r="32" spans="1:9" ht="15">
      <c r="A32" s="36" t="s">
        <v>63</v>
      </c>
      <c r="F32" s="28"/>
      <c r="H32" s="8">
        <v>1</v>
      </c>
      <c r="I32" s="9">
        <v>1.3</v>
      </c>
    </row>
    <row r="33" spans="1:9" ht="15">
      <c r="A33" s="36" t="s">
        <v>64</v>
      </c>
      <c r="F33" s="28"/>
      <c r="H33" s="8">
        <v>1</v>
      </c>
      <c r="I33" s="9">
        <v>1.3</v>
      </c>
    </row>
    <row r="34" spans="1:9" ht="15">
      <c r="A34" s="36" t="s">
        <v>65</v>
      </c>
      <c r="F34" s="28"/>
      <c r="H34" s="8">
        <v>1</v>
      </c>
      <c r="I34" s="9">
        <v>1.3</v>
      </c>
    </row>
    <row r="35" spans="1:9" ht="15">
      <c r="A35" s="36" t="s">
        <v>66</v>
      </c>
      <c r="F35" s="28"/>
      <c r="H35" s="8">
        <v>1</v>
      </c>
      <c r="I35" s="9">
        <v>1.3</v>
      </c>
    </row>
    <row r="36" spans="1:9" ht="15.75" thickBot="1">
      <c r="A36" s="37" t="s">
        <v>67</v>
      </c>
      <c r="F36" s="29"/>
      <c r="H36" s="10">
        <v>2</v>
      </c>
      <c r="I36" s="11">
        <v>0</v>
      </c>
    </row>
    <row r="37" spans="1:9" ht="15.75" thickBot="1">
      <c r="A37" s="16" t="s">
        <v>68</v>
      </c>
      <c r="B37">
        <f>SUMPRODUCT(B$29:B$36,IF(B$28="Oui",$H$29:$H$36,$I$29:$I$36))</f>
        <v>0</v>
      </c>
      <c r="C37">
        <f>SUMPRODUCT(C$29:C$36,IF(C$28="Oui",$H$29:$H$36,$I$29:$I$36))</f>
        <v>0</v>
      </c>
      <c r="D37">
        <f>SUMPRODUCT(D$29:D$36,IF(D$28="Oui",$H$29:$H$36,$I$29:$I$36))</f>
        <v>0</v>
      </c>
      <c r="E37">
        <f>SUMPRODUCT(E$29:E$36,IF(E$28="Oui",$H$29:$H$36,$I$29:$I$36))</f>
        <v>0</v>
      </c>
      <c r="F37" s="20">
        <f>SUMPRODUCT(F$29:F$36,IF(F$28="Oui",$H$29:$H$36,$I$29:$I$36))</f>
        <v>0</v>
      </c>
      <c r="H37" s="12">
        <v>10</v>
      </c>
      <c r="I37" s="13">
        <v>10</v>
      </c>
    </row>
    <row r="38" spans="1:9" ht="15.75" thickBot="1">
      <c r="A38" s="16" t="s">
        <v>69</v>
      </c>
      <c r="B38">
        <f>IF(B$28="Oui",$H$37,$I$37)</f>
        <v>10</v>
      </c>
      <c r="C38">
        <f t="shared" ref="C38:F38" si="1">IF(C$28="Oui",$H$37,$I$37)</f>
        <v>10</v>
      </c>
      <c r="D38">
        <f t="shared" si="1"/>
        <v>10</v>
      </c>
      <c r="E38">
        <f t="shared" si="1"/>
        <v>10</v>
      </c>
      <c r="F38" s="20">
        <f t="shared" si="1"/>
        <v>10</v>
      </c>
      <c r="H38" s="69"/>
      <c r="I38" s="69"/>
    </row>
    <row r="39" spans="1:9" ht="15">
      <c r="A39" s="14"/>
      <c r="B39" s="14"/>
      <c r="C39" s="14"/>
      <c r="D39" s="14"/>
      <c r="E39" s="14"/>
      <c r="F39" s="14"/>
    </row>
    <row r="40" spans="1:9" ht="15.75" thickBot="1"/>
    <row r="41" spans="1:9" ht="15.75" thickBot="1">
      <c r="A41" s="38" t="s">
        <v>70</v>
      </c>
      <c r="B41">
        <f>B$37/B$38</f>
        <v>0</v>
      </c>
      <c r="C41">
        <f t="shared" ref="C41:F41" si="2">C$37/C$38</f>
        <v>0</v>
      </c>
      <c r="D41">
        <f t="shared" si="2"/>
        <v>0</v>
      </c>
      <c r="E41">
        <f t="shared" si="2"/>
        <v>0</v>
      </c>
      <c r="F41" s="39">
        <f t="shared" si="2"/>
        <v>0</v>
      </c>
    </row>
    <row r="43" spans="1:9" ht="15.75" thickBot="1"/>
    <row r="44" spans="1:9" ht="15.75" thickBot="1">
      <c r="A44" s="38" t="s">
        <v>71</v>
      </c>
      <c r="B44">
        <f>(B$25+B$41)/2</f>
        <v>0.5</v>
      </c>
      <c r="C44">
        <f>(C$25+C$41)/2</f>
        <v>0.5</v>
      </c>
      <c r="D44">
        <f>(D$25+D$41)/2</f>
        <v>0.5</v>
      </c>
      <c r="E44">
        <f>(E$25+E$41)/2</f>
        <v>0.5</v>
      </c>
      <c r="F44" s="39">
        <f>(F$25+F$41)/2</f>
        <v>0.5</v>
      </c>
    </row>
    <row r="45" spans="1:9" ht="15.75" thickBot="1">
      <c r="A45" s="38" t="s">
        <v>72</v>
      </c>
      <c r="B45">
        <f>COUNTA(B$4:B$21)</f>
        <v>0</v>
      </c>
      <c r="C45">
        <f t="shared" ref="C45:F45" si="3">COUNTA(C$4:C$21)</f>
        <v>0</v>
      </c>
      <c r="D45">
        <f t="shared" si="3"/>
        <v>0</v>
      </c>
      <c r="E45">
        <f t="shared" si="3"/>
        <v>0</v>
      </c>
      <c r="F45" s="40">
        <f t="shared" si="3"/>
        <v>0</v>
      </c>
    </row>
  </sheetData>
  <sheetProtection algorithmName="SHA-512" hashValue="nydR6Rm1TNSaSFoaT6if8CD+e1bSWQU7/nRb/pGxK6lBScrD7e5C7Q5kgtlySqLKBYTygKJn5mZOYBmheOcRLA==" saltValue="FqdyGOj0Kd3tBzYY0DRxMA==" spinCount="100000" sheet="1" objects="1" scenarios="1"/>
  <mergeCells count="2">
    <mergeCell ref="G2:G3"/>
    <mergeCell ref="H27:I27"/>
  </mergeCells>
  <dataValidations count="2">
    <dataValidation type="list" allowBlank="1" showInputMessage="1" showErrorMessage="1" sqref="B28:F28" xr:uid="{00000000-0002-0000-0300-000000000000}">
      <formula1>"Oui,Non"</formula1>
    </dataValidation>
    <dataValidation type="decimal" allowBlank="1" showInputMessage="1" showErrorMessage="1" error="Les évaluations sont faites en terme de pourcentage. Veuillez entrer une valeur entre 0 et 1" sqref="B4:F21 B29:F36" xr:uid="{00000000-0002-0000-0300-000001000000}">
      <formula1>0</formula1>
      <formula2>1</formula2>
    </dataValidation>
  </dataValidation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FF00"/>
  </sheetPr>
  <dimension ref="A1:I49"/>
  <sheetViews>
    <sheetView topLeftCell="A21" workbookViewId="0">
      <selection activeCell="A45" sqref="A45:F45"/>
    </sheetView>
  </sheetViews>
  <sheetFormatPr defaultColWidth="9" defaultRowHeight="14.25"/>
  <cols>
    <col min="1" max="1" width="41.85546875" customWidth="1"/>
    <col min="6" max="6" width="8" bestFit="1" customWidth="1"/>
  </cols>
  <sheetData>
    <row r="1" spans="1:7" ht="15.75" thickBot="1"/>
    <row r="2" spans="1:7" ht="15">
      <c r="A2" s="30" t="s">
        <v>51</v>
      </c>
      <c r="B2" t="s">
        <v>0</v>
      </c>
      <c r="C2" t="s">
        <v>1</v>
      </c>
      <c r="D2" t="s">
        <v>2</v>
      </c>
      <c r="E2" t="s">
        <v>49</v>
      </c>
      <c r="F2" s="31" t="s">
        <v>50</v>
      </c>
      <c r="G2" s="207" t="s">
        <v>3</v>
      </c>
    </row>
    <row r="3" spans="1:7" ht="15.75" thickBot="1">
      <c r="A3" s="15" t="s">
        <v>52</v>
      </c>
      <c r="F3" s="17"/>
      <c r="G3" s="208"/>
    </row>
    <row r="4" spans="1:7" ht="30.75" thickTop="1">
      <c r="A4" s="32" t="s">
        <v>12</v>
      </c>
      <c r="F4" s="24"/>
      <c r="G4" s="21">
        <v>3</v>
      </c>
    </row>
    <row r="5" spans="1:7" ht="45">
      <c r="A5" s="33" t="s">
        <v>24</v>
      </c>
      <c r="F5" s="25"/>
      <c r="G5" s="22">
        <v>4</v>
      </c>
    </row>
    <row r="6" spans="1:7" ht="30">
      <c r="A6" s="33" t="s">
        <v>25</v>
      </c>
      <c r="F6" s="25"/>
      <c r="G6" s="22">
        <v>2</v>
      </c>
    </row>
    <row r="7" spans="1:7" ht="15">
      <c r="A7" s="33" t="s">
        <v>26</v>
      </c>
      <c r="F7" s="25"/>
      <c r="G7" s="22">
        <v>5</v>
      </c>
    </row>
    <row r="8" spans="1:7" ht="30">
      <c r="A8" s="33" t="s">
        <v>27</v>
      </c>
      <c r="F8" s="25"/>
      <c r="G8" s="22">
        <v>3</v>
      </c>
    </row>
    <row r="9" spans="1:7" ht="30">
      <c r="A9" s="33" t="s">
        <v>28</v>
      </c>
      <c r="F9" s="25"/>
      <c r="G9" s="22">
        <v>2</v>
      </c>
    </row>
    <row r="10" spans="1:7" ht="45">
      <c r="A10" s="33" t="s">
        <v>29</v>
      </c>
      <c r="F10" s="25"/>
      <c r="G10" s="22">
        <v>2</v>
      </c>
    </row>
    <row r="11" spans="1:7" ht="45">
      <c r="A11" s="33" t="s">
        <v>30</v>
      </c>
      <c r="F11" s="25"/>
      <c r="G11" s="22">
        <v>3</v>
      </c>
    </row>
    <row r="12" spans="1:7" ht="30">
      <c r="A12" s="33" t="s">
        <v>31</v>
      </c>
      <c r="F12" s="25"/>
      <c r="G12" s="22">
        <v>5</v>
      </c>
    </row>
    <row r="13" spans="1:7" ht="15">
      <c r="A13" s="33" t="s">
        <v>32</v>
      </c>
      <c r="F13" s="25"/>
      <c r="G13" s="22">
        <v>3</v>
      </c>
    </row>
    <row r="14" spans="1:7" ht="15">
      <c r="A14" s="33" t="s">
        <v>33</v>
      </c>
      <c r="F14" s="25"/>
      <c r="G14" s="22">
        <v>3</v>
      </c>
    </row>
    <row r="15" spans="1:7" ht="45">
      <c r="A15" s="33" t="s">
        <v>34</v>
      </c>
      <c r="F15" s="25"/>
      <c r="G15" s="22">
        <v>3</v>
      </c>
    </row>
    <row r="16" spans="1:7" ht="30">
      <c r="A16" s="33" t="s">
        <v>35</v>
      </c>
      <c r="F16" s="25"/>
      <c r="G16" s="22">
        <v>3</v>
      </c>
    </row>
    <row r="17" spans="1:9" ht="15">
      <c r="A17" s="33" t="s">
        <v>36</v>
      </c>
      <c r="F17" s="25"/>
      <c r="G17" s="22">
        <v>2</v>
      </c>
    </row>
    <row r="18" spans="1:9" ht="15">
      <c r="A18" s="33" t="s">
        <v>37</v>
      </c>
      <c r="F18" s="25"/>
      <c r="G18" s="22">
        <v>4</v>
      </c>
    </row>
    <row r="19" spans="1:9" ht="15">
      <c r="A19" s="33" t="s">
        <v>38</v>
      </c>
      <c r="F19" s="25"/>
      <c r="G19" s="22">
        <v>3</v>
      </c>
    </row>
    <row r="20" spans="1:9" ht="15">
      <c r="A20" s="33" t="s">
        <v>39</v>
      </c>
      <c r="F20" s="25"/>
      <c r="G20" s="22">
        <v>3</v>
      </c>
    </row>
    <row r="21" spans="1:9" ht="15">
      <c r="A21" s="33" t="s">
        <v>40</v>
      </c>
      <c r="F21" s="25"/>
      <c r="G21" s="22">
        <v>3</v>
      </c>
    </row>
    <row r="22" spans="1:9" ht="30">
      <c r="A22" s="33" t="s">
        <v>41</v>
      </c>
      <c r="F22" s="25"/>
      <c r="G22" s="22">
        <v>3</v>
      </c>
    </row>
    <row r="23" spans="1:9" ht="30">
      <c r="A23" s="33" t="s">
        <v>42</v>
      </c>
      <c r="F23" s="25"/>
      <c r="G23" s="22">
        <v>2</v>
      </c>
    </row>
    <row r="24" spans="1:9" ht="15">
      <c r="A24" s="33" t="s">
        <v>43</v>
      </c>
      <c r="F24" s="25"/>
      <c r="G24" s="22">
        <v>1</v>
      </c>
    </row>
    <row r="25" spans="1:9" ht="15.75" thickBot="1">
      <c r="A25" s="34" t="s">
        <v>44</v>
      </c>
      <c r="F25" s="26"/>
      <c r="G25" s="23">
        <v>2</v>
      </c>
    </row>
    <row r="26" spans="1:9" ht="15">
      <c r="A26" s="2" t="s">
        <v>22</v>
      </c>
      <c r="B26">
        <f>SUMPRODUCT(B$4:B$25,$G$4:$G$25)</f>
        <v>0</v>
      </c>
      <c r="C26">
        <f>SUMPRODUCT(C$4:C$25,$G$4:$G$25)</f>
        <v>0</v>
      </c>
      <c r="D26">
        <f>SUMPRODUCT(D$4:D$25,$G$4:$G$25)</f>
        <v>0</v>
      </c>
      <c r="E26">
        <f>SUMPRODUCT(E$4:E$25,$G$4:$G$25)</f>
        <v>0</v>
      </c>
      <c r="F26" s="18">
        <f>SUMPRODUCT(F$4:F$25,$G$4:$G$25)</f>
        <v>0</v>
      </c>
    </row>
    <row r="27" spans="1:9" ht="15.75" thickBot="1">
      <c r="A27" s="3" t="s">
        <v>23</v>
      </c>
      <c r="B27">
        <f>SUMPRODUCT(--ISNUMBER(B$4:B$25),$G$4:$G$25)</f>
        <v>0</v>
      </c>
      <c r="C27">
        <f>SUMPRODUCT(--ISNUMBER(C$4:C$25),$G$4:$G$25)</f>
        <v>0</v>
      </c>
      <c r="D27">
        <f>SUMPRODUCT(--ISNUMBER(D$4:D$25),$G$4:$G$25)</f>
        <v>0</v>
      </c>
      <c r="E27">
        <f>SUMPRODUCT(--ISNUMBER(E$4:E$25),$G$4:$G$25)</f>
        <v>0</v>
      </c>
      <c r="F27" s="19">
        <f>SUMPRODUCT(--ISNUMBER(F$4:F$25),$G$4:$G$25)</f>
        <v>0</v>
      </c>
    </row>
    <row r="28" spans="1:9" ht="15.75" thickBot="1"/>
    <row r="29" spans="1:9" ht="15.75" thickBot="1">
      <c r="A29" s="38" t="s">
        <v>53</v>
      </c>
      <c r="B29">
        <f>IF(B$27=0,1,B$26)/IF(B$27=0,1,B$27)</f>
        <v>1</v>
      </c>
      <c r="C29">
        <f t="shared" ref="C29:E29" si="0">IF(C$27=0,1,C$26)/IF(C$27=0,1,C$27)</f>
        <v>1</v>
      </c>
      <c r="D29">
        <f t="shared" si="0"/>
        <v>1</v>
      </c>
      <c r="E29">
        <f t="shared" si="0"/>
        <v>1</v>
      </c>
      <c r="F29" s="39">
        <f>IF(F$27=0,1,F$26)/IF(F$27=0,1,F$27)</f>
        <v>1</v>
      </c>
    </row>
    <row r="30" spans="1:9" ht="15.75" thickBot="1"/>
    <row r="31" spans="1:9" ht="15.75" thickBot="1">
      <c r="A31" s="30" t="s">
        <v>54</v>
      </c>
      <c r="H31" s="209" t="s">
        <v>55</v>
      </c>
      <c r="I31" s="210"/>
    </row>
    <row r="32" spans="1:9" ht="15.75" thickBot="1">
      <c r="A32" s="15" t="s">
        <v>56</v>
      </c>
      <c r="B32" t="s">
        <v>57</v>
      </c>
      <c r="F32" s="41"/>
      <c r="H32" s="4" t="s">
        <v>58</v>
      </c>
      <c r="I32" s="5" t="s">
        <v>59</v>
      </c>
    </row>
    <row r="33" spans="1:9" ht="15.75" thickTop="1">
      <c r="A33" s="35" t="s">
        <v>60</v>
      </c>
      <c r="F33" s="27"/>
      <c r="H33" s="6">
        <v>2</v>
      </c>
      <c r="I33" s="7">
        <v>2.2000000000000002</v>
      </c>
    </row>
    <row r="34" spans="1:9" ht="15">
      <c r="A34" s="36" t="s">
        <v>61</v>
      </c>
      <c r="F34" s="28"/>
      <c r="H34" s="8">
        <v>1</v>
      </c>
      <c r="I34" s="9">
        <v>1.3</v>
      </c>
    </row>
    <row r="35" spans="1:9" ht="15">
      <c r="A35" s="36" t="s">
        <v>62</v>
      </c>
      <c r="F35" s="28"/>
      <c r="H35" s="8">
        <v>1</v>
      </c>
      <c r="I35" s="9">
        <v>1.3</v>
      </c>
    </row>
    <row r="36" spans="1:9" ht="15">
      <c r="A36" s="36" t="s">
        <v>63</v>
      </c>
      <c r="F36" s="28"/>
      <c r="H36" s="8">
        <v>1</v>
      </c>
      <c r="I36" s="9">
        <v>1.3</v>
      </c>
    </row>
    <row r="37" spans="1:9" ht="15">
      <c r="A37" s="36" t="s">
        <v>64</v>
      </c>
      <c r="F37" s="28"/>
      <c r="H37" s="8">
        <v>1</v>
      </c>
      <c r="I37" s="9">
        <v>1.3</v>
      </c>
    </row>
    <row r="38" spans="1:9" ht="15">
      <c r="A38" s="36" t="s">
        <v>65</v>
      </c>
      <c r="F38" s="28"/>
      <c r="H38" s="8">
        <v>1</v>
      </c>
      <c r="I38" s="9">
        <v>1.3</v>
      </c>
    </row>
    <row r="39" spans="1:9" ht="15">
      <c r="A39" s="36" t="s">
        <v>66</v>
      </c>
      <c r="F39" s="28"/>
      <c r="H39" s="8">
        <v>1</v>
      </c>
      <c r="I39" s="9">
        <v>1.3</v>
      </c>
    </row>
    <row r="40" spans="1:9" ht="15.75" thickBot="1">
      <c r="A40" s="37" t="s">
        <v>67</v>
      </c>
      <c r="F40" s="29"/>
      <c r="H40" s="10">
        <v>2</v>
      </c>
      <c r="I40" s="11">
        <v>0</v>
      </c>
    </row>
    <row r="41" spans="1:9" ht="15.75" thickBot="1">
      <c r="A41" s="16" t="s">
        <v>68</v>
      </c>
      <c r="B41">
        <f>SUMPRODUCT(B$33:B$40,IF(B$32="Oui",$H$33:$H$40,$I$33:$I$40))</f>
        <v>0</v>
      </c>
      <c r="C41">
        <f>SUMPRODUCT(C$33:C$40,IF(C$32="Oui",$H$33:$H$40,$I$33:$I$40))</f>
        <v>0</v>
      </c>
      <c r="D41">
        <f>SUMPRODUCT(D$33:D$40,IF(D$32="Oui",$H$33:$H$40,$I$33:$I$40))</f>
        <v>0</v>
      </c>
      <c r="E41">
        <f>SUMPRODUCT(E$33:E$40,IF(E$32="Oui",$H$33:$H$40,$I$33:$I$40))</f>
        <v>0</v>
      </c>
      <c r="F41" s="20">
        <f>SUMPRODUCT(F$33:F$40,IF(F$32="Oui",$H$33:$H$40,$I$33:$I$40))</f>
        <v>0</v>
      </c>
      <c r="H41" s="12">
        <v>10</v>
      </c>
      <c r="I41" s="13">
        <v>10</v>
      </c>
    </row>
    <row r="42" spans="1:9" ht="15.75" thickBot="1">
      <c r="A42" s="16" t="s">
        <v>69</v>
      </c>
      <c r="B42">
        <f>IF(B$32="Oui",$H$41,$I$41)</f>
        <v>10</v>
      </c>
      <c r="C42">
        <f t="shared" ref="C42:F42" si="1">IF(C$32="Oui",$H$41,$I$41)</f>
        <v>10</v>
      </c>
      <c r="D42">
        <f t="shared" si="1"/>
        <v>10</v>
      </c>
      <c r="E42">
        <f t="shared" si="1"/>
        <v>10</v>
      </c>
      <c r="F42" s="20">
        <f t="shared" si="1"/>
        <v>10</v>
      </c>
      <c r="H42" s="69"/>
      <c r="I42" s="69"/>
    </row>
    <row r="43" spans="1:9" ht="15">
      <c r="A43" s="14"/>
      <c r="B43" s="14"/>
      <c r="C43" s="14"/>
      <c r="D43" s="14"/>
      <c r="E43" s="14"/>
      <c r="F43" s="14"/>
    </row>
    <row r="44" spans="1:9" ht="15.75" thickBot="1"/>
    <row r="45" spans="1:9" ht="15.75" thickBot="1">
      <c r="A45" s="38" t="s">
        <v>70</v>
      </c>
      <c r="B45">
        <f>B$41/B$42</f>
        <v>0</v>
      </c>
      <c r="C45">
        <f t="shared" ref="C45:F45" si="2">C$41/C$42</f>
        <v>0</v>
      </c>
      <c r="D45">
        <f t="shared" si="2"/>
        <v>0</v>
      </c>
      <c r="E45">
        <f t="shared" si="2"/>
        <v>0</v>
      </c>
      <c r="F45" s="39">
        <f t="shared" si="2"/>
        <v>0</v>
      </c>
    </row>
    <row r="47" spans="1:9" ht="15.75" thickBot="1"/>
    <row r="48" spans="1:9" ht="15.75" thickBot="1">
      <c r="A48" s="38" t="s">
        <v>73</v>
      </c>
      <c r="B48">
        <f>(B$29+B$45)/2</f>
        <v>0.5</v>
      </c>
      <c r="C48">
        <f>(C$29+C$45)/2</f>
        <v>0.5</v>
      </c>
      <c r="D48">
        <f>(D$29+D$45)/2</f>
        <v>0.5</v>
      </c>
      <c r="E48">
        <f>(E$29+E$45)/2</f>
        <v>0.5</v>
      </c>
      <c r="F48" s="39">
        <f>(F$29+F$45)/2</f>
        <v>0.5</v>
      </c>
    </row>
    <row r="49" spans="1:6" ht="15.75" thickBot="1">
      <c r="A49" s="38" t="s">
        <v>72</v>
      </c>
      <c r="B49">
        <f>COUNTA(B$4:B$25)</f>
        <v>0</v>
      </c>
      <c r="C49">
        <f t="shared" ref="C49:F49" si="3">COUNTA(C$4:C$25)</f>
        <v>0</v>
      </c>
      <c r="D49">
        <f t="shared" si="3"/>
        <v>0</v>
      </c>
      <c r="E49">
        <f t="shared" si="3"/>
        <v>0</v>
      </c>
      <c r="F49" s="40">
        <f t="shared" si="3"/>
        <v>0</v>
      </c>
    </row>
  </sheetData>
  <sheetProtection algorithmName="SHA-512" hashValue="N7f14MxeSyqHIpOmGW0gvbQAN7oZ8cBatG+oQ9JKJFTIG0HtjqYNPjZ5+VQQnQulBnlEk4cIUS2f8cuVMwOcPA==" saltValue="RIUErEI4FCCzUK/IeleOLQ==" spinCount="100000" sheet="1" objects="1" scenarios="1"/>
  <mergeCells count="2">
    <mergeCell ref="G2:G3"/>
    <mergeCell ref="H31:I31"/>
  </mergeCells>
  <dataValidations count="2">
    <dataValidation type="list" allowBlank="1" showInputMessage="1" showErrorMessage="1" sqref="B32:F32" xr:uid="{00000000-0002-0000-0400-000000000000}">
      <formula1>"Oui,Non"</formula1>
    </dataValidation>
    <dataValidation type="decimal" allowBlank="1" showInputMessage="1" showErrorMessage="1" error="Les évaluations sont faites en terme de pourcentage. Veuillez entrer une valeur entre 0 et 1" sqref="B4:F25 B33:F40" xr:uid="{00000000-0002-0000-0400-000001000000}">
      <formula1>0</formula1>
      <formula2>1</formula2>
    </dataValidation>
  </dataValidation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7"/>
  </sheetPr>
  <dimension ref="A1:I51"/>
  <sheetViews>
    <sheetView topLeftCell="A14" workbookViewId="0">
      <selection activeCell="B31" sqref="B31"/>
    </sheetView>
  </sheetViews>
  <sheetFormatPr defaultColWidth="9" defaultRowHeight="14.25"/>
  <cols>
    <col min="1" max="1" width="41.85546875" customWidth="1"/>
    <col min="6" max="6" width="8" bestFit="1" customWidth="1"/>
  </cols>
  <sheetData>
    <row r="1" spans="1:7" ht="15.75" thickBot="1"/>
    <row r="2" spans="1:7" ht="15">
      <c r="A2" s="30" t="s">
        <v>51</v>
      </c>
      <c r="B2" t="s">
        <v>0</v>
      </c>
      <c r="C2" t="s">
        <v>1</v>
      </c>
      <c r="D2" t="s">
        <v>2</v>
      </c>
      <c r="E2" t="s">
        <v>49</v>
      </c>
      <c r="F2" s="31" t="s">
        <v>50</v>
      </c>
      <c r="G2" s="207" t="s">
        <v>3</v>
      </c>
    </row>
    <row r="3" spans="1:7" ht="15.75" thickBot="1">
      <c r="A3" s="15" t="s">
        <v>52</v>
      </c>
      <c r="F3" s="17"/>
      <c r="G3" s="208"/>
    </row>
    <row r="4" spans="1:7" ht="30.75" thickTop="1">
      <c r="A4" s="32" t="s">
        <v>74</v>
      </c>
      <c r="F4" s="24"/>
      <c r="G4" s="21">
        <v>6</v>
      </c>
    </row>
    <row r="5" spans="1:7" ht="30">
      <c r="A5" s="33" t="s">
        <v>12</v>
      </c>
      <c r="F5" s="25"/>
      <c r="G5" s="22">
        <v>3</v>
      </c>
    </row>
    <row r="6" spans="1:7" ht="30">
      <c r="A6" s="33" t="s">
        <v>75</v>
      </c>
      <c r="F6" s="25"/>
      <c r="G6" s="22">
        <v>2</v>
      </c>
    </row>
    <row r="7" spans="1:7" ht="15">
      <c r="A7" s="33" t="s">
        <v>76</v>
      </c>
      <c r="F7" s="25"/>
      <c r="G7" s="22">
        <v>4</v>
      </c>
    </row>
    <row r="8" spans="1:7" ht="30">
      <c r="A8" s="33" t="s">
        <v>77</v>
      </c>
      <c r="F8" s="25"/>
      <c r="G8" s="22">
        <v>3</v>
      </c>
    </row>
    <row r="9" spans="1:7" ht="15">
      <c r="A9" s="33" t="s">
        <v>78</v>
      </c>
      <c r="F9" s="25"/>
      <c r="G9" s="22">
        <v>3</v>
      </c>
    </row>
    <row r="10" spans="1:7" ht="30">
      <c r="A10" s="33" t="s">
        <v>79</v>
      </c>
      <c r="F10" s="25"/>
      <c r="G10" s="22">
        <v>3</v>
      </c>
    </row>
    <row r="11" spans="1:7" ht="30">
      <c r="A11" s="33" t="s">
        <v>80</v>
      </c>
      <c r="F11" s="25"/>
      <c r="G11" s="22">
        <v>3</v>
      </c>
    </row>
    <row r="12" spans="1:7" ht="15">
      <c r="A12" s="33" t="s">
        <v>81</v>
      </c>
      <c r="F12" s="25"/>
      <c r="G12" s="22">
        <v>2</v>
      </c>
    </row>
    <row r="13" spans="1:7" ht="30">
      <c r="A13" s="33" t="s">
        <v>82</v>
      </c>
      <c r="F13" s="25"/>
      <c r="G13" s="22">
        <v>5</v>
      </c>
    </row>
    <row r="14" spans="1:7" ht="15">
      <c r="A14" s="33" t="s">
        <v>83</v>
      </c>
      <c r="F14" s="25"/>
      <c r="G14" s="22">
        <v>2</v>
      </c>
    </row>
    <row r="15" spans="1:7" ht="15">
      <c r="A15" s="33" t="s">
        <v>84</v>
      </c>
      <c r="F15" s="25"/>
      <c r="G15" s="22">
        <v>3</v>
      </c>
    </row>
    <row r="16" spans="1:7" ht="15">
      <c r="A16" s="33" t="s">
        <v>85</v>
      </c>
      <c r="F16" s="25"/>
      <c r="G16" s="22">
        <v>1</v>
      </c>
    </row>
    <row r="17" spans="1:7" ht="15">
      <c r="A17" s="33" t="s">
        <v>86</v>
      </c>
      <c r="F17" s="25"/>
      <c r="G17" s="22">
        <v>3</v>
      </c>
    </row>
    <row r="18" spans="1:7" ht="30">
      <c r="A18" s="33" t="s">
        <v>87</v>
      </c>
      <c r="F18" s="25"/>
      <c r="G18" s="22">
        <v>2</v>
      </c>
    </row>
    <row r="19" spans="1:7" ht="15">
      <c r="A19" s="33" t="s">
        <v>88</v>
      </c>
      <c r="F19" s="25"/>
      <c r="G19" s="22">
        <v>1</v>
      </c>
    </row>
    <row r="20" spans="1:7" ht="15">
      <c r="A20" s="33" t="s">
        <v>89</v>
      </c>
      <c r="F20" s="25"/>
      <c r="G20" s="22">
        <v>2</v>
      </c>
    </row>
    <row r="21" spans="1:7" ht="45">
      <c r="A21" s="33" t="s">
        <v>90</v>
      </c>
      <c r="F21" s="25"/>
      <c r="G21" s="22">
        <v>3</v>
      </c>
    </row>
    <row r="22" spans="1:7" ht="15">
      <c r="A22" s="33" t="s">
        <v>91</v>
      </c>
      <c r="F22" s="25"/>
      <c r="G22" s="22">
        <v>1</v>
      </c>
    </row>
    <row r="23" spans="1:7" ht="30">
      <c r="A23" s="33" t="s">
        <v>92</v>
      </c>
      <c r="F23" s="25"/>
      <c r="G23" s="22">
        <v>3</v>
      </c>
    </row>
    <row r="24" spans="1:7" ht="15">
      <c r="A24" s="33" t="s">
        <v>93</v>
      </c>
      <c r="F24" s="25"/>
      <c r="G24" s="22">
        <v>1</v>
      </c>
    </row>
    <row r="25" spans="1:7" ht="15">
      <c r="A25" s="33" t="s">
        <v>94</v>
      </c>
      <c r="F25" s="25"/>
      <c r="G25" s="22">
        <v>1</v>
      </c>
    </row>
    <row r="26" spans="1:7" ht="30">
      <c r="A26" s="33" t="s">
        <v>95</v>
      </c>
      <c r="F26" s="25"/>
      <c r="G26" s="22">
        <v>2</v>
      </c>
    </row>
    <row r="27" spans="1:7" ht="30.75" thickBot="1">
      <c r="A27" s="34" t="s">
        <v>96</v>
      </c>
      <c r="F27" s="26"/>
      <c r="G27" s="23">
        <v>2</v>
      </c>
    </row>
    <row r="28" spans="1:7" ht="15">
      <c r="A28" s="2" t="s">
        <v>22</v>
      </c>
      <c r="B28">
        <f>SUMPRODUCT(B$4:B$27,$G$4:$G$27)</f>
        <v>0</v>
      </c>
      <c r="C28">
        <f>SUMPRODUCT(C$4:C$27,$G$4:$G$27)</f>
        <v>0</v>
      </c>
      <c r="D28">
        <f>SUMPRODUCT(D$4:D$27,$G$4:$G$27)</f>
        <v>0</v>
      </c>
      <c r="E28">
        <f>SUMPRODUCT(E$4:E$27,$G$4:$G$27)</f>
        <v>0</v>
      </c>
      <c r="F28" s="18">
        <f>SUMPRODUCT(F$4:F$27,$G$4:$G$27)</f>
        <v>0</v>
      </c>
    </row>
    <row r="29" spans="1:7" ht="15.75" thickBot="1">
      <c r="A29" s="3" t="s">
        <v>23</v>
      </c>
      <c r="B29">
        <f>SUMPRODUCT(--ISNUMBER(B$4:B$27),$G$4:$G$27)</f>
        <v>0</v>
      </c>
      <c r="C29">
        <f>SUMPRODUCT(--ISNUMBER(C$4:C$27),$G$4:$G$27)</f>
        <v>0</v>
      </c>
      <c r="D29">
        <f>SUMPRODUCT(--ISNUMBER(D$4:D$27),$G$4:$G$27)</f>
        <v>0</v>
      </c>
      <c r="E29">
        <f>SUMPRODUCT(--ISNUMBER(E$4:E$27),$G$4:$G$27)</f>
        <v>0</v>
      </c>
      <c r="F29" s="19">
        <f>SUMPRODUCT(--ISNUMBER(F$4:F$27),$G$4:$G$27)</f>
        <v>0</v>
      </c>
    </row>
    <row r="30" spans="1:7" ht="15.75" thickBot="1"/>
    <row r="31" spans="1:7" ht="15.75" thickBot="1">
      <c r="A31" s="38" t="s">
        <v>53</v>
      </c>
      <c r="B31">
        <f>IF(B$29=0,1,B$28)/IF(B$29=0,1,B$29)</f>
        <v>1</v>
      </c>
      <c r="C31">
        <f t="shared" ref="C31:E31" si="0">IF(C$29=0,1,C$28)/IF(C$29=0,1,C$29)</f>
        <v>1</v>
      </c>
      <c r="D31">
        <f t="shared" si="0"/>
        <v>1</v>
      </c>
      <c r="E31">
        <f t="shared" si="0"/>
        <v>1</v>
      </c>
      <c r="F31" s="39">
        <f>IF(F$29=0,1,F$28)/IF(F$29=0,1,F$29)</f>
        <v>1</v>
      </c>
    </row>
    <row r="32" spans="1:7" ht="15.75" thickBot="1"/>
    <row r="33" spans="1:9" ht="15.75" thickBot="1">
      <c r="A33" s="30" t="s">
        <v>54</v>
      </c>
      <c r="H33" s="209" t="s">
        <v>55</v>
      </c>
      <c r="I33" s="210"/>
    </row>
    <row r="34" spans="1:9" ht="15.75" thickBot="1">
      <c r="A34" s="15" t="s">
        <v>56</v>
      </c>
      <c r="B34" t="s">
        <v>57</v>
      </c>
      <c r="F34" s="41"/>
      <c r="H34" s="4" t="s">
        <v>58</v>
      </c>
      <c r="I34" s="5" t="s">
        <v>59</v>
      </c>
    </row>
    <row r="35" spans="1:9" ht="15.75" thickTop="1">
      <c r="A35" s="35" t="s">
        <v>60</v>
      </c>
      <c r="F35" s="27"/>
      <c r="H35" s="6">
        <v>2</v>
      </c>
      <c r="I35" s="7">
        <v>2.2000000000000002</v>
      </c>
    </row>
    <row r="36" spans="1:9" ht="15">
      <c r="A36" s="36" t="s">
        <v>61</v>
      </c>
      <c r="F36" s="28"/>
      <c r="H36" s="8">
        <v>1</v>
      </c>
      <c r="I36" s="9">
        <v>1.3</v>
      </c>
    </row>
    <row r="37" spans="1:9" ht="15">
      <c r="A37" s="36" t="s">
        <v>62</v>
      </c>
      <c r="F37" s="28"/>
      <c r="H37" s="8">
        <v>1</v>
      </c>
      <c r="I37" s="9">
        <v>1.3</v>
      </c>
    </row>
    <row r="38" spans="1:9" ht="15">
      <c r="A38" s="36" t="s">
        <v>63</v>
      </c>
      <c r="F38" s="28"/>
      <c r="H38" s="8">
        <v>1</v>
      </c>
      <c r="I38" s="9">
        <v>1.3</v>
      </c>
    </row>
    <row r="39" spans="1:9" ht="15">
      <c r="A39" s="36" t="s">
        <v>64</v>
      </c>
      <c r="F39" s="28"/>
      <c r="H39" s="8">
        <v>1</v>
      </c>
      <c r="I39" s="9">
        <v>1.3</v>
      </c>
    </row>
    <row r="40" spans="1:9" ht="15">
      <c r="A40" s="36" t="s">
        <v>65</v>
      </c>
      <c r="F40" s="28"/>
      <c r="H40" s="8">
        <v>1</v>
      </c>
      <c r="I40" s="9">
        <v>1.3</v>
      </c>
    </row>
    <row r="41" spans="1:9" ht="15">
      <c r="A41" s="36" t="s">
        <v>66</v>
      </c>
      <c r="F41" s="28"/>
      <c r="H41" s="8">
        <v>1</v>
      </c>
      <c r="I41" s="9">
        <v>1.3</v>
      </c>
    </row>
    <row r="42" spans="1:9" ht="15.75" thickBot="1">
      <c r="A42" s="37" t="s">
        <v>67</v>
      </c>
      <c r="F42" s="29"/>
      <c r="H42" s="10">
        <v>2</v>
      </c>
      <c r="I42" s="11">
        <v>0</v>
      </c>
    </row>
    <row r="43" spans="1:9" ht="15.75" thickBot="1">
      <c r="A43" s="16" t="s">
        <v>68</v>
      </c>
      <c r="B43">
        <f>SUMPRODUCT(B$35:B$42,IF(B$34="Oui",$H$35:$H$42,$I$35:$I$42))</f>
        <v>0</v>
      </c>
      <c r="C43">
        <f>SUMPRODUCT(C$35:C$42,IF(C$34="Oui",$H$35:$H$42,$I$35:$I$42))</f>
        <v>0</v>
      </c>
      <c r="D43">
        <f>SUMPRODUCT(D$35:D$42,IF(D$34="Oui",$H$35:$H$42,$I$35:$I$42))</f>
        <v>0</v>
      </c>
      <c r="E43">
        <f>SUMPRODUCT(E$35:E$42,IF(E$34="Oui",$H$35:$H$42,$I$35:$I$42))</f>
        <v>0</v>
      </c>
      <c r="F43" s="20">
        <f>SUMPRODUCT(F$35:F$42,IF(F$34="Oui",$H$35:$H$42,$I$35:$I$42))</f>
        <v>0</v>
      </c>
      <c r="H43" s="12">
        <v>10</v>
      </c>
      <c r="I43" s="13">
        <v>10</v>
      </c>
    </row>
    <row r="44" spans="1:9" ht="15.75" thickBot="1">
      <c r="A44" s="16" t="s">
        <v>69</v>
      </c>
      <c r="B44">
        <f>IF(B$34="Oui",$H$43,$I$43)</f>
        <v>10</v>
      </c>
      <c r="C44">
        <f t="shared" ref="C44:F44" si="1">IF(C$34="Oui",$H$43,$I$43)</f>
        <v>10</v>
      </c>
      <c r="D44">
        <f t="shared" si="1"/>
        <v>10</v>
      </c>
      <c r="E44">
        <f t="shared" si="1"/>
        <v>10</v>
      </c>
      <c r="F44" s="20">
        <f t="shared" si="1"/>
        <v>10</v>
      </c>
      <c r="H44" s="69"/>
      <c r="I44" s="69"/>
    </row>
    <row r="45" spans="1:9" ht="15">
      <c r="A45" s="14"/>
      <c r="B45" s="14"/>
      <c r="C45" s="14"/>
      <c r="D45" s="14"/>
      <c r="E45" s="14"/>
      <c r="F45" s="14"/>
    </row>
    <row r="46" spans="1:9" ht="15.75" thickBot="1"/>
    <row r="47" spans="1:9" ht="15.75" thickBot="1">
      <c r="A47" s="38" t="s">
        <v>70</v>
      </c>
      <c r="B47">
        <f>B$43/B$44</f>
        <v>0</v>
      </c>
      <c r="C47">
        <f t="shared" ref="C47:F47" si="2">C$43/C$44</f>
        <v>0</v>
      </c>
      <c r="D47">
        <f t="shared" si="2"/>
        <v>0</v>
      </c>
      <c r="E47">
        <f t="shared" si="2"/>
        <v>0</v>
      </c>
      <c r="F47" s="39">
        <f t="shared" si="2"/>
        <v>0</v>
      </c>
    </row>
    <row r="49" spans="1:6" ht="15.75" thickBot="1"/>
    <row r="50" spans="1:6" ht="15.75" thickBot="1">
      <c r="A50" s="38" t="s">
        <v>97</v>
      </c>
      <c r="B50">
        <f>(B$31+B$47)/2</f>
        <v>0.5</v>
      </c>
      <c r="C50">
        <f>(C$31+C$47)/2</f>
        <v>0.5</v>
      </c>
      <c r="D50">
        <f>(D$31+D$47)/2</f>
        <v>0.5</v>
      </c>
      <c r="E50">
        <f>(E$31+E$47)/2</f>
        <v>0.5</v>
      </c>
      <c r="F50" s="39">
        <f>(F$31+F$47)/2</f>
        <v>0.5</v>
      </c>
    </row>
    <row r="51" spans="1:6" ht="15.75" thickBot="1">
      <c r="A51" s="38" t="s">
        <v>72</v>
      </c>
      <c r="B51">
        <f>COUNTA(B$4:B$27)</f>
        <v>0</v>
      </c>
      <c r="C51">
        <f t="shared" ref="C51:F51" si="3">COUNTA(C$4:C$27)</f>
        <v>0</v>
      </c>
      <c r="D51">
        <f t="shared" si="3"/>
        <v>0</v>
      </c>
      <c r="E51">
        <f t="shared" si="3"/>
        <v>0</v>
      </c>
      <c r="F51" s="40">
        <f t="shared" si="3"/>
        <v>0</v>
      </c>
    </row>
  </sheetData>
  <sheetProtection algorithmName="SHA-512" hashValue="AIaBxy11jGLkuvIdM8kIcAJxaMOWj+JwF5Jw0l08T7UtYkhcNa4WtizJFoCLWf7O375hKDBnmn7ib3Dz7/psnA==" saltValue="X3O5TbIIHsMYt+9BTO49ew==" spinCount="100000" sheet="1" objects="1" scenarios="1"/>
  <mergeCells count="2">
    <mergeCell ref="H33:I33"/>
    <mergeCell ref="G2:G3"/>
  </mergeCells>
  <dataValidations count="2">
    <dataValidation type="list" allowBlank="1" showInputMessage="1" showErrorMessage="1" sqref="B34:F34" xr:uid="{00000000-0002-0000-0700-000000000000}">
      <formula1>"Oui,Non"</formula1>
    </dataValidation>
    <dataValidation type="decimal" allowBlank="1" showInputMessage="1" showErrorMessage="1" error="Les évaluations sont faites en terme de pourcentage. Veuillez entrer une valeur entre 0 et 1" sqref="B4:F27 B35:F42" xr:uid="{00000000-0002-0000-0700-000001000000}">
      <formula1>0</formula1>
      <formula2>1</formula2>
    </dataValidation>
  </dataValidation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H10"/>
  <sheetViews>
    <sheetView tabSelected="1" workbookViewId="0">
      <selection activeCell="D9" sqref="D9"/>
    </sheetView>
  </sheetViews>
  <sheetFormatPr defaultColWidth="9" defaultRowHeight="14.25"/>
  <cols>
    <col min="1" max="4" width="14.7109375" customWidth="1"/>
    <col min="5" max="5" width="17.42578125" customWidth="1"/>
    <col min="6" max="6" width="14.7109375" customWidth="1"/>
  </cols>
  <sheetData>
    <row r="2" spans="1:8" ht="20.100000000000001" customHeight="1">
      <c r="A2" s="202"/>
      <c r="B2" s="202"/>
      <c r="C2" s="202"/>
      <c r="D2" s="202"/>
    </row>
    <row r="3" spans="1:8" ht="20.100000000000001" customHeight="1">
      <c r="A3" s="202"/>
      <c r="B3" t="s">
        <v>98</v>
      </c>
      <c r="C3" t="s">
        <v>99</v>
      </c>
      <c r="D3" t="s">
        <v>100</v>
      </c>
      <c r="E3" t="s">
        <v>101</v>
      </c>
      <c r="G3" t="s">
        <v>102</v>
      </c>
      <c r="H3" t="s">
        <v>103</v>
      </c>
    </row>
    <row r="4" spans="1:8" ht="20.100000000000001" customHeight="1">
      <c r="A4" t="s">
        <v>0</v>
      </c>
      <c r="B4" s="187">
        <f>(Fonctionnalité!E16)</f>
        <v>0.26137499999999997</v>
      </c>
      <c r="C4" s="187">
        <f>'Assurance Qualité'!B49</f>
        <v>0.81200000000000006</v>
      </c>
      <c r="D4" s="187">
        <f>AVERAGE(B4:C4) - 0.1*E4</f>
        <v>0.53668749999999998</v>
      </c>
      <c r="G4" s="189">
        <v>0.5</v>
      </c>
      <c r="H4" t="s">
        <v>104</v>
      </c>
    </row>
    <row r="5" spans="1:8" ht="20.100000000000001" customHeight="1">
      <c r="A5" t="s">
        <v>1</v>
      </c>
      <c r="B5" s="187">
        <f>(Fonctionnalité!E32)</f>
        <v>0.30499999999999999</v>
      </c>
      <c r="C5" s="187">
        <f>'Assurance Qualité'!D49</f>
        <v>0.66500000000000004</v>
      </c>
      <c r="D5" s="187">
        <f>AVERAGE(B5:C5) - 0.1*E5</f>
        <v>0.48499999999999999</v>
      </c>
      <c r="G5" s="189">
        <v>0.66</v>
      </c>
      <c r="H5" t="s">
        <v>105</v>
      </c>
    </row>
    <row r="6" spans="1:8" ht="20.100000000000001" customHeight="1">
      <c r="A6" t="s">
        <v>2</v>
      </c>
      <c r="B6" s="187">
        <f>(Fonctionnalité!E47)</f>
        <v>0.78799999999999992</v>
      </c>
      <c r="C6" s="187">
        <f>'Assurance Qualité'!F49</f>
        <v>0.79249999999999998</v>
      </c>
      <c r="D6" s="187">
        <f>AVERAGE(B6:C6) - 0.1*E6</f>
        <v>0.7902499999999999</v>
      </c>
      <c r="G6" s="189">
        <v>0.8</v>
      </c>
      <c r="H6" t="s">
        <v>106</v>
      </c>
    </row>
    <row r="7" spans="1:8" ht="20.100000000000001" customHeight="1">
      <c r="A7" t="s">
        <v>49</v>
      </c>
      <c r="B7" s="187">
        <f>Fonctionnalité!E62</f>
        <v>0.63812500000000005</v>
      </c>
      <c r="C7" s="187">
        <f>'Assurance Qualité'!H49</f>
        <v>0.89749999999999996</v>
      </c>
      <c r="D7" s="187">
        <f>AVERAGE(B7:C7) - 0.1*E7</f>
        <v>0.76781250000000001</v>
      </c>
      <c r="G7" s="189">
        <v>1</v>
      </c>
      <c r="H7" t="s">
        <v>107</v>
      </c>
    </row>
    <row r="8" spans="1:8">
      <c r="A8" t="s">
        <v>108</v>
      </c>
      <c r="D8" s="189">
        <v>0.85</v>
      </c>
    </row>
    <row r="10" spans="1:8" ht="15">
      <c r="D10" s="187"/>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O67"/>
  <sheetViews>
    <sheetView topLeftCell="A48" zoomScale="115" zoomScaleNormal="70" workbookViewId="0">
      <selection activeCell="G62" sqref="G62"/>
    </sheetView>
  </sheetViews>
  <sheetFormatPr defaultRowHeight="14.25"/>
  <cols>
    <col min="1" max="1" width="56.140625" bestFit="1" customWidth="1"/>
    <col min="6" max="6" width="50.42578125" customWidth="1"/>
  </cols>
  <sheetData>
    <row r="1" spans="1:15" ht="19.5" thickBot="1">
      <c r="A1" s="214" t="s">
        <v>109</v>
      </c>
      <c r="B1" s="215"/>
      <c r="C1" s="215"/>
      <c r="D1" s="215"/>
      <c r="E1" s="215"/>
      <c r="F1" s="215"/>
      <c r="G1" s="141"/>
      <c r="H1" s="141"/>
      <c r="I1" s="141"/>
      <c r="J1" s="141"/>
      <c r="K1" s="141"/>
      <c r="L1" s="141"/>
      <c r="M1" s="141"/>
      <c r="N1" s="141"/>
      <c r="O1" s="142"/>
    </row>
    <row r="2" spans="1:15" ht="15.75" thickBot="1">
      <c r="A2" s="202"/>
      <c r="B2" s="202"/>
      <c r="C2" s="70"/>
      <c r="D2" s="70"/>
      <c r="E2" s="202"/>
      <c r="F2" s="70"/>
      <c r="G2" s="143"/>
      <c r="H2" s="144"/>
      <c r="I2" s="143"/>
      <c r="J2" s="143"/>
      <c r="K2" s="144"/>
      <c r="L2" s="143"/>
      <c r="M2" s="143"/>
      <c r="N2" s="144"/>
      <c r="O2" s="142"/>
    </row>
    <row r="3" spans="1:15" ht="19.5" thickBot="1">
      <c r="A3" s="214" t="s">
        <v>51</v>
      </c>
      <c r="B3" s="215"/>
      <c r="C3" s="215"/>
      <c r="D3" s="215"/>
      <c r="E3" s="215"/>
      <c r="F3" s="215"/>
      <c r="G3" s="141"/>
      <c r="H3" s="141"/>
      <c r="I3" s="141"/>
      <c r="J3" s="141"/>
      <c r="K3" s="141"/>
      <c r="L3" s="141"/>
      <c r="M3" s="141"/>
      <c r="N3" s="141"/>
      <c r="O3" s="142"/>
    </row>
    <row r="4" spans="1:15" ht="15">
      <c r="G4" s="142"/>
      <c r="H4" s="142"/>
      <c r="I4" s="142"/>
      <c r="J4" s="142"/>
      <c r="K4" s="142"/>
      <c r="L4" s="142"/>
      <c r="M4" s="142"/>
      <c r="N4" s="142"/>
      <c r="O4" s="142"/>
    </row>
    <row r="5" spans="1:15" ht="24" thickBot="1">
      <c r="A5" s="216" t="s">
        <v>0</v>
      </c>
      <c r="B5" s="216"/>
      <c r="C5" s="216"/>
      <c r="D5" s="216"/>
      <c r="E5" s="216"/>
      <c r="F5" s="216"/>
      <c r="G5" s="142"/>
      <c r="H5" s="142"/>
      <c r="I5" s="142"/>
      <c r="J5" s="142"/>
      <c r="K5" s="142"/>
      <c r="L5" s="142"/>
      <c r="M5" s="142"/>
      <c r="N5" s="142"/>
      <c r="O5" s="142"/>
    </row>
    <row r="6" spans="1:15" ht="15.75" thickBot="1">
      <c r="A6" s="145" t="s">
        <v>52</v>
      </c>
      <c r="B6" s="217" t="s">
        <v>110</v>
      </c>
      <c r="C6" s="217"/>
      <c r="D6" s="217"/>
      <c r="E6" s="217"/>
      <c r="F6" s="218"/>
      <c r="G6" s="146"/>
      <c r="H6" s="142"/>
      <c r="I6" s="142"/>
      <c r="J6" s="142"/>
      <c r="K6" s="142"/>
      <c r="L6" s="142"/>
      <c r="M6" s="142"/>
      <c r="N6" s="142"/>
      <c r="O6" s="142"/>
    </row>
    <row r="7" spans="1:15" ht="15">
      <c r="A7" s="125" t="s">
        <v>111</v>
      </c>
      <c r="B7" s="147" t="s">
        <v>48</v>
      </c>
      <c r="C7" s="147" t="s">
        <v>112</v>
      </c>
      <c r="D7" s="147" t="s">
        <v>3</v>
      </c>
      <c r="E7" s="147" t="s">
        <v>113</v>
      </c>
      <c r="F7" s="148" t="s">
        <v>103</v>
      </c>
      <c r="G7" s="146"/>
      <c r="H7" s="142"/>
      <c r="I7" s="142"/>
      <c r="J7" s="142"/>
      <c r="K7" s="142"/>
      <c r="L7" s="142"/>
      <c r="M7" s="142"/>
      <c r="N7" s="142"/>
      <c r="O7" s="142"/>
    </row>
    <row r="8" spans="1:15" ht="25.15" customHeight="1">
      <c r="A8" s="149" t="s">
        <v>114</v>
      </c>
      <c r="B8" s="150">
        <v>0</v>
      </c>
      <c r="C8" s="150">
        <v>0</v>
      </c>
      <c r="D8" s="150">
        <v>12</v>
      </c>
      <c r="E8" s="150">
        <f>B8*C8*D8</f>
        <v>0</v>
      </c>
      <c r="F8" s="128" t="s">
        <v>115</v>
      </c>
      <c r="G8" s="146" t="s">
        <v>116</v>
      </c>
      <c r="H8" s="142"/>
      <c r="I8" s="142"/>
      <c r="J8" s="142"/>
      <c r="K8" s="142"/>
      <c r="L8" s="142"/>
      <c r="M8" s="142"/>
      <c r="N8" s="142"/>
      <c r="O8" s="142"/>
    </row>
    <row r="9" spans="1:15" ht="15">
      <c r="A9" s="149" t="s">
        <v>117</v>
      </c>
      <c r="B9" s="150">
        <v>0.95</v>
      </c>
      <c r="C9" s="150">
        <v>0.75</v>
      </c>
      <c r="D9" s="150">
        <v>15</v>
      </c>
      <c r="E9" s="150">
        <f t="shared" ref="E9:E15" si="0">B9*C9*D9</f>
        <v>10.687499999999998</v>
      </c>
      <c r="F9" s="151" t="s">
        <v>118</v>
      </c>
      <c r="G9" s="146" t="s">
        <v>119</v>
      </c>
      <c r="H9" s="142"/>
      <c r="I9" s="142"/>
      <c r="J9" s="142"/>
      <c r="K9" s="142"/>
      <c r="L9" s="142"/>
      <c r="M9" s="142"/>
      <c r="N9" s="142"/>
      <c r="O9" s="142"/>
    </row>
    <row r="10" spans="1:15" ht="15">
      <c r="A10" s="149" t="s">
        <v>120</v>
      </c>
      <c r="B10" s="150">
        <v>0.5</v>
      </c>
      <c r="C10" s="150">
        <v>1</v>
      </c>
      <c r="D10" s="150">
        <v>12</v>
      </c>
      <c r="E10" s="150">
        <f t="shared" si="0"/>
        <v>6</v>
      </c>
      <c r="F10" s="151" t="s">
        <v>121</v>
      </c>
      <c r="G10" s="146" t="s">
        <v>119</v>
      </c>
      <c r="H10" s="142"/>
      <c r="I10" s="142"/>
      <c r="J10" s="142"/>
      <c r="K10" s="142"/>
      <c r="L10" s="142"/>
      <c r="M10" s="142"/>
      <c r="N10" s="142"/>
      <c r="O10" s="142"/>
    </row>
    <row r="11" spans="1:15" ht="75">
      <c r="A11" s="149" t="s">
        <v>122</v>
      </c>
      <c r="B11" s="150">
        <v>0.8</v>
      </c>
      <c r="C11" s="150">
        <v>0.25</v>
      </c>
      <c r="D11" s="150">
        <v>15</v>
      </c>
      <c r="E11" s="150">
        <f t="shared" si="0"/>
        <v>3</v>
      </c>
      <c r="F11" s="128" t="s">
        <v>123</v>
      </c>
      <c r="G11" s="146" t="s">
        <v>119</v>
      </c>
      <c r="H11" s="142"/>
      <c r="I11" s="142"/>
      <c r="J11" s="142"/>
      <c r="K11" s="142"/>
      <c r="L11" s="142"/>
      <c r="M11" s="142"/>
      <c r="N11" s="142"/>
      <c r="O11" s="142"/>
    </row>
    <row r="12" spans="1:15" ht="105">
      <c r="A12" s="149" t="s">
        <v>124</v>
      </c>
      <c r="B12" s="150">
        <v>0.65</v>
      </c>
      <c r="C12" s="150">
        <v>0.25</v>
      </c>
      <c r="D12" s="150">
        <v>12</v>
      </c>
      <c r="E12" s="150">
        <f t="shared" si="0"/>
        <v>1.9500000000000002</v>
      </c>
      <c r="F12" s="128" t="s">
        <v>125</v>
      </c>
      <c r="G12" s="146" t="s">
        <v>116</v>
      </c>
      <c r="H12" s="142"/>
      <c r="I12" s="142"/>
      <c r="J12" s="142"/>
      <c r="K12" s="142"/>
      <c r="L12" s="142"/>
      <c r="M12" s="142"/>
      <c r="N12" s="142"/>
      <c r="O12" s="142"/>
    </row>
    <row r="13" spans="1:15" ht="18.75" customHeight="1">
      <c r="A13" s="149" t="s">
        <v>126</v>
      </c>
      <c r="B13" s="150">
        <v>0.9</v>
      </c>
      <c r="C13" s="150">
        <v>0.25</v>
      </c>
      <c r="D13" s="150">
        <v>12</v>
      </c>
      <c r="E13" s="150">
        <f t="shared" si="0"/>
        <v>2.7</v>
      </c>
      <c r="F13" s="128"/>
      <c r="G13" s="146" t="s">
        <v>116</v>
      </c>
      <c r="H13" s="142"/>
      <c r="I13" s="142"/>
      <c r="J13" s="142"/>
      <c r="K13" s="142"/>
      <c r="L13" s="142"/>
      <c r="M13" s="142"/>
      <c r="N13" s="142"/>
      <c r="O13" s="142"/>
    </row>
    <row r="14" spans="1:15" ht="90">
      <c r="A14" s="149" t="s">
        <v>127</v>
      </c>
      <c r="B14" s="150">
        <v>0.6</v>
      </c>
      <c r="C14" s="150">
        <v>0.25</v>
      </c>
      <c r="D14" s="150">
        <v>12</v>
      </c>
      <c r="E14" s="150">
        <f t="shared" si="0"/>
        <v>1.7999999999999998</v>
      </c>
      <c r="F14" s="128" t="s">
        <v>128</v>
      </c>
      <c r="G14" s="152" t="s">
        <v>116</v>
      </c>
      <c r="H14" s="153"/>
      <c r="I14" s="153"/>
      <c r="J14" s="153"/>
      <c r="K14" s="153"/>
      <c r="L14" s="153"/>
      <c r="M14" s="153"/>
      <c r="N14" s="153"/>
      <c r="O14" s="153"/>
    </row>
    <row r="15" spans="1:15" ht="15">
      <c r="A15" s="149" t="s">
        <v>129</v>
      </c>
      <c r="B15" s="150">
        <v>0</v>
      </c>
      <c r="C15" s="150">
        <v>0</v>
      </c>
      <c r="D15" s="150">
        <v>10</v>
      </c>
      <c r="E15" s="150">
        <f t="shared" si="0"/>
        <v>0</v>
      </c>
      <c r="F15" s="151" t="s">
        <v>115</v>
      </c>
      <c r="G15" t="s">
        <v>116</v>
      </c>
    </row>
    <row r="16" spans="1:15" ht="45">
      <c r="A16" s="154" t="s">
        <v>130</v>
      </c>
      <c r="B16" s="219"/>
      <c r="C16" s="219"/>
      <c r="D16" s="198">
        <f>SUM(D8:D15)</f>
        <v>100</v>
      </c>
      <c r="E16" s="193">
        <f>SUM(E8:E15)/D16 - E18*D18 - E17*D17</f>
        <v>0.26137499999999997</v>
      </c>
      <c r="F16" s="190" t="s">
        <v>131</v>
      </c>
    </row>
    <row r="17" spans="1:7" ht="15">
      <c r="A17" s="173" t="s">
        <v>132</v>
      </c>
      <c r="D17" s="177">
        <v>0.15</v>
      </c>
    </row>
    <row r="18" spans="1:7" ht="15.75" thickBot="1">
      <c r="A18" s="173" t="s">
        <v>133</v>
      </c>
      <c r="D18" s="177">
        <v>0.2</v>
      </c>
    </row>
    <row r="19" spans="1:7" ht="24" thickBot="1">
      <c r="A19" s="225" t="s">
        <v>1</v>
      </c>
      <c r="B19" s="226"/>
      <c r="C19" s="226"/>
      <c r="D19" s="226"/>
      <c r="E19" s="226"/>
      <c r="F19" s="226"/>
    </row>
    <row r="20" spans="1:7" ht="15">
      <c r="A20" s="98" t="s">
        <v>52</v>
      </c>
      <c r="B20" s="227" t="s">
        <v>134</v>
      </c>
      <c r="C20" s="228"/>
      <c r="D20" s="228"/>
      <c r="E20" s="228"/>
      <c r="F20" s="228"/>
    </row>
    <row r="21" spans="1:7" ht="30.75" thickBot="1">
      <c r="A21" s="98" t="s">
        <v>111</v>
      </c>
      <c r="B21" s="98" t="s">
        <v>48</v>
      </c>
      <c r="C21" s="98" t="s">
        <v>112</v>
      </c>
      <c r="D21" s="98" t="s">
        <v>3</v>
      </c>
      <c r="E21" s="98" t="s">
        <v>113</v>
      </c>
      <c r="F21" s="98" t="s">
        <v>103</v>
      </c>
    </row>
    <row r="22" spans="1:7" ht="45">
      <c r="A22" s="98" t="s">
        <v>135</v>
      </c>
      <c r="B22" s="98">
        <v>0.9</v>
      </c>
      <c r="C22" s="98">
        <v>0</v>
      </c>
      <c r="D22" s="98">
        <v>15</v>
      </c>
      <c r="E22" s="98">
        <f>B22*C22*D22</f>
        <v>0</v>
      </c>
      <c r="F22" s="98" t="s">
        <v>136</v>
      </c>
      <c r="G22" t="s">
        <v>119</v>
      </c>
    </row>
    <row r="23" spans="1:7" ht="60">
      <c r="A23" s="98" t="s">
        <v>137</v>
      </c>
      <c r="B23" s="98">
        <v>0.8</v>
      </c>
      <c r="C23" s="98">
        <v>0.25</v>
      </c>
      <c r="D23" s="98">
        <v>10</v>
      </c>
      <c r="E23" s="98">
        <f t="shared" ref="E23:E31" si="1">B23*C23*D23</f>
        <v>2</v>
      </c>
      <c r="F23" s="98" t="s">
        <v>138</v>
      </c>
      <c r="G23" t="s">
        <v>119</v>
      </c>
    </row>
    <row r="24" spans="1:7" ht="15">
      <c r="A24" s="98" t="s">
        <v>139</v>
      </c>
      <c r="B24" s="98">
        <v>1</v>
      </c>
      <c r="C24" s="98">
        <v>0</v>
      </c>
      <c r="D24" s="98">
        <v>15</v>
      </c>
      <c r="E24" s="98">
        <f t="shared" si="1"/>
        <v>0</v>
      </c>
      <c r="F24" s="98" t="s">
        <v>140</v>
      </c>
      <c r="G24" t="s">
        <v>119</v>
      </c>
    </row>
    <row r="25" spans="1:7" ht="45">
      <c r="A25" s="98" t="s">
        <v>141</v>
      </c>
      <c r="B25" s="98">
        <v>0.75</v>
      </c>
      <c r="C25" s="98">
        <v>1</v>
      </c>
      <c r="D25" s="98">
        <v>10</v>
      </c>
      <c r="E25" s="98">
        <f t="shared" si="1"/>
        <v>7.5</v>
      </c>
      <c r="F25" s="98" t="s">
        <v>142</v>
      </c>
      <c r="G25" t="s">
        <v>119</v>
      </c>
    </row>
    <row r="26" spans="1:7" ht="15">
      <c r="A26" s="98" t="s">
        <v>143</v>
      </c>
      <c r="B26" s="98">
        <v>0</v>
      </c>
      <c r="C26" s="98">
        <v>0</v>
      </c>
      <c r="D26" s="98">
        <v>10</v>
      </c>
      <c r="E26" s="98">
        <f t="shared" si="1"/>
        <v>0</v>
      </c>
      <c r="F26" s="98" t="s">
        <v>115</v>
      </c>
      <c r="G26" t="s">
        <v>116</v>
      </c>
    </row>
    <row r="27" spans="1:7" ht="135">
      <c r="A27" s="98" t="s">
        <v>144</v>
      </c>
      <c r="B27" s="98">
        <v>0.4</v>
      </c>
      <c r="C27" s="98">
        <v>1</v>
      </c>
      <c r="D27" s="98">
        <v>8</v>
      </c>
      <c r="E27" s="98">
        <f t="shared" si="1"/>
        <v>3.2</v>
      </c>
      <c r="F27" s="98" t="s">
        <v>145</v>
      </c>
      <c r="G27" t="s">
        <v>116</v>
      </c>
    </row>
    <row r="28" spans="1:7" ht="15">
      <c r="A28" s="98" t="s">
        <v>146</v>
      </c>
      <c r="B28" s="98">
        <v>1</v>
      </c>
      <c r="C28" s="98">
        <v>1</v>
      </c>
      <c r="D28" s="98">
        <v>8</v>
      </c>
      <c r="E28" s="98">
        <f t="shared" si="1"/>
        <v>8</v>
      </c>
      <c r="F28" s="98"/>
      <c r="G28" t="s">
        <v>116</v>
      </c>
    </row>
    <row r="29" spans="1:7" ht="30">
      <c r="A29" s="98" t="s">
        <v>147</v>
      </c>
      <c r="B29" s="98">
        <v>0.85</v>
      </c>
      <c r="C29" s="98">
        <v>1</v>
      </c>
      <c r="D29" s="98">
        <v>8</v>
      </c>
      <c r="E29" s="98">
        <f t="shared" si="1"/>
        <v>6.8</v>
      </c>
      <c r="F29" s="98" t="s">
        <v>148</v>
      </c>
      <c r="G29" t="s">
        <v>116</v>
      </c>
    </row>
    <row r="30" spans="1:7" ht="15">
      <c r="A30" s="98" t="s">
        <v>149</v>
      </c>
      <c r="B30" s="98">
        <v>1</v>
      </c>
      <c r="C30" s="98">
        <v>1</v>
      </c>
      <c r="D30" s="98">
        <v>8</v>
      </c>
      <c r="E30" s="98">
        <f t="shared" si="1"/>
        <v>8</v>
      </c>
      <c r="F30" s="98"/>
      <c r="G30" t="s">
        <v>116</v>
      </c>
    </row>
    <row r="31" spans="1:7" ht="75">
      <c r="A31" s="98" t="s">
        <v>150</v>
      </c>
      <c r="B31" s="98">
        <v>0.8</v>
      </c>
      <c r="C31" s="98">
        <v>0</v>
      </c>
      <c r="D31" s="98">
        <v>8</v>
      </c>
      <c r="E31" s="98">
        <f t="shared" si="1"/>
        <v>0</v>
      </c>
      <c r="F31" s="98" t="s">
        <v>151</v>
      </c>
      <c r="G31" t="s">
        <v>116</v>
      </c>
    </row>
    <row r="32" spans="1:7" ht="45">
      <c r="A32" s="161" t="s">
        <v>130</v>
      </c>
      <c r="B32" s="161"/>
      <c r="C32" s="161"/>
      <c r="D32" s="161">
        <f>SUM(D22:D31)</f>
        <v>100</v>
      </c>
      <c r="E32" s="187">
        <f>SUM(E22:E31)/D32 -E33*D33 -E34*D34-E35*D35</f>
        <v>0.30499999999999999</v>
      </c>
      <c r="F32" s="161" t="s">
        <v>152</v>
      </c>
    </row>
    <row r="33" spans="1:7" ht="15">
      <c r="A33" s="174" t="s">
        <v>132</v>
      </c>
      <c r="D33" s="175">
        <v>0.15</v>
      </c>
    </row>
    <row r="34" spans="1:7" ht="15">
      <c r="A34" s="174" t="s">
        <v>133</v>
      </c>
      <c r="D34" s="176">
        <v>0.2</v>
      </c>
    </row>
    <row r="35" spans="1:7" ht="45">
      <c r="A35" s="174" t="s">
        <v>153</v>
      </c>
      <c r="D35" s="185">
        <v>0.05</v>
      </c>
      <c r="E35">
        <v>1</v>
      </c>
      <c r="F35" s="1" t="s">
        <v>154</v>
      </c>
    </row>
    <row r="36" spans="1:7" ht="24" thickBot="1">
      <c r="A36" s="220" t="s">
        <v>2</v>
      </c>
      <c r="B36" s="220"/>
      <c r="C36" s="220"/>
      <c r="D36" s="220"/>
      <c r="E36" s="220"/>
      <c r="F36" s="220"/>
    </row>
    <row r="37" spans="1:7" ht="15">
      <c r="A37" s="162" t="s">
        <v>52</v>
      </c>
      <c r="B37" s="221" t="s">
        <v>155</v>
      </c>
      <c r="C37" s="221"/>
      <c r="D37" s="221"/>
      <c r="E37" s="221"/>
      <c r="F37" s="222"/>
    </row>
    <row r="38" spans="1:7" ht="15">
      <c r="A38" s="163" t="s">
        <v>111</v>
      </c>
      <c r="B38" s="164" t="s">
        <v>48</v>
      </c>
      <c r="C38" s="164" t="s">
        <v>112</v>
      </c>
      <c r="D38" s="164" t="s">
        <v>3</v>
      </c>
      <c r="E38" s="164" t="s">
        <v>113</v>
      </c>
      <c r="F38" s="165" t="s">
        <v>103</v>
      </c>
    </row>
    <row r="39" spans="1:7" ht="15">
      <c r="A39" s="166" t="s">
        <v>156</v>
      </c>
      <c r="B39" s="167">
        <v>1</v>
      </c>
      <c r="C39" s="167">
        <v>0.75</v>
      </c>
      <c r="D39" s="167">
        <v>12</v>
      </c>
      <c r="E39" s="167">
        <f>B39*C39*D39</f>
        <v>9</v>
      </c>
      <c r="F39" s="165" t="s">
        <v>157</v>
      </c>
      <c r="G39" t="s">
        <v>119</v>
      </c>
    </row>
    <row r="40" spans="1:7" ht="15">
      <c r="A40" s="166" t="s">
        <v>158</v>
      </c>
      <c r="B40" s="167">
        <v>1</v>
      </c>
      <c r="C40" s="167">
        <v>1</v>
      </c>
      <c r="D40" s="167">
        <v>10</v>
      </c>
      <c r="E40" s="167">
        <f t="shared" ref="E40:E46" si="2">B40*C40*D40</f>
        <v>10</v>
      </c>
      <c r="F40" s="86" t="s">
        <v>159</v>
      </c>
      <c r="G40" t="s">
        <v>119</v>
      </c>
    </row>
    <row r="41" spans="1:7" ht="150">
      <c r="A41" s="166" t="s">
        <v>160</v>
      </c>
      <c r="B41" s="167">
        <v>0.6</v>
      </c>
      <c r="C41" s="167">
        <v>1</v>
      </c>
      <c r="D41" s="167">
        <v>15</v>
      </c>
      <c r="E41" s="167">
        <f t="shared" si="2"/>
        <v>9</v>
      </c>
      <c r="F41" s="86" t="s">
        <v>161</v>
      </c>
      <c r="G41" t="s">
        <v>116</v>
      </c>
    </row>
    <row r="42" spans="1:7" ht="45">
      <c r="A42" s="166" t="s">
        <v>162</v>
      </c>
      <c r="B42" s="167">
        <v>0.2</v>
      </c>
      <c r="C42" s="167">
        <v>1</v>
      </c>
      <c r="D42" s="167">
        <v>10</v>
      </c>
      <c r="E42" s="167">
        <f t="shared" si="2"/>
        <v>2</v>
      </c>
      <c r="F42" s="86" t="s">
        <v>163</v>
      </c>
      <c r="G42" t="s">
        <v>119</v>
      </c>
    </row>
    <row r="43" spans="1:7" ht="75">
      <c r="A43" s="166" t="s">
        <v>164</v>
      </c>
      <c r="B43" s="167">
        <v>0.95</v>
      </c>
      <c r="C43" s="167">
        <v>1</v>
      </c>
      <c r="D43" s="167">
        <v>12</v>
      </c>
      <c r="E43" s="167">
        <f t="shared" si="2"/>
        <v>11.399999999999999</v>
      </c>
      <c r="F43" s="86" t="s">
        <v>165</v>
      </c>
      <c r="G43" t="s">
        <v>116</v>
      </c>
    </row>
    <row r="44" spans="1:7" ht="15">
      <c r="A44" s="166" t="s">
        <v>166</v>
      </c>
      <c r="B44" s="167">
        <v>0.95</v>
      </c>
      <c r="C44" s="167">
        <v>1</v>
      </c>
      <c r="D44" s="167">
        <v>12</v>
      </c>
      <c r="E44" s="167">
        <f t="shared" si="2"/>
        <v>11.399999999999999</v>
      </c>
      <c r="F44" s="165" t="s">
        <v>167</v>
      </c>
      <c r="G44" t="s">
        <v>116</v>
      </c>
    </row>
    <row r="45" spans="1:7" ht="15">
      <c r="A45" s="166" t="s">
        <v>168</v>
      </c>
      <c r="B45" s="167">
        <v>1</v>
      </c>
      <c r="C45" s="167">
        <v>1</v>
      </c>
      <c r="D45" s="167">
        <v>14</v>
      </c>
      <c r="E45" s="167">
        <f t="shared" si="2"/>
        <v>14</v>
      </c>
      <c r="F45" s="165"/>
      <c r="G45" t="s">
        <v>119</v>
      </c>
    </row>
    <row r="46" spans="1:7" ht="60">
      <c r="A46" s="166" t="s">
        <v>169</v>
      </c>
      <c r="B46" s="167">
        <v>0.8</v>
      </c>
      <c r="C46" s="167">
        <v>1</v>
      </c>
      <c r="D46" s="167">
        <v>15</v>
      </c>
      <c r="E46" s="167">
        <f t="shared" si="2"/>
        <v>12</v>
      </c>
      <c r="F46" s="86" t="s">
        <v>170</v>
      </c>
      <c r="G46" t="s">
        <v>116</v>
      </c>
    </row>
    <row r="47" spans="1:7" ht="15.75" thickBot="1">
      <c r="A47" s="168" t="s">
        <v>130</v>
      </c>
      <c r="B47" s="223"/>
      <c r="C47" s="224"/>
      <c r="D47" s="169">
        <f>SUM(D39:D46)</f>
        <v>100</v>
      </c>
      <c r="E47" s="187">
        <f>SUM(E39:E46)/D47 - D48*E48  - D49*E49 - D50*E50</f>
        <v>0.78799999999999992</v>
      </c>
      <c r="F47" s="170"/>
    </row>
    <row r="48" spans="1:7" ht="15">
      <c r="A48" s="178" t="s">
        <v>132</v>
      </c>
      <c r="D48" s="176">
        <v>0.15</v>
      </c>
    </row>
    <row r="49" spans="1:7" ht="15">
      <c r="A49" s="178" t="s">
        <v>133</v>
      </c>
      <c r="D49" s="176">
        <v>0.2</v>
      </c>
    </row>
    <row r="50" spans="1:7" ht="15">
      <c r="A50" s="186" t="s">
        <v>153</v>
      </c>
      <c r="D50" s="185">
        <v>0.05</v>
      </c>
    </row>
    <row r="51" spans="1:7" ht="24" customHeight="1">
      <c r="A51" s="182" t="s">
        <v>49</v>
      </c>
      <c r="B51" s="183"/>
      <c r="C51" s="183"/>
      <c r="D51" s="183"/>
      <c r="E51" s="183"/>
      <c r="F51" s="183"/>
      <c r="G51" s="184"/>
    </row>
    <row r="52" spans="1:7" ht="15">
      <c r="A52" s="155" t="s">
        <v>52</v>
      </c>
      <c r="B52" s="211" t="s">
        <v>171</v>
      </c>
      <c r="C52" s="212"/>
      <c r="D52" s="212"/>
      <c r="E52" s="212"/>
      <c r="F52" s="213"/>
      <c r="G52" s="184"/>
    </row>
    <row r="53" spans="1:7" ht="15">
      <c r="A53" s="156" t="s">
        <v>111</v>
      </c>
      <c r="B53" s="157" t="s">
        <v>48</v>
      </c>
      <c r="C53" s="157" t="s">
        <v>112</v>
      </c>
      <c r="D53" s="157" t="s">
        <v>3</v>
      </c>
      <c r="E53" s="157" t="s">
        <v>113</v>
      </c>
      <c r="F53" s="158" t="s">
        <v>103</v>
      </c>
    </row>
    <row r="54" spans="1:7" ht="15">
      <c r="A54" s="159" t="s">
        <v>172</v>
      </c>
      <c r="B54" s="160">
        <v>0.9</v>
      </c>
      <c r="C54" s="160">
        <v>0.75</v>
      </c>
      <c r="D54" s="160">
        <v>15</v>
      </c>
      <c r="E54" s="160">
        <f>B54*C54*D54</f>
        <v>10.125</v>
      </c>
      <c r="F54" s="158" t="s">
        <v>173</v>
      </c>
      <c r="G54" t="s">
        <v>119</v>
      </c>
    </row>
    <row r="55" spans="1:7" ht="15">
      <c r="A55" s="159" t="s">
        <v>174</v>
      </c>
      <c r="B55" s="160">
        <v>0.95</v>
      </c>
      <c r="C55" s="160">
        <v>0.75</v>
      </c>
      <c r="D55" s="160">
        <v>15</v>
      </c>
      <c r="E55" s="160">
        <f t="shared" ref="E55:E61" si="3">B55*C55*D55</f>
        <v>10.687499999999998</v>
      </c>
      <c r="F55" s="158" t="s">
        <v>175</v>
      </c>
      <c r="G55" t="s">
        <v>119</v>
      </c>
    </row>
    <row r="56" spans="1:7" ht="15">
      <c r="A56" s="159" t="s">
        <v>176</v>
      </c>
      <c r="B56" s="160">
        <v>0.9</v>
      </c>
      <c r="C56" s="160">
        <v>1</v>
      </c>
      <c r="D56" s="160">
        <v>10</v>
      </c>
      <c r="E56" s="160">
        <f t="shared" si="3"/>
        <v>9</v>
      </c>
      <c r="F56" s="158" t="s">
        <v>177</v>
      </c>
      <c r="G56" t="s">
        <v>178</v>
      </c>
    </row>
    <row r="57" spans="1:7" ht="15">
      <c r="A57" s="159" t="s">
        <v>179</v>
      </c>
      <c r="B57" s="160">
        <v>0.5</v>
      </c>
      <c r="C57" s="160">
        <v>0.5</v>
      </c>
      <c r="D57" s="160">
        <v>20</v>
      </c>
      <c r="E57" s="160">
        <f t="shared" si="3"/>
        <v>5</v>
      </c>
      <c r="F57" s="158" t="s">
        <v>180</v>
      </c>
      <c r="G57" t="s">
        <v>119</v>
      </c>
    </row>
    <row r="58" spans="1:7" ht="75">
      <c r="A58" s="159" t="s">
        <v>181</v>
      </c>
      <c r="B58" s="160">
        <v>0.65</v>
      </c>
      <c r="C58" s="160">
        <v>1</v>
      </c>
      <c r="D58" s="160">
        <v>15</v>
      </c>
      <c r="E58" s="160">
        <f t="shared" si="3"/>
        <v>9.75</v>
      </c>
      <c r="F58" s="87" t="s">
        <v>182</v>
      </c>
      <c r="G58" t="s">
        <v>116</v>
      </c>
    </row>
    <row r="59" spans="1:7" ht="15">
      <c r="A59" s="159" t="s">
        <v>183</v>
      </c>
      <c r="B59" s="160">
        <v>0.75</v>
      </c>
      <c r="C59" s="160">
        <v>1</v>
      </c>
      <c r="D59" s="160">
        <v>15</v>
      </c>
      <c r="E59" s="160">
        <f t="shared" si="3"/>
        <v>11.25</v>
      </c>
      <c r="F59" s="158" t="s">
        <v>184</v>
      </c>
      <c r="G59" t="s">
        <v>116</v>
      </c>
    </row>
    <row r="60" spans="1:7" ht="15.75" customHeight="1">
      <c r="A60" s="194" t="s">
        <v>185</v>
      </c>
      <c r="B60" s="195">
        <v>0.8</v>
      </c>
      <c r="C60" s="195">
        <v>1</v>
      </c>
      <c r="D60" s="195">
        <v>5</v>
      </c>
      <c r="E60" s="160">
        <f t="shared" si="3"/>
        <v>4</v>
      </c>
      <c r="F60" s="90" t="s">
        <v>186</v>
      </c>
      <c r="G60" t="s">
        <v>116</v>
      </c>
    </row>
    <row r="61" spans="1:7" ht="15">
      <c r="A61" s="194" t="s">
        <v>187</v>
      </c>
      <c r="B61" s="195">
        <v>0</v>
      </c>
      <c r="C61" s="195">
        <v>0</v>
      </c>
      <c r="D61" s="195">
        <v>5</v>
      </c>
      <c r="E61" s="160">
        <f t="shared" si="3"/>
        <v>0</v>
      </c>
      <c r="F61" s="196" t="s">
        <v>188</v>
      </c>
      <c r="G61" t="s">
        <v>178</v>
      </c>
    </row>
    <row r="62" spans="1:7" ht="15">
      <c r="A62" s="171" t="s">
        <v>130</v>
      </c>
      <c r="B62" s="172"/>
      <c r="C62" s="172"/>
      <c r="D62" s="180">
        <f>SUM(D54:D61)</f>
        <v>100</v>
      </c>
      <c r="E62" s="187">
        <f>SUM(E54:E61)/D62 - D63*E63 - D64*E64 - D65*E65 +D66</f>
        <v>0.63812500000000005</v>
      </c>
      <c r="F62" s="188"/>
    </row>
    <row r="63" spans="1:7" ht="15">
      <c r="A63" s="179" t="s">
        <v>132</v>
      </c>
      <c r="D63" s="181">
        <v>0.15</v>
      </c>
    </row>
    <row r="64" spans="1:7" ht="14.25" customHeight="1">
      <c r="A64" s="179" t="s">
        <v>133</v>
      </c>
      <c r="D64" s="181">
        <v>0.2</v>
      </c>
    </row>
    <row r="65" spans="1:6" ht="14.25" customHeight="1">
      <c r="A65" s="179" t="s">
        <v>153</v>
      </c>
      <c r="D65" s="185">
        <v>0.05</v>
      </c>
    </row>
    <row r="66" spans="1:6" ht="14.25" customHeight="1">
      <c r="A66" s="179" t="s">
        <v>189</v>
      </c>
      <c r="D66" s="187">
        <v>0.04</v>
      </c>
      <c r="F66" t="s">
        <v>190</v>
      </c>
    </row>
    <row r="67" spans="1:6" ht="15"/>
  </sheetData>
  <mergeCells count="11">
    <mergeCell ref="B52:F52"/>
    <mergeCell ref="A1:F1"/>
    <mergeCell ref="A3:F3"/>
    <mergeCell ref="A5:F5"/>
    <mergeCell ref="B6:F6"/>
    <mergeCell ref="B16:C16"/>
    <mergeCell ref="A36:F36"/>
    <mergeCell ref="B37:F37"/>
    <mergeCell ref="B47:C47"/>
    <mergeCell ref="A19:F19"/>
    <mergeCell ref="B20:F20"/>
  </mergeCells>
  <dataValidations count="3">
    <dataValidation type="decimal" allowBlank="1" showInputMessage="1" showErrorMessage="1" sqref="B22:B30 B39:B46 B8:B16 B54:B61" xr:uid="{02AD5C76-68EA-4533-AF68-4BCE486B6675}">
      <formula1>0</formula1>
      <formula2>1</formula2>
    </dataValidation>
    <dataValidation type="list" allowBlank="1" showInputMessage="1" showErrorMessage="1" sqref="C8:C15 C17 C22:C30 C39:C46 C54:C61" xr:uid="{AC10B1DB-878E-4658-A3A1-9F3FA089772E}">
      <formula1>"0,0.25,0.50,0.75,1"</formula1>
    </dataValidation>
    <dataValidation type="whole" allowBlank="1" showInputMessage="1" showErrorMessage="1" sqref="E18 E34 E49 E64" xr:uid="{FA2B8A47-2CDB-459F-94DD-EED519325ECE}">
      <formula1>0</formula1>
      <formula2>1</formula2>
    </dataValidation>
  </dataValidation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C68761-F424-44AF-8353-006282F54B4A}">
  <dimension ref="A1:M51"/>
  <sheetViews>
    <sheetView zoomScaleNormal="100" workbookViewId="0">
      <selection activeCell="H25" sqref="H25"/>
    </sheetView>
  </sheetViews>
  <sheetFormatPr defaultColWidth="11.42578125" defaultRowHeight="14.25"/>
  <cols>
    <col min="1" max="1" width="68.7109375" style="1" customWidth="1"/>
    <col min="2" max="3" width="12.7109375" style="1" customWidth="1"/>
    <col min="4" max="8" width="12.7109375" customWidth="1"/>
    <col min="9" max="9" width="7.85546875" customWidth="1"/>
    <col min="10" max="10" width="15.85546875" customWidth="1"/>
    <col min="11" max="11" width="19.85546875" customWidth="1"/>
    <col min="12" max="12" width="14.85546875" customWidth="1"/>
  </cols>
  <sheetData>
    <row r="1" spans="1:13" ht="19.5" thickBot="1">
      <c r="A1" s="214" t="s">
        <v>109</v>
      </c>
      <c r="B1" s="215"/>
      <c r="C1" s="215"/>
      <c r="D1" s="215"/>
      <c r="E1" s="215"/>
      <c r="F1" s="215"/>
      <c r="G1" s="215"/>
      <c r="H1" s="215"/>
      <c r="I1" s="231"/>
    </row>
    <row r="2" spans="1:13" ht="15.75" thickBot="1"/>
    <row r="3" spans="1:13" ht="19.5" thickBot="1">
      <c r="A3" s="232" t="s">
        <v>54</v>
      </c>
      <c r="B3" s="233"/>
      <c r="C3" s="233"/>
      <c r="D3" s="233"/>
      <c r="E3" s="233"/>
      <c r="F3" s="233"/>
      <c r="G3" s="233"/>
      <c r="H3" s="233"/>
      <c r="I3" s="234"/>
    </row>
    <row r="4" spans="1:13" ht="19.5" thickBot="1">
      <c r="A4" s="121"/>
      <c r="B4" s="123"/>
      <c r="C4" s="123"/>
      <c r="D4" s="122"/>
      <c r="E4" s="122"/>
      <c r="F4" s="122"/>
      <c r="G4" s="122"/>
      <c r="H4" s="122"/>
      <c r="I4" s="122"/>
    </row>
    <row r="5" spans="1:13" ht="19.5" thickBot="1">
      <c r="A5" s="235" t="s">
        <v>191</v>
      </c>
      <c r="B5" s="240" t="s">
        <v>0</v>
      </c>
      <c r="C5" s="241"/>
      <c r="D5" s="237" t="s">
        <v>1</v>
      </c>
      <c r="E5" s="238"/>
      <c r="F5" s="242" t="s">
        <v>2</v>
      </c>
      <c r="G5" s="243"/>
      <c r="H5" s="244" t="s">
        <v>49</v>
      </c>
      <c r="I5" s="245"/>
      <c r="J5" s="229" t="s">
        <v>103</v>
      </c>
      <c r="K5" s="230"/>
      <c r="L5" s="230"/>
    </row>
    <row r="6" spans="1:13" ht="18.75">
      <c r="A6" s="236"/>
      <c r="B6" s="199" t="s">
        <v>48</v>
      </c>
      <c r="C6" s="124" t="s">
        <v>192</v>
      </c>
      <c r="D6" s="203" t="s">
        <v>48</v>
      </c>
      <c r="E6" s="79" t="s">
        <v>192</v>
      </c>
      <c r="F6" s="200" t="s">
        <v>48</v>
      </c>
      <c r="G6" s="80" t="s">
        <v>192</v>
      </c>
      <c r="H6" s="201" t="s">
        <v>48</v>
      </c>
      <c r="I6" s="81" t="s">
        <v>192</v>
      </c>
      <c r="J6" s="202" t="s">
        <v>0</v>
      </c>
      <c r="K6" s="202" t="s">
        <v>1</v>
      </c>
      <c r="L6" s="202" t="s">
        <v>2</v>
      </c>
      <c r="M6" s="202" t="s">
        <v>49</v>
      </c>
    </row>
    <row r="7" spans="1:13" ht="18.75">
      <c r="A7" s="232" t="s">
        <v>193</v>
      </c>
      <c r="B7" s="233"/>
      <c r="C7" s="233"/>
      <c r="D7" s="233"/>
      <c r="E7" s="233"/>
      <c r="F7" s="233"/>
      <c r="G7" s="233"/>
      <c r="H7" s="233"/>
      <c r="I7" s="234"/>
    </row>
    <row r="8" spans="1:13" ht="150">
      <c r="A8" s="71" t="s">
        <v>194</v>
      </c>
      <c r="B8" s="125">
        <v>0.5</v>
      </c>
      <c r="C8" s="126">
        <v>9</v>
      </c>
      <c r="D8" s="98">
        <v>0</v>
      </c>
      <c r="E8" s="82">
        <v>9</v>
      </c>
      <c r="F8" s="105">
        <v>0.5</v>
      </c>
      <c r="G8" s="83">
        <v>9</v>
      </c>
      <c r="H8" s="112">
        <v>1</v>
      </c>
      <c r="I8" s="84">
        <v>9</v>
      </c>
      <c r="J8" s="1" t="s">
        <v>195</v>
      </c>
      <c r="K8" s="1" t="s">
        <v>196</v>
      </c>
      <c r="L8" s="1" t="s">
        <v>197</v>
      </c>
    </row>
    <row r="9" spans="1:13" ht="15">
      <c r="A9" s="72" t="s">
        <v>198</v>
      </c>
      <c r="B9" s="127">
        <v>1</v>
      </c>
      <c r="C9" s="128">
        <v>3</v>
      </c>
      <c r="D9" s="99">
        <v>0</v>
      </c>
      <c r="E9" s="85">
        <v>3</v>
      </c>
      <c r="F9" s="106">
        <v>1</v>
      </c>
      <c r="G9" s="86">
        <v>3</v>
      </c>
      <c r="H9" s="113">
        <v>1</v>
      </c>
      <c r="I9" s="87">
        <v>3</v>
      </c>
      <c r="K9" t="s">
        <v>199</v>
      </c>
    </row>
    <row r="10" spans="1:13" ht="15.75" thickBot="1">
      <c r="A10" s="77" t="s">
        <v>200</v>
      </c>
      <c r="B10" s="130">
        <f>SUMPRODUCT(B8:B9,C8:C9)</f>
        <v>7.5</v>
      </c>
      <c r="C10" s="131">
        <f>SUM(C8:C9)</f>
        <v>12</v>
      </c>
      <c r="D10" s="100">
        <f>SUMPRODUCT(D8:D9,E8:E9)</f>
        <v>0</v>
      </c>
      <c r="E10" s="91">
        <f>SUM(E8:E9)</f>
        <v>12</v>
      </c>
      <c r="F10" s="107">
        <f>SUMPRODUCT(F8:F9,G8:G9)</f>
        <v>7.5</v>
      </c>
      <c r="G10" s="89">
        <f>SUM(G8:G9)</f>
        <v>12</v>
      </c>
      <c r="H10" s="114">
        <f>SUMPRODUCT(H8:H9,I8:I9)</f>
        <v>12</v>
      </c>
      <c r="I10" s="90">
        <f>SUM(I8:I9)</f>
        <v>12</v>
      </c>
    </row>
    <row r="11" spans="1:13" ht="18.75">
      <c r="A11" s="232" t="s">
        <v>201</v>
      </c>
      <c r="B11" s="233"/>
      <c r="C11" s="233"/>
      <c r="D11" s="233"/>
      <c r="E11" s="233"/>
      <c r="F11" s="233"/>
      <c r="G11" s="233"/>
      <c r="H11" s="233"/>
      <c r="I11" s="234"/>
    </row>
    <row r="12" spans="1:13" ht="255">
      <c r="A12" s="71" t="s">
        <v>202</v>
      </c>
      <c r="B12" s="125">
        <v>0.75</v>
      </c>
      <c r="C12" s="128">
        <v>9</v>
      </c>
      <c r="D12" s="98">
        <v>0.5</v>
      </c>
      <c r="E12" s="85">
        <v>9</v>
      </c>
      <c r="F12" s="105">
        <v>0.25</v>
      </c>
      <c r="G12" s="83">
        <v>9</v>
      </c>
      <c r="H12" s="112">
        <v>0.75</v>
      </c>
      <c r="I12" s="84">
        <v>9</v>
      </c>
      <c r="J12" s="1" t="s">
        <v>203</v>
      </c>
      <c r="K12" t="s">
        <v>204</v>
      </c>
      <c r="L12" s="1" t="s">
        <v>205</v>
      </c>
      <c r="M12" t="s">
        <v>206</v>
      </c>
    </row>
    <row r="13" spans="1:13" ht="30">
      <c r="A13" s="72" t="s">
        <v>207</v>
      </c>
      <c r="B13" s="132">
        <v>1</v>
      </c>
      <c r="C13" s="128">
        <v>2</v>
      </c>
      <c r="D13" s="101">
        <v>1</v>
      </c>
      <c r="E13" s="85">
        <v>2</v>
      </c>
      <c r="F13" s="108">
        <v>1</v>
      </c>
      <c r="G13" s="86">
        <v>2</v>
      </c>
      <c r="H13" s="115">
        <v>1</v>
      </c>
      <c r="I13" s="87">
        <v>2</v>
      </c>
    </row>
    <row r="14" spans="1:13" ht="15">
      <c r="A14" s="73" t="s">
        <v>208</v>
      </c>
      <c r="B14" s="133">
        <v>1</v>
      </c>
      <c r="C14" s="128">
        <v>2</v>
      </c>
      <c r="D14" s="102">
        <v>1</v>
      </c>
      <c r="E14" s="85">
        <v>2</v>
      </c>
      <c r="F14" s="108">
        <v>1</v>
      </c>
      <c r="G14" s="86">
        <v>2</v>
      </c>
      <c r="H14" s="115">
        <v>1</v>
      </c>
      <c r="I14" s="87">
        <v>2</v>
      </c>
    </row>
    <row r="15" spans="1:13" ht="15.75" thickBot="1">
      <c r="A15" s="77" t="s">
        <v>200</v>
      </c>
      <c r="B15" s="130">
        <f>SUMPRODUCT(B12:B14,C12:C14)</f>
        <v>10.75</v>
      </c>
      <c r="C15" s="129">
        <f>SUM(C12:C14)</f>
        <v>13</v>
      </c>
      <c r="D15" s="100">
        <f>SUMPRODUCT(D12:D14,E12:E14)</f>
        <v>8.5</v>
      </c>
      <c r="E15" s="88">
        <f>SUM(E12:E14)</f>
        <v>13</v>
      </c>
      <c r="F15" s="107">
        <f>SUMPRODUCT(F12:F14,G12:G14)</f>
        <v>6.25</v>
      </c>
      <c r="G15" s="89">
        <f>SUM(G12:G14)</f>
        <v>13</v>
      </c>
      <c r="H15" s="114">
        <f>SUMPRODUCT(H12:H14,I12:I14)</f>
        <v>10.75</v>
      </c>
      <c r="I15" s="90">
        <f>SUM(I12:I14)</f>
        <v>13</v>
      </c>
    </row>
    <row r="16" spans="1:13" ht="18.75">
      <c r="A16" s="232" t="s">
        <v>209</v>
      </c>
      <c r="B16" s="233"/>
      <c r="C16" s="233"/>
      <c r="D16" s="233"/>
      <c r="E16" s="233"/>
      <c r="F16" s="233"/>
      <c r="G16" s="233"/>
      <c r="H16" s="233"/>
      <c r="I16" s="234"/>
    </row>
    <row r="17" spans="1:13" ht="15">
      <c r="A17" s="71" t="s">
        <v>210</v>
      </c>
      <c r="B17" s="127">
        <v>0.75</v>
      </c>
      <c r="C17" s="126">
        <v>2</v>
      </c>
      <c r="D17" s="99">
        <v>1</v>
      </c>
      <c r="E17" s="82">
        <v>2</v>
      </c>
      <c r="F17" s="106">
        <v>1</v>
      </c>
      <c r="G17" s="83">
        <v>2</v>
      </c>
      <c r="H17" s="116">
        <v>1</v>
      </c>
      <c r="I17" s="84">
        <v>2</v>
      </c>
      <c r="J17" s="191" t="s">
        <v>211</v>
      </c>
    </row>
    <row r="18" spans="1:13" ht="15">
      <c r="A18" s="72" t="s">
        <v>212</v>
      </c>
      <c r="B18" s="127">
        <v>1</v>
      </c>
      <c r="C18" s="128">
        <v>2</v>
      </c>
      <c r="D18" s="99">
        <v>1</v>
      </c>
      <c r="E18" s="85">
        <v>2</v>
      </c>
      <c r="F18" s="106">
        <v>1</v>
      </c>
      <c r="G18" s="86">
        <v>2</v>
      </c>
      <c r="H18" s="116">
        <v>1</v>
      </c>
      <c r="I18" s="87">
        <v>2</v>
      </c>
    </row>
    <row r="19" spans="1:13" ht="15">
      <c r="A19" s="73" t="s">
        <v>213</v>
      </c>
      <c r="B19" s="127">
        <v>1</v>
      </c>
      <c r="C19" s="129">
        <v>2</v>
      </c>
      <c r="D19" s="99">
        <v>1</v>
      </c>
      <c r="E19" s="88">
        <v>2</v>
      </c>
      <c r="F19" s="106">
        <v>1</v>
      </c>
      <c r="G19" s="89">
        <v>2</v>
      </c>
      <c r="H19" s="116">
        <v>1</v>
      </c>
      <c r="I19" s="90">
        <v>2</v>
      </c>
    </row>
    <row r="20" spans="1:13" ht="15.75" thickBot="1">
      <c r="A20" s="77" t="s">
        <v>200</v>
      </c>
      <c r="B20" s="130">
        <f>SUMPRODUCT(B17:B19,C17:C19)</f>
        <v>5.5</v>
      </c>
      <c r="C20" s="131">
        <f>SUM(C17:C19)</f>
        <v>6</v>
      </c>
      <c r="D20" s="100">
        <f>SUMPRODUCT(D17:D19,E17:E19)</f>
        <v>6</v>
      </c>
      <c r="E20" s="91">
        <f>SUM(E17:E19)</f>
        <v>6</v>
      </c>
      <c r="F20" s="107">
        <f>SUMPRODUCT(F17:F19,G17:G19)</f>
        <v>6</v>
      </c>
      <c r="G20" s="89">
        <f>SUM(G17:G19)</f>
        <v>6</v>
      </c>
      <c r="H20" s="114">
        <f>SUMPRODUCT(H17:H19,I17:I19)</f>
        <v>6</v>
      </c>
      <c r="I20" s="90">
        <f>SUM(I17:I19)</f>
        <v>6</v>
      </c>
    </row>
    <row r="21" spans="1:13" ht="18.75">
      <c r="A21" s="232" t="s">
        <v>214</v>
      </c>
      <c r="B21" s="233"/>
      <c r="C21" s="233"/>
      <c r="D21" s="233"/>
      <c r="E21" s="233"/>
      <c r="F21" s="233"/>
      <c r="G21" s="233"/>
      <c r="H21" s="233"/>
      <c r="I21" s="234"/>
    </row>
    <row r="22" spans="1:13" ht="30">
      <c r="A22" s="72" t="s">
        <v>215</v>
      </c>
      <c r="B22" s="132">
        <v>1</v>
      </c>
      <c r="C22" s="128">
        <v>4</v>
      </c>
      <c r="D22" s="101">
        <v>1</v>
      </c>
      <c r="E22" s="85">
        <v>4</v>
      </c>
      <c r="F22" s="109">
        <v>1</v>
      </c>
      <c r="G22" s="86">
        <v>4</v>
      </c>
      <c r="H22" s="116">
        <v>1</v>
      </c>
      <c r="I22" s="87">
        <v>4</v>
      </c>
    </row>
    <row r="23" spans="1:13" ht="15">
      <c r="A23" s="73" t="s">
        <v>216</v>
      </c>
      <c r="B23" s="132">
        <v>0.5</v>
      </c>
      <c r="C23" s="129">
        <v>4</v>
      </c>
      <c r="D23" s="101">
        <v>1</v>
      </c>
      <c r="E23" s="88">
        <v>4</v>
      </c>
      <c r="F23" s="109">
        <v>1</v>
      </c>
      <c r="G23" s="89">
        <v>4</v>
      </c>
      <c r="H23" s="116">
        <v>1</v>
      </c>
      <c r="I23" s="90">
        <v>4</v>
      </c>
      <c r="J23" s="192" t="s">
        <v>217</v>
      </c>
    </row>
    <row r="24" spans="1:13" ht="30">
      <c r="A24" s="73" t="s">
        <v>218</v>
      </c>
      <c r="B24" s="132">
        <v>0.25</v>
      </c>
      <c r="C24" s="129">
        <v>5</v>
      </c>
      <c r="D24" s="101">
        <v>0</v>
      </c>
      <c r="E24" s="88">
        <v>5</v>
      </c>
      <c r="F24" s="109">
        <v>1</v>
      </c>
      <c r="G24" s="89">
        <v>5</v>
      </c>
      <c r="H24" s="116">
        <v>1</v>
      </c>
      <c r="I24" s="90">
        <v>5</v>
      </c>
      <c r="J24" s="192" t="s">
        <v>219</v>
      </c>
      <c r="K24" s="191" t="s">
        <v>220</v>
      </c>
    </row>
    <row r="25" spans="1:13" ht="15.75" thickBot="1">
      <c r="A25" s="77" t="s">
        <v>200</v>
      </c>
      <c r="B25" s="130">
        <f>SUMPRODUCT(B22:B24,C22:C24)</f>
        <v>7.25</v>
      </c>
      <c r="C25" s="131">
        <f>SUM(C22:C24)</f>
        <v>13</v>
      </c>
      <c r="D25" s="100">
        <f>SUMPRODUCT(D22:D24,E22:E24)</f>
        <v>8</v>
      </c>
      <c r="E25" s="91">
        <f>SUM(E22:E24)</f>
        <v>13</v>
      </c>
      <c r="F25" s="107">
        <f>SUMPRODUCT(F22:F24,G22:G24)</f>
        <v>13</v>
      </c>
      <c r="G25" s="89">
        <f>SUM(G22:G24)</f>
        <v>13</v>
      </c>
      <c r="H25" s="114">
        <f>SUMPRODUCT(H22:H24,I22:I24)</f>
        <v>13</v>
      </c>
      <c r="I25" s="90">
        <f>SUM(I22:I24)</f>
        <v>13</v>
      </c>
    </row>
    <row r="26" spans="1:13" ht="18.75">
      <c r="A26" s="232" t="s">
        <v>221</v>
      </c>
      <c r="B26" s="233"/>
      <c r="C26" s="233"/>
      <c r="D26" s="233"/>
      <c r="E26" s="233"/>
      <c r="F26" s="233"/>
      <c r="G26" s="233"/>
      <c r="H26" s="233"/>
      <c r="I26" s="234"/>
    </row>
    <row r="27" spans="1:13" ht="15">
      <c r="A27" s="71" t="s">
        <v>222</v>
      </c>
      <c r="B27" s="134">
        <v>1</v>
      </c>
      <c r="C27" s="126">
        <v>2</v>
      </c>
      <c r="D27" s="103">
        <v>0</v>
      </c>
      <c r="E27" s="82">
        <v>2</v>
      </c>
      <c r="F27" s="110">
        <v>0.5</v>
      </c>
      <c r="G27" s="83">
        <v>2</v>
      </c>
      <c r="H27" s="116">
        <v>1</v>
      </c>
      <c r="I27" s="84">
        <v>2</v>
      </c>
      <c r="K27" s="191" t="s">
        <v>223</v>
      </c>
      <c r="L27" s="191" t="s">
        <v>224</v>
      </c>
    </row>
    <row r="28" spans="1:13" ht="360">
      <c r="A28" s="72" t="s">
        <v>225</v>
      </c>
      <c r="B28" s="132">
        <v>1</v>
      </c>
      <c r="C28" s="128">
        <v>3</v>
      </c>
      <c r="D28" s="101">
        <v>0</v>
      </c>
      <c r="E28" s="85">
        <v>3</v>
      </c>
      <c r="F28" s="109">
        <v>0</v>
      </c>
      <c r="G28" s="86">
        <v>3</v>
      </c>
      <c r="H28" s="116">
        <v>0</v>
      </c>
      <c r="I28" s="87">
        <v>3</v>
      </c>
      <c r="K28" s="191" t="s">
        <v>226</v>
      </c>
      <c r="L28" s="197" t="s">
        <v>227</v>
      </c>
      <c r="M28" t="s">
        <v>228</v>
      </c>
    </row>
    <row r="29" spans="1:13" ht="30">
      <c r="A29" s="73" t="s">
        <v>229</v>
      </c>
      <c r="B29" s="132">
        <v>0.5</v>
      </c>
      <c r="C29" s="129">
        <v>3</v>
      </c>
      <c r="D29" s="101">
        <v>1</v>
      </c>
      <c r="E29" s="88">
        <v>3</v>
      </c>
      <c r="F29" s="109">
        <v>0.5</v>
      </c>
      <c r="G29" s="89">
        <v>3</v>
      </c>
      <c r="H29" s="116">
        <v>1</v>
      </c>
      <c r="I29" s="90">
        <v>3</v>
      </c>
      <c r="J29" s="192" t="s">
        <v>230</v>
      </c>
      <c r="L29" s="191" t="s">
        <v>231</v>
      </c>
    </row>
    <row r="30" spans="1:13" ht="15.75" thickBot="1">
      <c r="A30" s="77" t="s">
        <v>200</v>
      </c>
      <c r="B30" s="135">
        <f>SUMPRODUCT(B27:B29,C27:C29)</f>
        <v>6.5</v>
      </c>
      <c r="C30" s="131">
        <f>SUM(C27:C29)</f>
        <v>8</v>
      </c>
      <c r="D30" s="76">
        <f>SUMPRODUCT(D27:D29,E27:E29)</f>
        <v>3</v>
      </c>
      <c r="E30" s="91">
        <f>SUM(E27:E29)</f>
        <v>8</v>
      </c>
      <c r="F30" s="107">
        <f>SUMPRODUCT(F27:F29,G27:G29)</f>
        <v>2.5</v>
      </c>
      <c r="G30" s="89">
        <f>SUM(G27:G29)</f>
        <v>8</v>
      </c>
      <c r="H30" s="114">
        <f>SUMPRODUCT(H27:H29,I27:I29)</f>
        <v>5</v>
      </c>
      <c r="I30" s="90">
        <f>SUM(I27:I29)</f>
        <v>8</v>
      </c>
    </row>
    <row r="31" spans="1:13" ht="18.75">
      <c r="A31" s="232" t="s">
        <v>232</v>
      </c>
      <c r="B31" s="233"/>
      <c r="C31" s="233"/>
      <c r="D31" s="233"/>
      <c r="E31" s="233"/>
      <c r="F31" s="233"/>
      <c r="G31" s="233"/>
      <c r="H31" s="233"/>
      <c r="I31" s="234"/>
    </row>
    <row r="32" spans="1:13" ht="15">
      <c r="A32" s="72" t="s">
        <v>233</v>
      </c>
      <c r="B32" s="132">
        <v>1</v>
      </c>
      <c r="C32" s="128">
        <v>3</v>
      </c>
      <c r="D32" s="101">
        <v>1</v>
      </c>
      <c r="E32" s="85">
        <v>3</v>
      </c>
      <c r="F32" s="109">
        <v>1</v>
      </c>
      <c r="G32" s="86">
        <v>3</v>
      </c>
      <c r="H32" s="116">
        <v>1</v>
      </c>
      <c r="I32" s="87">
        <v>3</v>
      </c>
    </row>
    <row r="33" spans="1:13" ht="30">
      <c r="A33" s="72" t="s">
        <v>234</v>
      </c>
      <c r="B33" s="132">
        <v>0.5</v>
      </c>
      <c r="C33" s="128">
        <v>4</v>
      </c>
      <c r="D33" s="101">
        <v>1</v>
      </c>
      <c r="E33" s="85">
        <v>4</v>
      </c>
      <c r="F33" s="109">
        <v>1</v>
      </c>
      <c r="G33" s="86">
        <v>4</v>
      </c>
      <c r="H33" s="116">
        <v>1</v>
      </c>
      <c r="I33" s="87">
        <v>4</v>
      </c>
      <c r="J33" t="s">
        <v>235</v>
      </c>
    </row>
    <row r="34" spans="1:13" ht="30">
      <c r="A34" s="72" t="s">
        <v>236</v>
      </c>
      <c r="B34" s="132">
        <v>1</v>
      </c>
      <c r="C34" s="128">
        <v>3</v>
      </c>
      <c r="D34" s="101">
        <v>1</v>
      </c>
      <c r="E34" s="85">
        <v>3</v>
      </c>
      <c r="F34" s="109">
        <v>1</v>
      </c>
      <c r="G34" s="86">
        <v>3</v>
      </c>
      <c r="H34" s="116">
        <v>1</v>
      </c>
      <c r="I34" s="87">
        <v>3</v>
      </c>
    </row>
    <row r="35" spans="1:13" ht="15">
      <c r="A35" s="72" t="s">
        <v>237</v>
      </c>
      <c r="B35" s="132">
        <v>1</v>
      </c>
      <c r="C35" s="128">
        <v>4</v>
      </c>
      <c r="D35" s="101">
        <v>1</v>
      </c>
      <c r="E35" s="85">
        <v>4</v>
      </c>
      <c r="F35" s="109">
        <v>1</v>
      </c>
      <c r="G35" s="86">
        <v>4</v>
      </c>
      <c r="H35" s="116">
        <v>1</v>
      </c>
      <c r="I35" s="87">
        <v>4</v>
      </c>
    </row>
    <row r="36" spans="1:13" ht="15">
      <c r="A36" s="72" t="s">
        <v>238</v>
      </c>
      <c r="B36" s="132">
        <v>0.5</v>
      </c>
      <c r="C36" s="128">
        <v>4</v>
      </c>
      <c r="D36" s="101">
        <v>1</v>
      </c>
      <c r="E36" s="85">
        <v>4</v>
      </c>
      <c r="F36" s="109">
        <v>1</v>
      </c>
      <c r="G36" s="86">
        <v>4</v>
      </c>
      <c r="H36" s="116">
        <v>1</v>
      </c>
      <c r="I36" s="87">
        <v>4</v>
      </c>
      <c r="J36" t="s">
        <v>239</v>
      </c>
    </row>
    <row r="37" spans="1:13" ht="15">
      <c r="A37" s="72" t="s">
        <v>240</v>
      </c>
      <c r="B37" s="132">
        <v>1</v>
      </c>
      <c r="C37" s="128">
        <v>2</v>
      </c>
      <c r="D37" s="101">
        <v>0.5</v>
      </c>
      <c r="E37" s="85">
        <v>2</v>
      </c>
      <c r="F37" s="109">
        <v>1</v>
      </c>
      <c r="G37" s="86">
        <v>2</v>
      </c>
      <c r="H37" s="116">
        <v>1</v>
      </c>
      <c r="I37" s="87">
        <v>2</v>
      </c>
      <c r="K37" t="s">
        <v>241</v>
      </c>
    </row>
    <row r="38" spans="1:13" ht="30">
      <c r="A38" s="73" t="s">
        <v>242</v>
      </c>
      <c r="B38" s="132">
        <v>1</v>
      </c>
      <c r="C38" s="129">
        <v>10</v>
      </c>
      <c r="D38" s="101">
        <v>1</v>
      </c>
      <c r="E38" s="88">
        <v>10</v>
      </c>
      <c r="F38" s="109">
        <v>1</v>
      </c>
      <c r="G38" s="89">
        <v>10</v>
      </c>
      <c r="H38" s="116">
        <v>1</v>
      </c>
      <c r="I38" s="90">
        <v>10</v>
      </c>
    </row>
    <row r="39" spans="1:13" ht="15">
      <c r="A39" s="73" t="s">
        <v>243</v>
      </c>
      <c r="B39" s="132">
        <v>1</v>
      </c>
      <c r="C39" s="129">
        <v>4</v>
      </c>
      <c r="D39" s="101">
        <v>1</v>
      </c>
      <c r="E39" s="88">
        <v>4</v>
      </c>
      <c r="F39" s="109">
        <v>1</v>
      </c>
      <c r="G39" s="89">
        <v>4</v>
      </c>
      <c r="H39" s="116">
        <v>1</v>
      </c>
      <c r="I39" s="90">
        <v>4</v>
      </c>
    </row>
    <row r="40" spans="1:13" ht="15">
      <c r="A40" s="73" t="s">
        <v>244</v>
      </c>
      <c r="B40" s="132">
        <v>0.9</v>
      </c>
      <c r="C40" s="129">
        <v>3</v>
      </c>
      <c r="D40" s="101">
        <v>1</v>
      </c>
      <c r="E40" s="88">
        <v>3</v>
      </c>
      <c r="F40" s="109">
        <v>1</v>
      </c>
      <c r="G40" s="89">
        <v>3</v>
      </c>
      <c r="H40" s="116">
        <v>0</v>
      </c>
      <c r="I40" s="90">
        <v>3</v>
      </c>
      <c r="J40" t="s">
        <v>245</v>
      </c>
      <c r="M40" t="s">
        <v>246</v>
      </c>
    </row>
    <row r="41" spans="1:13" ht="15.75" thickBot="1">
      <c r="A41" s="77" t="s">
        <v>200</v>
      </c>
      <c r="B41" s="135">
        <f>SUMPRODUCT(B32:B40,C32:C40)</f>
        <v>32.700000000000003</v>
      </c>
      <c r="C41" s="131">
        <f>SUM(C32:C40)</f>
        <v>37</v>
      </c>
      <c r="D41" s="76">
        <f>SUMPRODUCT(D32:D40,E32:E40)</f>
        <v>36</v>
      </c>
      <c r="E41" s="91">
        <f>SUM(E32:E40)</f>
        <v>37</v>
      </c>
      <c r="F41" s="107">
        <f>SUMPRODUCT(F32:F40,G32:G40)</f>
        <v>37</v>
      </c>
      <c r="G41" s="89">
        <f>SUM(G32:G40)</f>
        <v>37</v>
      </c>
      <c r="H41" s="114">
        <f>SUMPRODUCT(H32:H40,I32:I40)</f>
        <v>34</v>
      </c>
      <c r="I41" s="90">
        <f>SUM(I32:I40)</f>
        <v>37</v>
      </c>
    </row>
    <row r="42" spans="1:13" ht="18.75">
      <c r="A42" s="232" t="s">
        <v>247</v>
      </c>
      <c r="B42" s="233"/>
      <c r="C42" s="233"/>
      <c r="D42" s="233"/>
      <c r="E42" s="233"/>
      <c r="F42" s="233"/>
      <c r="G42" s="233"/>
      <c r="H42" s="233"/>
      <c r="I42" s="234"/>
    </row>
    <row r="43" spans="1:13" ht="30">
      <c r="A43" s="75" t="s">
        <v>248</v>
      </c>
      <c r="B43" s="134">
        <v>1</v>
      </c>
      <c r="C43" s="136">
        <v>3</v>
      </c>
      <c r="D43" s="103">
        <v>1</v>
      </c>
      <c r="E43" s="92">
        <v>3</v>
      </c>
      <c r="F43" s="110">
        <v>1</v>
      </c>
      <c r="G43" s="93">
        <v>3</v>
      </c>
      <c r="H43" s="116">
        <v>1</v>
      </c>
      <c r="I43" s="94">
        <v>3</v>
      </c>
    </row>
    <row r="44" spans="1:13" ht="135">
      <c r="A44" s="73" t="s">
        <v>249</v>
      </c>
      <c r="B44" s="132">
        <v>1</v>
      </c>
      <c r="C44" s="129">
        <v>4</v>
      </c>
      <c r="D44" s="101">
        <v>0</v>
      </c>
      <c r="E44" s="88">
        <v>4</v>
      </c>
      <c r="F44" s="109">
        <v>1</v>
      </c>
      <c r="G44" s="89">
        <v>4</v>
      </c>
      <c r="H44" s="116">
        <v>1</v>
      </c>
      <c r="I44" s="90">
        <v>4</v>
      </c>
      <c r="K44" s="1" t="s">
        <v>250</v>
      </c>
    </row>
    <row r="45" spans="1:13" ht="45">
      <c r="A45" s="74" t="s">
        <v>251</v>
      </c>
      <c r="B45" s="132">
        <v>1</v>
      </c>
      <c r="C45" s="128">
        <v>4</v>
      </c>
      <c r="D45" s="101">
        <v>0.5</v>
      </c>
      <c r="E45" s="85">
        <v>4</v>
      </c>
      <c r="F45" s="109">
        <v>0</v>
      </c>
      <c r="G45" s="86">
        <v>4</v>
      </c>
      <c r="H45" s="116">
        <v>0.5</v>
      </c>
      <c r="I45" s="90">
        <v>4</v>
      </c>
      <c r="K45" t="s">
        <v>252</v>
      </c>
      <c r="L45" t="s">
        <v>253</v>
      </c>
      <c r="M45" t="s">
        <v>254</v>
      </c>
    </row>
    <row r="46" spans="1:13" ht="15.75" thickBot="1">
      <c r="A46" s="78" t="s">
        <v>200</v>
      </c>
      <c r="B46" s="130">
        <f>SUMPRODUCT(B43:B45,C43:C45)</f>
        <v>11</v>
      </c>
      <c r="C46" s="131">
        <f>SUM(C43:C45)</f>
        <v>11</v>
      </c>
      <c r="D46" s="100">
        <f>SUMPRODUCT(D43:D45,E43:E45)</f>
        <v>5</v>
      </c>
      <c r="E46" s="91">
        <f>SUM(E43:E45)</f>
        <v>11</v>
      </c>
      <c r="F46" s="140">
        <f>SUMPRODUCT(F43:F45,G43:G45)</f>
        <v>7</v>
      </c>
      <c r="G46" s="119">
        <f>SUM(G43:G45)</f>
        <v>11</v>
      </c>
      <c r="H46" s="139">
        <f>SUMPRODUCT(H43:H45,I43:I45)</f>
        <v>9</v>
      </c>
      <c r="I46" s="120">
        <f>SUM(I43:I45)</f>
        <v>11</v>
      </c>
    </row>
    <row r="47" spans="1:13" ht="19.5" thickBot="1">
      <c r="A47" s="232" t="s">
        <v>100</v>
      </c>
      <c r="B47" s="233"/>
      <c r="C47" s="233"/>
      <c r="D47" s="233"/>
      <c r="E47" s="233"/>
      <c r="F47" s="233"/>
      <c r="G47" s="233"/>
      <c r="H47" s="233"/>
      <c r="I47" s="234"/>
    </row>
    <row r="48" spans="1:13" ht="15.75" thickBot="1">
      <c r="A48" s="118" t="s">
        <v>255</v>
      </c>
      <c r="B48" s="137">
        <f>B10+B15+B20+B25+B30+B41+B46</f>
        <v>81.2</v>
      </c>
      <c r="C48" s="138">
        <f>C10+C15+C20+C25+C30+C41+C46</f>
        <v>100</v>
      </c>
      <c r="D48" s="104">
        <f>D10+D15+D20+D25+D30+D41+D46</f>
        <v>66.5</v>
      </c>
      <c r="E48" s="95">
        <f>E10+E15+E20+E25+E30+E41+E46</f>
        <v>100</v>
      </c>
      <c r="F48" s="111">
        <f>F10+F15+F20+F25+F30+F41+F46</f>
        <v>79.25</v>
      </c>
      <c r="G48" s="96">
        <f>G10+G15+G20+G25+G30+G41+G46</f>
        <v>100</v>
      </c>
      <c r="H48" s="117">
        <f>H10+H15+H20+H25+H30+H41+H46</f>
        <v>89.75</v>
      </c>
      <c r="I48" s="97">
        <f>I10+I15+I20+I25+I30+I41+I46</f>
        <v>100</v>
      </c>
    </row>
    <row r="49" spans="1:9" ht="15.75" thickBot="1">
      <c r="A49" s="118" t="s">
        <v>256</v>
      </c>
      <c r="B49" s="239">
        <f>B48/C48</f>
        <v>0.81200000000000006</v>
      </c>
      <c r="C49" s="239"/>
      <c r="D49" s="239">
        <f>D48/E48</f>
        <v>0.66500000000000004</v>
      </c>
      <c r="E49" s="239"/>
      <c r="F49" s="239">
        <f>F48/G48</f>
        <v>0.79249999999999998</v>
      </c>
      <c r="G49" s="239"/>
      <c r="H49" s="239">
        <f>H48/I48</f>
        <v>0.89749999999999996</v>
      </c>
      <c r="I49" s="239"/>
    </row>
    <row r="50" spans="1:9" ht="15"/>
    <row r="51" spans="1:9" ht="15"/>
  </sheetData>
  <mergeCells count="20">
    <mergeCell ref="F49:G49"/>
    <mergeCell ref="H49:I49"/>
    <mergeCell ref="A42:I42"/>
    <mergeCell ref="B5:C5"/>
    <mergeCell ref="B49:C49"/>
    <mergeCell ref="D49:E49"/>
    <mergeCell ref="F5:G5"/>
    <mergeCell ref="H5:I5"/>
    <mergeCell ref="A47:I47"/>
    <mergeCell ref="A31:I31"/>
    <mergeCell ref="A26:I26"/>
    <mergeCell ref="A21:I21"/>
    <mergeCell ref="A16:I16"/>
    <mergeCell ref="A11:I11"/>
    <mergeCell ref="J5:L5"/>
    <mergeCell ref="A1:I1"/>
    <mergeCell ref="A7:I7"/>
    <mergeCell ref="A3:I3"/>
    <mergeCell ref="A5:A6"/>
    <mergeCell ref="D5:E5"/>
  </mergeCells>
  <dataValidations count="2">
    <dataValidation type="decimal" allowBlank="1" showInputMessage="1" showErrorMessage="1" sqref="H41 H10 H25 H15 H20 H30" xr:uid="{4EF0FB88-23AB-454B-A6DC-A652F4C1E260}">
      <formula1>0</formula1>
      <formula2>1</formula2>
    </dataValidation>
    <dataValidation type="decimal" allowBlank="1" showInputMessage="1" showErrorMessage="1" error="Les évaluations sont faites en terme de pourcentage. Veuillez entrer une valeur entre 0 et 1" sqref="D22:D24 D17:D19 F17:F19 H17:H19 D27:D29 F27:F29 H27:H29 B43:B45 D43:D45 D32:D40 F32:F40 H32:H40 B17:B19 B27:B29 B32:B40 D8:D9 B22:B24 H22:H24 F22:F24 F43:F45 B8:B9 H8:H9 F8:F9 H43:H45 H12:H14 F12:F14 D12:D14 B12:B14" xr:uid="{13F35F4D-026F-445F-8FF7-8405E987A895}">
      <formula1>0</formula1>
      <formula2>1</formula2>
    </dataValidation>
  </dataValidation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B41E0342602C49449CD93109DBCAB8C5" ma:contentTypeVersion="2" ma:contentTypeDescription="Create a new document." ma:contentTypeScope="" ma:versionID="4cab946e3812a26735e8b0dc00d59aca">
  <xsd:schema xmlns:xsd="http://www.w3.org/2001/XMLSchema" xmlns:xs="http://www.w3.org/2001/XMLSchema" xmlns:p="http://schemas.microsoft.com/office/2006/metadata/properties" xmlns:ns2="d3ea4e87-b30d-4ccc-9564-7710f23c54f0" targetNamespace="http://schemas.microsoft.com/office/2006/metadata/properties" ma:root="true" ma:fieldsID="afa808ced5dc9827eedaaa69eb8b35dd" ns2:_="">
    <xsd:import namespace="d3ea4e87-b30d-4ccc-9564-7710f23c54f0"/>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3ea4e87-b30d-4ccc-9564-7710f23c54f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59738D7-B2D0-4EAF-BA9A-9311EB45CEF2}"/>
</file>

<file path=customXml/itemProps2.xml><?xml version="1.0" encoding="utf-8"?>
<ds:datastoreItem xmlns:ds="http://schemas.openxmlformats.org/officeDocument/2006/customXml" ds:itemID="{7E3BB441-72D8-4E69-965C-A62B419E8502}"/>
</file>

<file path=customXml/itemProps3.xml><?xml version="1.0" encoding="utf-8"?>
<ds:datastoreItem xmlns:ds="http://schemas.openxmlformats.org/officeDocument/2006/customXml" ds:itemID="{EA4AA86D-FB09-42E5-A9C7-0D47AFD487FC}"/>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Emilio</dc:creator>
  <cp:keywords/>
  <dc:description/>
  <cp:lastModifiedBy/>
  <cp:revision/>
  <dcterms:created xsi:type="dcterms:W3CDTF">2006-09-16T00:00:00Z</dcterms:created>
  <dcterms:modified xsi:type="dcterms:W3CDTF">2019-12-20T18:12:27Z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0x010100B41E0342602C49449CD93109DBCAB8C5</vt:lpwstr>
  </property>
</Properties>
</file>