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18"/>
  <workbookPr/>
  <mc:AlternateContent xmlns:mc="http://schemas.openxmlformats.org/markup-compatibility/2006">
    <mc:Choice Requires="x15">
      <x15ac:absPath xmlns:x15ac="http://schemas.microsoft.com/office/spreadsheetml/2010/11/ac" url="D:\TempUserProfiles\NetworkService\AppData\Local\Packages\oice_16_974fa576_32c1d314_2b3d\AC\Temp\"/>
    </mc:Choice>
  </mc:AlternateContent>
  <xr:revisionPtr revIDLastSave="384" documentId="13_ncr:1_{623BACF4-43CD-438F-A885-B9773F8658D7}" xr6:coauthVersionLast="45" xr6:coauthVersionMax="45" xr10:uidLastSave="{68B085E1-A49E-4B1D-B8AA-9C84E3580679}"/>
  <bookViews>
    <workbookView xWindow="-105" yWindow="-105" windowWidth="22695" windowHeight="14595" firstSheet="6" activeTab="8"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Sommaire" sheetId="9" r:id="rId7"/>
    <sheet name="Assurance Qualité" sheetId="10" r:id="rId8"/>
    <sheet name="Fonctionnalité" sheetId="8"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9" l="1"/>
  <c r="D62" i="8"/>
  <c r="E61" i="8"/>
  <c r="E60" i="8"/>
  <c r="E59" i="8"/>
  <c r="E58" i="8"/>
  <c r="E57" i="8"/>
  <c r="E56" i="8"/>
  <c r="E55" i="8"/>
  <c r="E54" i="8"/>
  <c r="E62" i="8" s="1"/>
  <c r="D32" i="8" l="1"/>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 r="E32" i="8" l="1"/>
  <c r="B5" i="9" s="1"/>
  <c r="D5" i="9" s="1"/>
</calcChain>
</file>

<file path=xl/sharedStrings.xml><?xml version="1.0" encoding="utf-8"?>
<sst xmlns="http://schemas.openxmlformats.org/spreadsheetml/2006/main" count="460" uniqueCount="242">
  <si>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</si>
  <si>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</si>
  <si>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</si>
  <si>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</si>
  <si>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</si>
  <si>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</si>
  <si>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</si>
  <si>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</si>
  <si>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</si>
  <si>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</si>
  <si>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</si>
  <si>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</si>
  <si>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</si>
  <si>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</si>
  <si>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</si>
  <si>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</si>
  <si>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</si>
  <si>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</si>
  <si>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</si>
  <si>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</si>
  <si>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</si>
  <si>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</si>
  <si>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</si>
  <si>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</si>
  <si>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</si>
  <si>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</si>
  <si>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</si>
  <si>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</si>
  <si>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</si>
  <si>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</si>
  <si>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</si>
  <si>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</si>
  <si>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</si>
  <si>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</si>
  <si>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</si>
  <si>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</si>
  <si>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</si>
  <si>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</si>
  <si>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</si>
  <si>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</si>
  <si>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</si>
  <si>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</si>
  <si>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</si>
  <si>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</si>
  <si>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</si>
  <si>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</si>
  <si>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</si>
  <si>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</si>
  <si>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</si>
  <si>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</si>
  <si>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</si>
  <si>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</si>
  <si>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</si>
  <si>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</si>
  <si>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</si>
  <si>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</si>
  <si>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</si>
  <si>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</si>
  <si>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</si>
  <si>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</si>
  <si>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</si>
  <si>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</si>
  <si>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</si>
  <si>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</si>
  <si>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</si>
  <si>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</si>
  <si>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</si>
  <si>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</si>
  <si>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</si>
  <si>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</si>
  <si>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</si>
  <si>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</si>
  <si>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</si>
  <si>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</si>
  <si>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</si>
  <si>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</si>
  <si>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</si>
  <si>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</si>
  <si>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</si>
  <si>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</si>
  <si>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</si>
  <si>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</si>
  <si>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</si>
  <si>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</si>
  <si>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</si>
  <si>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</si>
  <si>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</si>
  <si>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</si>
  <si>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</si>
  <si>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</si>
  <si>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</si>
  <si>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</si>
  <si>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</si>
  <si>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</si>
  <si>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</si>
  <si>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</si>
  <si>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</si>
  <si>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</si>
  <si>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t>
  </si>
  <si>
    <t>A.Q</t>
  </si>
  <si>
    <t>Total</t>
  </si>
  <si>
    <t>Heures de retard</t>
  </si>
  <si>
    <t>Métriques</t>
  </si>
  <si>
    <t>Commentaires</t>
  </si>
  <si>
    <t>Votre graphique 3 est vide. Aucune analyse de fait sur les résultats mise à part les 2 lignes à la fin.</t>
  </si>
  <si>
    <t>C'est qui "Kokolokoli" ? Pas d'analyse et une comparaison quantitative avec sprint 1. Le paragraphe 3 n'est pas supporté par les métriques</t>
  </si>
  <si>
    <t>Comparaison avec le sprint 2 un peu faible. La contribution est assez déséquilibrée (à moins que Nicole ait vraiment fait 39% des changements dans le projet toute seule) et devrait être un point de discussion à votre prochaine réunion d'équipe.</t>
  </si>
  <si>
    <t>Grille de correction Projet 2</t>
  </si>
  <si>
    <t>Critère</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</si>
  <si>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</si>
  <si>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</si>
  <si>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</si>
  <si>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LocalStorageService a trop de responsabilités.
CanvasComponent entre autres est trivial.</t>
  </si>
  <si>
    <t>Transformez Strings,  NumericalValues, etc. en enums.
IndexController et IndexService n'ont pas des noms représentatifs de leurs tâches.</t>
  </si>
  <si>
    <t>IndexService n'a pas un nom représentatif de sa tâche.
AppComponent, entre autres, a trop de responsabilités.</t>
  </si>
  <si>
    <t>La classe minimise l'accessibilité des membres</t>
  </si>
  <si>
    <t>ToolHandlerService entre autres ne limite pas l'accès à ses membres.</t>
  </si>
  <si>
    <t>Total de la catégorie</t>
  </si>
  <si>
    <t>Qualité des fonctions (Anes)</t>
  </si>
  <si>
    <t>La fonction ne fait qu'une chose et elle est non triviale. Son nom est clair, pertinent, représentatif de sa tâche et respecte les conventions.</t>
  </si>
  <si>
    <t xml:space="preserve">MockCanvasComponent.ngOnInit entre autres est triviale.
</t>
  </si>
  <si>
    <t>PaintbrushComponent.setFilter, StampComponent.setStamp, etc. ne sont pas DRY. Utilisez une map.</t>
  </si>
  <si>
    <t xml:space="preserve">resetSavedAttributes n'est pas DRY et a trop de responsabilités.
ColourPaletteComponent.draw, saveDrawingToJson, etc. ont trop de responsabilités.
</t>
  </si>
  <si>
    <t>L'ordre des paramètres est cohérent. (x, y, z) plutôt que (y, z, x) par exemple.</t>
  </si>
  <si>
    <t>Tous les paramètres de fonction sont utilisés</t>
  </si>
  <si>
    <t>Exceptions (William)</t>
  </si>
  <si>
    <t>Les constructeurs ne lancent pas d'exceptions</t>
  </si>
  <si>
    <t> - Erreurs dans la console au démarrage de l'app (ERROR Error: A drawer was already declared for 'position="start"'). -0.25</t>
  </si>
  <si>
    <t>Les exceptions sont claires et spécifiques (Pas d'erreurs génériques)</t>
  </si>
  <si>
    <t>Il n'y a pas de bloc "catch" vide, ou s'ils sont présents, ils sont documentés.</t>
  </si>
  <si>
    <t>Variables (William)</t>
  </si>
  <si>
    <t>Les variables ont une seule raison-d'être (pas utilisées pour deux choses différentes)</t>
  </si>
  <si>
    <t>Bonne utilisation des constantes.</t>
  </si>
  <si>
    <t> - `app.component.ts` '#ffffff' pourrait être une constante/item d'enum (aussi réutilisé dans new-drawing-window.component.ts). -0.25
- `color-palette.component.ts` beaucoup de couleurs ici que devraient être dans une enum/constantes. -0.25</t>
  </si>
  <si>
    <t>Les variables et constantes ont des noms explicites qui respectent les conventions de nommage.</t>
  </si>
  <si>
    <t> - `drawing-tools-abstract.ts` les getters ici devraient être de vrais getters typescript (get propertyName()..) (s'applique à tous les autres getters dans le code). Aussi, pas nécessaire d'avoir un get et un set pour color ici, puisque vous n'avez aucune logique dans votre setter.. -0.25
- `shape-abstract.ts` les getters ne respectent pas le camelCase. -0.25
- `color-palette.component.ts` propriété mousedown devrait être camelCase. -0.25</t>
  </si>
  <si>
    <t>- `drawing-tool-toolbox.component.spec.ts` MockToolHandler should be camelCase.</t>
  </si>
  <si>
    <t>Expression Booléennes (William)</t>
  </si>
  <si>
    <t>Les expression booléennes ne sont pas comparées à true et false</t>
  </si>
  <si>
    <t>- `color.service.ts` méthode addColor: if (newColor === true)</t>
  </si>
  <si>
    <t>- `colours.service.ts` méthode addColour: if (newColour === true). -0.5</t>
  </si>
  <si>
    <t>Utilisation des opérateurs ternaires dans les bon scénarii</t>
  </si>
  <si>
    <t>- `canvas.component.ts` méthode getColorFromShape devrait utiliser un opérateur ternaire.</t>
  </si>
  <si>
    <t>- `canvas.component.ts` méthode getColourFromShape:
  utilisez un ternaire. -0.5
- `gallery.window.component.ts` constructeur: utilisez un ternaire pour l'assignation de this.data.filterTags ou, mieux encore, un simple ou logique. Exemple: this.data.filterTags = response || []; -0.5</t>
  </si>
  <si>
    <t>Pas d'expressions booléennes complexes. Des prédicats sont utilisés pour simplifier les conditions complexes</t>
  </si>
  <si>
    <t> - `app.component.ts` méthode confirmNewDrawing: au lieu d'avoir le else..if, vous pouvez simplement utilisez un "ou" logique (!this.data.canvasIsDrawnOn || confirm...). -0.25
- `color-palette.component.ts` méthode onMouseUp: le if imbriqué est complètement inutile. Si `pos` est undefined, vous allez avoir une erreur d'accès à pos.x et pos.y, ce qui lancera une exception et quittera le scope avant de s'y rendre. -0.25</t>
  </si>
  <si>
    <t>- `app.component.ts` longue condition répétée dans 5 méthodes différentes devrait être mise dans un prédicat. -0.5</t>
  </si>
  <si>
    <t>Qualité Générale (Ryan)</t>
  </si>
  <si>
    <t>Le programme utilise des enums lorsqu'elles sont nécessaires</t>
  </si>
  <si>
    <t>Les objets javascript ne sont pas utilisés, des classes ou des interfaces sont utilisés</t>
  </si>
  <si>
    <t xml:space="preserve">mock-canvas.component.ts. </t>
  </si>
  <si>
    <t>Le code est correctement indenté et organisé en groupes logiques (Page 352).</t>
  </si>
  <si>
    <t>Il y a une séparation entre le code typescript, html et css.</t>
  </si>
  <si>
    <t>Il n'y a pas de duplication de code.</t>
  </si>
  <si>
    <t xml:space="preserve">color-picker.component.html. </t>
  </si>
  <si>
    <t>Les commentaires sont pertinents (Voir p.780 et p.816)</t>
  </si>
  <si>
    <t xml:space="preserve">index-controller.spec.ts. </t>
  </si>
  <si>
    <t>Aucune erreur TSLint non justifiée. (Des commentaires TODO sont acceptables). (25% de la note sera retirée par type d'erreur présente)</t>
  </si>
  <si>
    <t>La qualité des test est acceptable</t>
  </si>
  <si>
    <t>Le logiciel a des performances acceptables</t>
  </si>
  <si>
    <t>Ça lag un peu ici et là</t>
  </si>
  <si>
    <t>Gestion de Versions (Anes)</t>
  </si>
  <si>
    <t>La branche de release possède le bon TAG pour les remises de sprint (sprint1, sprint2, ...)</t>
  </si>
  <si>
    <t>Chaque commit concerne une seule "issue" et les messages sont pertinents et suffisamment descriptifs pour chaque commit</t>
  </si>
  <si>
    <t>Diff de commit trop gros (ex: 875e964ac2f12ed282888cc358473f671306b199)
Nom de commit trop vague (ex: fix everything)</t>
  </si>
  <si>
    <t>Le repo git ne contient que les fichiers nécessaires. (pas de dossier node_modules ou de package-lock.json et pas de package.json dans des dossiers autre que client ou server)</t>
  </si>
  <si>
    <t>Présence de fichiers inutiles tels que yarn.lock ou package.json à la racine de votre repo</t>
  </si>
  <si>
    <t>Présence de fichiers inutiles fournis avec le cadriciel tels que date.controller.ts</t>
  </si>
  <si>
    <t xml:space="preserve">Total </t>
  </si>
  <si>
    <t>Note assurance qualité</t>
  </si>
  <si>
    <t>8161b2a</t>
  </si>
  <si>
    <t>Fonctionnalité</t>
  </si>
  <si>
    <t>Testé</t>
  </si>
  <si>
    <t>Note finale</t>
  </si>
  <si>
    <t>Outil-Pinceau</t>
  </si>
  <si>
    <t>Pas implémenté</t>
  </si>
  <si>
    <t>WK</t>
  </si>
  <si>
    <t>Point d'entrée dans l'application</t>
  </si>
  <si>
    <t>Le guide d'utilisation devrait être une page html, au pire, vous auriez pu mettre le lien qui s'ouvre dans un nouvel onglet à la place de faire quitter l'usager de l'application. Sinon, au moins c'est un guide fait par vous.|Tests: Votre test ne compile pas pour la valeur appComponent. Test manquant pour les raccourcis</t>
  </si>
  <si>
    <t>ER</t>
  </si>
  <si>
    <t>Vue de dessin</t>
  </si>
  <si>
    <t>Impossible de voir la barre latérale</t>
  </si>
  <si>
    <t>Créer un nouveau dessin</t>
  </si>
  <si>
    <t>Le dialog qui demande de perdre ses changements ne devrait pas être affiché si aucun changement n'a été fait sur la zone de travail. La sélection de couleur n'est pas RGBA (il vous manque l'alpha)|Tests:Si on règle la compilation, les tests échouent</t>
  </si>
  <si>
    <t>Outil de couleur</t>
  </si>
  <si>
    <t>L'icone pour l'outil est mal choisie
L'outil n'est pas tout le temps visible, il faut le sélectionner dans la barre latérale à chaque fois
Quand on inverse la couleur le dessin ne fonctionne plus
Quand on inverse la couleur et qu'on la modifie juste après, on revient sur la couleur avant l'inversion</t>
  </si>
  <si>
    <t>Outil-Rectangle</t>
  </si>
  <si>
    <t>Un de bouton est caché par la barre latérale
 Si on est pas en bas à droite du premier point du rectangle, le tracé ne fonctionne pas</t>
  </si>
  <si>
    <t>Outil-Crayon</t>
  </si>
  <si>
    <t>La transparence n'est pas prise en compte
.
Le raccourci ne fonctionne pas
Il y a des latences quand on commence à dessiner un peu vite
On ne peut pas modifier l'épaisseur du trait</t>
  </si>
  <si>
    <t>Outil-Application de couleur</t>
  </si>
  <si>
    <t>Note finale pour le sprint</t>
  </si>
  <si>
    <t>Attention à votre UX, votre application est difficilement utilisable
Il y a des erreurs de compilation dans vos tests</t>
  </si>
  <si>
    <t>Crash</t>
  </si>
  <si>
    <t>Ne build pas</t>
  </si>
  <si>
    <t>37c7fe808255e447da47cd5865dcbf5a839911cb</t>
  </si>
  <si>
    <t>Ouvrir un dessin-Serveur</t>
  </si>
  <si>
    <t>La liste doit être chargeable sans présenter trop de choix à l'utilisateur (max de 8 en même temps). Pas de tests</t>
  </si>
  <si>
    <t>Etiquettes</t>
  </si>
  <si>
    <t>La recherche par etiquette custom fait planter la recherche active en enlevant les resultats precedents. Des fois la sauvegarde d'étiquette plante. pas de test serveur. Tests clients insuffisants</t>
  </si>
  <si>
    <t>Sauvegarder le dessin-serveur</t>
  </si>
  <si>
    <t>Psa de test serveur, pas de test client</t>
  </si>
  <si>
    <t>Outil-Sélection et inversion de sélection</t>
  </si>
  <si>
    <t>L'inversion ne fonctionne pas en glisser-deposer et bug parfois en "selectionnant et deselectionnant plusieurs fois de suite le meme objet"</t>
  </si>
  <si>
    <t>Grille(surface de dessin)</t>
  </si>
  <si>
    <t>Outil - Ligne</t>
  </si>
  <si>
    <t>Raccourci non fonctionnel
Identifiez vos options sur le panneau d'attribut
Pas de différence entre angle et arrondi
Pas de feedback visuel sur l'option sélectionne pour la jonction et le tracé
Quand on a de l'épaisseur le trace en pointillé est à peine visible
On peut avoir un épaisseur nul
La jonction en point ne fonctionne pas</t>
  </si>
  <si>
    <t>Outil-Ellipse</t>
  </si>
  <si>
    <t>Outil - Polygone</t>
  </si>
  <si>
    <t>N'occupe pas tout le temps la plus grande aire possible</t>
  </si>
  <si>
    <t>Outil- Pipette</t>
  </si>
  <si>
    <t>Outil-Étampe</t>
  </si>
  <si>
    <t>Pas de feeback visuel sur la sélection de l'étampe, pas de séparation avec les autres options (gallerie, sauvegarde...)
Alt + scroll ne fonctionne pas
Pas de tests</t>
  </si>
  <si>
    <t>Beaucoup de vos tests échouent
Le tracé ne fonctionne pas sur firefox Les tests qui ne passent pas sont enlevés</t>
  </si>
  <si>
    <t>Anciennes fonctionnalités brisées</t>
  </si>
  <si>
    <t>D'anciens tests échouent
Le bouton d'inversion de couleur dans la barre latérale ne fonctionne pas</t>
  </si>
  <si>
    <t>fca70a42e6c89145d7988acd1c1561852f101fe6</t>
  </si>
  <si>
    <t>Ouvrir un dessin-Local</t>
  </si>
  <si>
    <t>Vous devriez avoir des tests de déserialization</t>
  </si>
  <si>
    <t>Sauvegarder le dessin-local</t>
  </si>
  <si>
    <t>Vos tests laissent à désirer</t>
  </si>
  <si>
    <t>Manipulation de sélections avec presse-papier</t>
  </si>
  <si>
    <t>Pas de select all
Pas de raccourci pour la suppression
Quand la duplication fait en sorte que la sélection sort complètement de la surgace de dessin, elle ne revient pas à sa potition initiale mais reste à sa dernière position
Quand on fait un couper, la boite de sélection reste présente
Les boutons sur la barre latérale ne reflètent pas l'état du presse papier</t>
  </si>
  <si>
    <t>Exporter le dessin</t>
  </si>
  <si>
    <t>Il n'est pas possible d'exporter les étampes. L'export PNG, JPEG et BMP ne fonctionnent pas..étrange. L'export garde aussi la boite de sélection</t>
  </si>
  <si>
    <t>Outi-Texte</t>
  </si>
  <si>
    <t>Le texte sort un peu de la boîte de texte. Elle ne se met pas à jour correctement (avec les break line et backspace)
Vos boutons pour l'alignement et le gras/italique n'ont aucun feedback visuel</t>
  </si>
  <si>
    <t>Outil-Efface</t>
  </si>
  <si>
    <t>Pas de bordures rouges pour les traits et textes</t>
  </si>
  <si>
    <t>Outil-Stylo</t>
  </si>
  <si>
    <t>Annuler-refaire</t>
  </si>
  <si>
    <t>Quand on fait un opération sur plusieurs objets en même temps (par exemple dupliquer 2 objets), c'est considérer comme plusieurs actions plutôt qu'une
Ne fonctionne pas bien avec l'applicateur de couleur</t>
  </si>
  <si>
    <t>Outil-Aérosol</t>
  </si>
  <si>
    <t>Outil-Plume</t>
  </si>
  <si>
    <t>Magnétisme(surface de dessin)</t>
  </si>
  <si>
    <t>Outil-Sceau de peinture</t>
  </si>
  <si>
    <t>Redimensionnement de la fenêtre</t>
  </si>
  <si>
    <t>Rotation d'une sélection</t>
  </si>
  <si>
    <t>Déplacement d'une sélection</t>
  </si>
  <si>
    <t>Base de données</t>
  </si>
  <si>
    <t>Bonus (CDN (4), Timestamp(1), Countour et tracé (4))</t>
  </si>
  <si>
    <t>Mettre un chiffre de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</si>
</sst>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b/>
      <sz val="11"/>
      <color rgb="FF3F3F3F"/>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rgb="FFFFC000"/>
        <bgColor indexed="64"/>
      </patternFill>
    </fill>
    <fill>
      <patternFill patternType="solid">
        <fgColor rgb="FFF2F2F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102">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right style="mediumDashed">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rgb="FF3F3F3F"/>
      </left>
      <right style="thin">
        <color rgb="FF3F3F3F"/>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
      <left style="thin">
        <color auto="1"/>
      </left>
      <right style="thin">
        <color auto="1"/>
      </right>
      <top style="thin">
        <color auto="1"/>
      </top>
      <bottom/>
      <diagonal/>
    </border>
  </borders>
  <cellStyleXfs count="17">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3" fillId="9" borderId="0" applyAlignment="0">
      <alignment horizontal="center"/>
    </xf>
    <xf numFmtId="0" fontId="8" fillId="10" borderId="7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cellStyleXfs>
  <cellXfs count="342">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2" fillId="2" borderId="33" xfId="1" applyBorder="1"/>
    <xf numFmtId="0" fontId="2" fillId="2" borderId="45" xfId="1" applyBorder="1"/>
    <xf numFmtId="0" fontId="2" fillId="2" borderId="48" xfId="1" applyBorder="1"/>
    <xf numFmtId="0" fontId="2" fillId="2" borderId="61" xfId="1" applyBorder="1"/>
    <xf numFmtId="0" fontId="2" fillId="3" borderId="34" xfId="2" applyBorder="1"/>
    <xf numFmtId="0" fontId="2" fillId="3" borderId="46" xfId="2" applyBorder="1"/>
    <xf numFmtId="0" fontId="2" fillId="3" borderId="49" xfId="2" applyBorder="1"/>
    <xf numFmtId="0" fontId="2" fillId="3" borderId="62" xfId="2" applyBorder="1"/>
    <xf numFmtId="0" fontId="2" fillId="5" borderId="34" xfId="4" applyBorder="1"/>
    <xf numFmtId="0" fontId="2" fillId="5" borderId="46" xfId="4" applyBorder="1"/>
    <xf numFmtId="0" fontId="2" fillId="5" borderId="49" xfId="4" applyBorder="1"/>
    <xf numFmtId="0" fontId="2" fillId="5" borderId="62" xfId="4" applyBorder="1"/>
    <xf numFmtId="0" fontId="2" fillId="7" borderId="34" xfId="6" applyBorder="1"/>
    <xf numFmtId="0" fontId="2" fillId="7" borderId="46" xfId="6" applyBorder="1"/>
    <xf numFmtId="0" fontId="2" fillId="7" borderId="49" xfId="6" applyBorder="1"/>
    <xf numFmtId="0" fontId="2" fillId="7" borderId="62" xfId="6" applyBorder="1"/>
    <xf numFmtId="0" fontId="3" fillId="8" borderId="35" xfId="7" applyBorder="1"/>
    <xf numFmtId="0" fontId="3" fillId="8" borderId="47" xfId="7" applyBorder="1"/>
    <xf numFmtId="0" fontId="3" fillId="8" borderId="50" xfId="7" applyBorder="1"/>
    <xf numFmtId="0" fontId="3" fillId="8" borderId="63" xfId="7"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2" fillId="2" borderId="36" xfId="1" applyNumberFormat="1" applyBorder="1" applyAlignment="1">
      <alignment horizontal="center" vertical="center"/>
    </xf>
    <xf numFmtId="9" fontId="2" fillId="3" borderId="37" xfId="2" applyNumberFormat="1" applyBorder="1" applyAlignment="1">
      <alignment horizontal="center" vertical="center"/>
    </xf>
    <xf numFmtId="9" fontId="2" fillId="5" borderId="37" xfId="4" applyNumberFormat="1" applyBorder="1" applyAlignment="1">
      <alignment horizontal="center" vertical="center"/>
    </xf>
    <xf numFmtId="9" fontId="2" fillId="7" borderId="37" xfId="6" applyNumberFormat="1" applyBorder="1" applyAlignment="1">
      <alignment horizontal="center" vertical="center"/>
    </xf>
    <xf numFmtId="9" fontId="3" fillId="8" borderId="38" xfId="7" applyNumberFormat="1" applyBorder="1" applyAlignment="1">
      <alignment horizontal="center" vertical="center"/>
    </xf>
    <xf numFmtId="9" fontId="2" fillId="2" borderId="39" xfId="1" applyNumberFormat="1" applyBorder="1" applyAlignment="1">
      <alignment horizontal="center" vertical="center"/>
    </xf>
    <xf numFmtId="9" fontId="2" fillId="3" borderId="40" xfId="2" applyNumberFormat="1" applyBorder="1" applyAlignment="1">
      <alignment horizontal="center" vertical="center"/>
    </xf>
    <xf numFmtId="9" fontId="2" fillId="5" borderId="40" xfId="4" applyNumberFormat="1" applyBorder="1" applyAlignment="1">
      <alignment horizontal="center" vertical="center"/>
    </xf>
    <xf numFmtId="9" fontId="2" fillId="7" borderId="40" xfId="6" applyNumberFormat="1" applyBorder="1" applyAlignment="1">
      <alignment horizontal="center" vertical="center"/>
    </xf>
    <xf numFmtId="9" fontId="3" fillId="8" borderId="41" xfId="7" applyNumberFormat="1" applyBorder="1" applyAlignment="1">
      <alignment horizontal="center" vertical="center"/>
    </xf>
    <xf numFmtId="9" fontId="2" fillId="2" borderId="42" xfId="1" applyNumberFormat="1" applyBorder="1" applyAlignment="1">
      <alignment horizontal="center" vertical="center"/>
    </xf>
    <xf numFmtId="9" fontId="2" fillId="3" borderId="43" xfId="2" applyNumberFormat="1" applyBorder="1" applyAlignment="1">
      <alignment horizontal="center" vertical="center"/>
    </xf>
    <xf numFmtId="9" fontId="2" fillId="5" borderId="43" xfId="4" applyNumberFormat="1" applyBorder="1" applyAlignment="1">
      <alignment horizontal="center" vertical="center"/>
    </xf>
    <xf numFmtId="9" fontId="2" fillId="7" borderId="43" xfId="6" applyNumberFormat="1" applyBorder="1" applyAlignment="1">
      <alignment horizontal="center" vertical="center"/>
    </xf>
    <xf numFmtId="9" fontId="3" fillId="8" borderId="44" xfId="7" applyNumberFormat="1" applyBorder="1" applyAlignment="1">
      <alignment horizontal="center" vertical="center"/>
    </xf>
    <xf numFmtId="9" fontId="2" fillId="2" borderId="54" xfId="1" applyNumberFormat="1" applyBorder="1"/>
    <xf numFmtId="9" fontId="2" fillId="3" borderId="55" xfId="2" applyNumberFormat="1" applyBorder="1"/>
    <xf numFmtId="9" fontId="2" fillId="5" borderId="55" xfId="4" applyNumberFormat="1" applyBorder="1"/>
    <xf numFmtId="9" fontId="2" fillId="7" borderId="55" xfId="6" applyNumberFormat="1" applyBorder="1"/>
    <xf numFmtId="9" fontId="3" fillId="8" borderId="56" xfId="7" applyNumberFormat="1" applyBorder="1"/>
    <xf numFmtId="9" fontId="2" fillId="2" borderId="28" xfId="1" applyNumberFormat="1" applyBorder="1"/>
    <xf numFmtId="9" fontId="2" fillId="3" borderId="29" xfId="2" applyNumberFormat="1" applyBorder="1"/>
    <xf numFmtId="9" fontId="2" fillId="5" borderId="29" xfId="4" applyNumberFormat="1" applyBorder="1"/>
    <xf numFmtId="9" fontId="2" fillId="7" borderId="29" xfId="6" applyNumberFormat="1" applyBorder="1"/>
    <xf numFmtId="9" fontId="3" fillId="8" borderId="57" xfId="7" applyNumberFormat="1" applyBorder="1"/>
    <xf numFmtId="9" fontId="2" fillId="2" borderId="58" xfId="1" applyNumberFormat="1" applyBorder="1"/>
    <xf numFmtId="9" fontId="2" fillId="3" borderId="59" xfId="2" applyNumberFormat="1" applyBorder="1"/>
    <xf numFmtId="9" fontId="2" fillId="5" borderId="59" xfId="4" applyNumberFormat="1" applyBorder="1"/>
    <xf numFmtId="9" fontId="2" fillId="7" borderId="59" xfId="6" applyNumberFormat="1" applyBorder="1"/>
    <xf numFmtId="9" fontId="3" fillId="8" borderId="60" xfId="7" applyNumberFormat="1" applyBorder="1"/>
    <xf numFmtId="0" fontId="4" fillId="0" borderId="6" xfId="0" applyFont="1" applyBorder="1" applyAlignment="1">
      <alignment horizontal="center"/>
    </xf>
    <xf numFmtId="0" fontId="4" fillId="2" borderId="30" xfId="1" applyFont="1" applyBorder="1" applyAlignment="1">
      <alignment horizontal="center"/>
    </xf>
    <xf numFmtId="0" fontId="4" fillId="3" borderId="31" xfId="2" applyFont="1" applyBorder="1" applyAlignment="1">
      <alignment horizontal="center"/>
    </xf>
    <xf numFmtId="0" fontId="4" fillId="5" borderId="31" xfId="4" applyFont="1" applyBorder="1" applyAlignment="1">
      <alignment horizontal="center"/>
    </xf>
    <xf numFmtId="0" fontId="4" fillId="7" borderId="31" xfId="6" applyFont="1" applyBorder="1" applyAlignment="1">
      <alignment horizontal="center"/>
    </xf>
    <xf numFmtId="0" fontId="5" fillId="8" borderId="32" xfId="7" applyFont="1" applyBorder="1" applyAlignment="1">
      <alignment horizontal="center"/>
    </xf>
    <xf numFmtId="0" fontId="6" fillId="0" borderId="1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5" xfId="0" applyFont="1" applyBorder="1"/>
    <xf numFmtId="0" fontId="6" fillId="0" borderId="7" xfId="0" applyFont="1" applyBorder="1"/>
    <xf numFmtId="0" fontId="6" fillId="0" borderId="8" xfId="0" applyFont="1" applyBorder="1"/>
    <xf numFmtId="0" fontId="4" fillId="0" borderId="1" xfId="0" applyFont="1" applyBorder="1"/>
    <xf numFmtId="10" fontId="4" fillId="2" borderId="61" xfId="1" applyNumberFormat="1" applyFont="1" applyBorder="1"/>
    <xf numFmtId="10" fontId="4" fillId="3" borderId="62" xfId="2" applyNumberFormat="1" applyFont="1" applyBorder="1"/>
    <xf numFmtId="10" fontId="4" fillId="5" borderId="62" xfId="4" applyNumberFormat="1" applyFont="1" applyBorder="1"/>
    <xf numFmtId="10" fontId="4" fillId="7" borderId="62" xfId="6" applyNumberFormat="1" applyFont="1" applyBorder="1"/>
    <xf numFmtId="10" fontId="5" fillId="8" borderId="63" xfId="7" applyNumberFormat="1" applyFont="1" applyBorder="1"/>
    <xf numFmtId="10" fontId="4" fillId="2" borderId="65" xfId="1" applyNumberFormat="1" applyFont="1" applyBorder="1"/>
    <xf numFmtId="0" fontId="4" fillId="2" borderId="65" xfId="1" applyFont="1" applyBorder="1"/>
    <xf numFmtId="0" fontId="4" fillId="3" borderId="62" xfId="2" applyFont="1" applyBorder="1"/>
    <xf numFmtId="0" fontId="4" fillId="5" borderId="62" xfId="4" applyFont="1" applyBorder="1"/>
    <xf numFmtId="0" fontId="4" fillId="7" borderId="62" xfId="6" applyFont="1" applyBorder="1"/>
    <xf numFmtId="0" fontId="5" fillId="8" borderId="63" xfId="7" applyFont="1" applyBorder="1"/>
    <xf numFmtId="0" fontId="7" fillId="8" borderId="53" xfId="7" applyFont="1" applyBorder="1" applyAlignment="1">
      <alignment horizontal="left"/>
    </xf>
    <xf numFmtId="0" fontId="3" fillId="4" borderId="64" xfId="3" applyBorder="1" applyAlignment="1">
      <alignment horizontal="center" vertical="center"/>
    </xf>
    <xf numFmtId="0" fontId="3" fillId="9" borderId="64" xfId="8" applyBorder="1" applyAlignment="1">
      <alignment horizontal="center" vertical="center"/>
    </xf>
    <xf numFmtId="0" fontId="3" fillId="6" borderId="64" xfId="5" applyBorder="1" applyAlignment="1">
      <alignment horizontal="center" vertical="center"/>
    </xf>
    <xf numFmtId="9" fontId="3" fillId="4" borderId="64" xfId="3" applyNumberFormat="1" applyBorder="1" applyAlignment="1">
      <alignment horizontal="center" vertical="center"/>
    </xf>
    <xf numFmtId="10" fontId="3" fillId="4" borderId="64" xfId="3" applyNumberFormat="1" applyBorder="1" applyAlignment="1">
      <alignment horizontal="center" vertical="center"/>
    </xf>
    <xf numFmtId="9" fontId="3" fillId="9" borderId="64" xfId="8" applyNumberFormat="1" applyBorder="1" applyAlignment="1">
      <alignment horizontal="center" vertical="center"/>
    </xf>
    <xf numFmtId="10" fontId="3" fillId="9" borderId="64" xfId="8" applyNumberFormat="1" applyBorder="1" applyAlignment="1">
      <alignment horizontal="center" vertical="center"/>
    </xf>
    <xf numFmtId="9" fontId="3" fillId="6" borderId="64" xfId="5" applyNumberFormat="1" applyBorder="1" applyAlignment="1">
      <alignment horizontal="center" vertical="center"/>
    </xf>
    <xf numFmtId="10" fontId="3" fillId="6" borderId="64" xfId="5" applyNumberFormat="1" applyBorder="1" applyAlignment="1">
      <alignment horizontal="center" vertical="center"/>
    </xf>
    <xf numFmtId="9" fontId="3" fillId="4" borderId="16" xfId="3" applyNumberFormat="1" applyBorder="1" applyAlignment="1">
      <alignment horizontal="center" vertical="center"/>
    </xf>
    <xf numFmtId="10" fontId="3" fillId="4" borderId="16" xfId="3" applyNumberFormat="1" applyBorder="1" applyAlignment="1">
      <alignment horizontal="center" vertical="center"/>
    </xf>
    <xf numFmtId="9" fontId="3" fillId="9" borderId="16" xfId="8" applyNumberFormat="1" applyBorder="1" applyAlignment="1">
      <alignment horizontal="center" vertical="center"/>
    </xf>
    <xf numFmtId="10" fontId="3" fillId="9" borderId="16" xfId="8" applyNumberFormat="1" applyBorder="1" applyAlignment="1">
      <alignment horizontal="center" vertical="center"/>
    </xf>
    <xf numFmtId="9" fontId="3" fillId="6" borderId="16" xfId="5" applyNumberFormat="1" applyBorder="1" applyAlignment="1">
      <alignment horizontal="center" vertical="center"/>
    </xf>
    <xf numFmtId="10" fontId="3" fillId="6" borderId="16" xfId="5" applyNumberFormat="1" applyBorder="1" applyAlignment="1">
      <alignment horizontal="center" vertical="center"/>
    </xf>
    <xf numFmtId="0" fontId="2" fillId="2" borderId="26" xfId="1" applyBorder="1"/>
    <xf numFmtId="10" fontId="3" fillId="4" borderId="26" xfId="3" applyNumberFormat="1" applyBorder="1" applyAlignment="1">
      <alignment horizontal="center" vertical="center"/>
    </xf>
    <xf numFmtId="10" fontId="3" fillId="9" borderId="26" xfId="8" applyNumberFormat="1" applyBorder="1" applyAlignment="1">
      <alignment horizontal="center" vertical="center"/>
    </xf>
    <xf numFmtId="10" fontId="3" fillId="6" borderId="26" xfId="5" applyNumberFormat="1" applyBorder="1" applyAlignment="1">
      <alignment horizontal="center" vertical="center"/>
    </xf>
    <xf numFmtId="0" fontId="2" fillId="3" borderId="64" xfId="2" applyBorder="1"/>
    <xf numFmtId="0" fontId="2" fillId="5" borderId="64" xfId="4" applyBorder="1"/>
    <xf numFmtId="0" fontId="2" fillId="7" borderId="64" xfId="6" applyBorder="1"/>
    <xf numFmtId="0" fontId="3" fillId="8" borderId="16" xfId="7" applyBorder="1"/>
    <xf numFmtId="9" fontId="2" fillId="2" borderId="26" xfId="1" applyNumberFormat="1" applyBorder="1"/>
    <xf numFmtId="9" fontId="2" fillId="3" borderId="64" xfId="2" applyNumberFormat="1" applyBorder="1"/>
    <xf numFmtId="9" fontId="2" fillId="5" borderId="64" xfId="4" applyNumberFormat="1" applyBorder="1"/>
    <xf numFmtId="9" fontId="2" fillId="7" borderId="64" xfId="6" applyNumberFormat="1" applyBorder="1"/>
    <xf numFmtId="10" fontId="2" fillId="2" borderId="66" xfId="1" applyNumberFormat="1" applyBorder="1"/>
    <xf numFmtId="10" fontId="2" fillId="3" borderId="67" xfId="2" applyNumberFormat="1" applyBorder="1"/>
    <xf numFmtId="10" fontId="2" fillId="5" borderId="67" xfId="4" applyNumberFormat="1" applyBorder="1"/>
    <xf numFmtId="10" fontId="2" fillId="7" borderId="67" xfId="6" applyNumberFormat="1" applyBorder="1"/>
    <xf numFmtId="10" fontId="3" fillId="8" borderId="68" xfId="7" applyNumberFormat="1" applyBorder="1"/>
    <xf numFmtId="10" fontId="2" fillId="2" borderId="69" xfId="1" applyNumberFormat="1" applyBorder="1" applyAlignment="1">
      <alignment horizontal="right"/>
    </xf>
    <xf numFmtId="10" fontId="2" fillId="3" borderId="70" xfId="2" applyNumberFormat="1" applyBorder="1" applyAlignment="1">
      <alignment horizontal="right"/>
    </xf>
    <xf numFmtId="10" fontId="2" fillId="5" borderId="70" xfId="4" applyNumberFormat="1" applyBorder="1" applyAlignment="1">
      <alignment horizontal="right"/>
    </xf>
    <xf numFmtId="10" fontId="2" fillId="7" borderId="70" xfId="6" applyNumberFormat="1" applyBorder="1" applyAlignment="1">
      <alignment horizontal="right"/>
    </xf>
    <xf numFmtId="10" fontId="3" fillId="8" borderId="71" xfId="7" applyNumberFormat="1" applyBorder="1" applyAlignment="1">
      <alignment horizontal="right"/>
    </xf>
    <xf numFmtId="12" fontId="3" fillId="4" borderId="26" xfId="3" applyNumberFormat="1" applyBorder="1" applyAlignment="1">
      <alignment horizontal="center" vertical="center"/>
    </xf>
    <xf numFmtId="12" fontId="3" fillId="9" borderId="26" xfId="8" applyNumberFormat="1" applyBorder="1" applyAlignment="1">
      <alignment horizontal="center" vertical="center"/>
    </xf>
    <xf numFmtId="12" fontId="3" fillId="6" borderId="26" xfId="5" applyNumberFormat="1" applyBorder="1" applyAlignment="1">
      <alignment horizontal="center" vertical="center"/>
    </xf>
    <xf numFmtId="12" fontId="3" fillId="4" borderId="64" xfId="3" applyNumberFormat="1" applyBorder="1" applyAlignment="1">
      <alignment horizontal="center" vertical="center"/>
    </xf>
    <xf numFmtId="12" fontId="3" fillId="9" borderId="64" xfId="8" applyNumberFormat="1" applyBorder="1" applyAlignment="1">
      <alignment horizontal="center" vertical="center"/>
    </xf>
    <xf numFmtId="12" fontId="3" fillId="6" borderId="64" xfId="5"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5" borderId="19" xfId="0" applyNumberFormat="1" applyFill="1" applyBorder="1" applyAlignment="1">
      <alignment horizontal="center" vertical="center" wrapText="1"/>
    </xf>
    <xf numFmtId="49" fontId="0" fillId="15" borderId="2" xfId="0" applyNumberFormat="1" applyFill="1" applyBorder="1" applyAlignment="1">
      <alignment horizontal="center" vertical="center" wrapText="1"/>
    </xf>
    <xf numFmtId="49" fontId="0" fillId="15" borderId="4" xfId="0" applyNumberFormat="1" applyFill="1" applyBorder="1" applyAlignment="1">
      <alignment horizontal="center" vertical="center" wrapText="1"/>
    </xf>
    <xf numFmtId="49" fontId="0" fillId="15" borderId="81" xfId="0" applyNumberFormat="1" applyFill="1" applyBorder="1" applyAlignment="1">
      <alignment horizontal="center" vertical="center" wrapText="1"/>
    </xf>
    <xf numFmtId="49" fontId="0" fillId="15" borderId="87" xfId="0" applyNumberFormat="1" applyFill="1" applyBorder="1" applyAlignment="1">
      <alignment horizontal="center" vertical="center" wrapText="1"/>
    </xf>
    <xf numFmtId="49" fontId="0" fillId="11" borderId="79" xfId="0" applyNumberFormat="1" applyFill="1" applyBorder="1" applyAlignment="1">
      <alignment horizontal="center" vertical="center" wrapText="1"/>
    </xf>
    <xf numFmtId="49" fontId="0" fillId="16" borderId="81" xfId="0" applyNumberFormat="1" applyFill="1" applyBorder="1" applyAlignment="1">
      <alignment horizontal="center" vertical="center" wrapText="1"/>
    </xf>
    <xf numFmtId="49" fontId="0" fillId="16" borderId="83" xfId="0" applyNumberForma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2" borderId="18"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0" fillId="11" borderId="20" xfId="0" applyFill="1" applyBorder="1" applyAlignment="1">
      <alignment horizontal="center" vertical="center" wrapText="1"/>
    </xf>
    <xf numFmtId="0" fontId="0" fillId="12" borderId="20" xfId="0" applyFill="1" applyBorder="1" applyAlignment="1">
      <alignment horizontal="center" vertical="center" wrapText="1"/>
    </xf>
    <xf numFmtId="0" fontId="0" fillId="13" borderId="20" xfId="0" applyFill="1" applyBorder="1" applyAlignment="1">
      <alignment horizontal="center" vertical="center" wrapText="1"/>
    </xf>
    <xf numFmtId="0" fontId="0" fillId="11"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11" borderId="82" xfId="0" applyFill="1" applyBorder="1" applyAlignment="1">
      <alignment horizontal="center" vertical="center" wrapText="1"/>
    </xf>
    <xf numFmtId="0" fontId="0" fillId="11" borderId="88" xfId="0" applyFill="1" applyBorder="1" applyAlignment="1">
      <alignment horizontal="center" vertical="center" wrapText="1"/>
    </xf>
    <xf numFmtId="0" fontId="0" fillId="12" borderId="88" xfId="0" applyFill="1" applyBorder="1" applyAlignment="1">
      <alignment horizontal="center" vertical="center" wrapText="1"/>
    </xf>
    <xf numFmtId="0" fontId="0" fillId="13" borderId="88" xfId="0" applyFill="1" applyBorder="1" applyAlignment="1">
      <alignment horizontal="center" vertical="center" wrapText="1"/>
    </xf>
    <xf numFmtId="0" fontId="0" fillId="11" borderId="90" xfId="0" applyFill="1" applyBorder="1" applyAlignment="1">
      <alignment horizontal="center" vertical="center" wrapText="1"/>
    </xf>
    <xf numFmtId="0" fontId="0" fillId="12" borderId="90" xfId="0" applyFill="1" applyBorder="1" applyAlignment="1">
      <alignment horizontal="center" vertical="center" wrapText="1"/>
    </xf>
    <xf numFmtId="0" fontId="0" fillId="13" borderId="90" xfId="0" applyFill="1" applyBorder="1" applyAlignment="1">
      <alignment horizontal="center" vertical="center" wrapText="1"/>
    </xf>
    <xf numFmtId="0" fontId="0" fillId="11" borderId="78" xfId="0" applyFill="1" applyBorder="1" applyAlignment="1">
      <alignment horizontal="center" vertical="center" wrapText="1"/>
    </xf>
    <xf numFmtId="0" fontId="0" fillId="11" borderId="86" xfId="0" applyFill="1" applyBorder="1" applyAlignment="1">
      <alignment horizontal="center" vertical="center" wrapText="1"/>
    </xf>
    <xf numFmtId="0" fontId="0" fillId="11" borderId="79" xfId="0" applyFill="1" applyBorder="1" applyAlignment="1">
      <alignment horizontal="center" vertical="center" wrapText="1"/>
    </xf>
    <xf numFmtId="0" fontId="0" fillId="11" borderId="85" xfId="0" applyFill="1" applyBorder="1" applyAlignment="1">
      <alignment horizontal="center" vertical="center" wrapText="1"/>
    </xf>
    <xf numFmtId="0" fontId="0" fillId="11" borderId="80" xfId="0" applyFill="1" applyBorder="1" applyAlignment="1">
      <alignment horizontal="center" vertical="center" wrapText="1"/>
    </xf>
    <xf numFmtId="0" fontId="0" fillId="11" borderId="66" xfId="0" applyFill="1" applyBorder="1" applyAlignment="1">
      <alignment horizontal="center" vertical="center" wrapText="1"/>
    </xf>
    <xf numFmtId="49" fontId="0" fillId="11" borderId="78" xfId="0" applyNumberFormat="1" applyFill="1" applyBorder="1" applyAlignment="1">
      <alignment horizontal="center" vertical="center" wrapText="1"/>
    </xf>
    <xf numFmtId="0" fontId="0" fillId="12" borderId="78" xfId="0" applyFill="1" applyBorder="1" applyAlignment="1">
      <alignment horizontal="center" vertical="center" wrapText="1"/>
    </xf>
    <xf numFmtId="0" fontId="0" fillId="12" borderId="86" xfId="0" applyFill="1" applyBorder="1" applyAlignment="1">
      <alignment horizontal="center" vertical="center" wrapText="1"/>
    </xf>
    <xf numFmtId="0" fontId="0" fillId="12" borderId="79" xfId="0" applyFill="1" applyBorder="1" applyAlignment="1">
      <alignment horizontal="center" vertical="center" wrapText="1"/>
    </xf>
    <xf numFmtId="0" fontId="0" fillId="12" borderId="84" xfId="0" applyFill="1" applyBorder="1" applyAlignment="1">
      <alignment horizontal="center" vertical="center" wrapText="1"/>
    </xf>
    <xf numFmtId="0" fontId="0" fillId="12" borderId="85" xfId="0" applyFill="1" applyBorder="1" applyAlignment="1">
      <alignment horizontal="center" vertical="center" wrapText="1"/>
    </xf>
    <xf numFmtId="0" fontId="0" fillId="12" borderId="66" xfId="0" applyFill="1" applyBorder="1" applyAlignment="1">
      <alignment horizontal="center" vertical="center" wrapText="1"/>
    </xf>
    <xf numFmtId="49" fontId="0" fillId="12" borderId="78" xfId="0" applyNumberFormat="1" applyFill="1" applyBorder="1" applyAlignment="1">
      <alignment horizontal="center" vertical="center" wrapText="1"/>
    </xf>
    <xf numFmtId="0" fontId="0" fillId="13" borderId="78" xfId="0" applyFill="1" applyBorder="1" applyAlignment="1">
      <alignment horizontal="center" vertical="center" wrapText="1"/>
    </xf>
    <xf numFmtId="0" fontId="0" fillId="13" borderId="86" xfId="0" applyFill="1" applyBorder="1" applyAlignment="1">
      <alignment horizontal="center" vertical="center" wrapText="1"/>
    </xf>
    <xf numFmtId="0" fontId="0" fillId="13" borderId="79" xfId="0" applyFill="1" applyBorder="1" applyAlignment="1">
      <alignment horizontal="center" vertical="center" wrapText="1"/>
    </xf>
    <xf numFmtId="0" fontId="0" fillId="13" borderId="84" xfId="0" applyFill="1" applyBorder="1" applyAlignment="1">
      <alignment horizontal="center" vertical="center" wrapText="1"/>
    </xf>
    <xf numFmtId="0" fontId="0" fillId="13" borderId="85" xfId="0" applyFill="1" applyBorder="1" applyAlignment="1">
      <alignment horizontal="center" vertical="center" wrapText="1"/>
    </xf>
    <xf numFmtId="49" fontId="0" fillId="13" borderId="78" xfId="0" applyNumberFormat="1" applyFill="1" applyBorder="1" applyAlignment="1">
      <alignment horizontal="center" vertical="center" wrapText="1"/>
    </xf>
    <xf numFmtId="0" fontId="0" fillId="16" borderId="1" xfId="0" applyFill="1" applyBorder="1" applyAlignment="1">
      <alignment horizontal="center" vertical="center" wrapText="1"/>
    </xf>
    <xf numFmtId="0" fontId="8" fillId="10" borderId="72" xfId="9" applyAlignment="1">
      <alignment horizontal="center" vertical="center"/>
    </xf>
    <xf numFmtId="0" fontId="2" fillId="2" borderId="26" xfId="1" applyBorder="1" applyAlignment="1">
      <alignment horizontal="center" vertical="center"/>
    </xf>
    <xf numFmtId="10" fontId="2" fillId="2" borderId="24" xfId="1" applyNumberFormat="1" applyBorder="1" applyAlignment="1">
      <alignment horizontal="center" vertical="center"/>
    </xf>
    <xf numFmtId="0" fontId="2" fillId="3" borderId="64" xfId="2" applyBorder="1" applyAlignment="1">
      <alignment horizontal="center" vertical="center"/>
    </xf>
    <xf numFmtId="10" fontId="2" fillId="3" borderId="67" xfId="2" applyNumberFormat="1" applyBorder="1" applyAlignment="1">
      <alignment horizontal="center" vertical="center"/>
    </xf>
    <xf numFmtId="10" fontId="2" fillId="3" borderId="0" xfId="2" applyNumberFormat="1" applyAlignment="1">
      <alignment horizontal="center" vertical="center"/>
    </xf>
    <xf numFmtId="0" fontId="2" fillId="5" borderId="64" xfId="4" applyBorder="1" applyAlignment="1">
      <alignment horizontal="center" vertical="center"/>
    </xf>
    <xf numFmtId="10" fontId="2" fillId="5" borderId="67" xfId="4" applyNumberFormat="1" applyBorder="1" applyAlignment="1">
      <alignment horizontal="center" vertical="center"/>
    </xf>
    <xf numFmtId="10" fontId="2" fillId="5" borderId="0" xfId="4" applyNumberFormat="1" applyAlignment="1">
      <alignment horizontal="center" vertical="center"/>
    </xf>
    <xf numFmtId="0" fontId="2" fillId="7" borderId="16" xfId="6" applyBorder="1" applyAlignment="1">
      <alignment horizontal="center" vertical="center"/>
    </xf>
    <xf numFmtId="10" fontId="2" fillId="7" borderId="68" xfId="6" applyNumberFormat="1" applyBorder="1" applyAlignment="1">
      <alignment horizontal="center" vertical="center"/>
    </xf>
    <xf numFmtId="10" fontId="2" fillId="7" borderId="73" xfId="6" applyNumberFormat="1" applyBorder="1" applyAlignment="1">
      <alignment horizontal="center" vertical="center"/>
    </xf>
    <xf numFmtId="0" fontId="0" fillId="12" borderId="82" xfId="0" applyFill="1" applyBorder="1" applyAlignment="1">
      <alignment horizontal="center" vertical="center" wrapText="1"/>
    </xf>
    <xf numFmtId="0" fontId="0" fillId="13" borderId="82" xfId="0" applyFill="1" applyBorder="1" applyAlignment="1">
      <alignment horizontal="center" vertical="center" wrapText="1"/>
    </xf>
    <xf numFmtId="0" fontId="11" fillId="0" borderId="67"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0" xfId="0" applyFont="1" applyAlignment="1">
      <alignment horizontal="center" vertical="center" wrapText="1"/>
    </xf>
    <xf numFmtId="0" fontId="11" fillId="17" borderId="18" xfId="0" applyFont="1" applyFill="1" applyBorder="1" applyAlignment="1">
      <alignment horizontal="center" vertical="center" wrapText="1"/>
    </xf>
    <xf numFmtId="0" fontId="0" fillId="17" borderId="78"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86"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79" xfId="0" applyFill="1" applyBorder="1" applyAlignment="1">
      <alignment horizontal="center" vertical="center" wrapText="1"/>
    </xf>
    <xf numFmtId="0" fontId="0" fillId="17" borderId="82" xfId="0" applyFill="1" applyBorder="1" applyAlignment="1">
      <alignment horizontal="center" vertical="center" wrapText="1"/>
    </xf>
    <xf numFmtId="0" fontId="0" fillId="17" borderId="85" xfId="0" applyFill="1" applyBorder="1" applyAlignment="1">
      <alignment horizontal="center" vertical="center" wrapText="1"/>
    </xf>
    <xf numFmtId="0" fontId="0" fillId="17" borderId="80" xfId="0" applyFill="1" applyBorder="1" applyAlignment="1">
      <alignment horizontal="center" vertical="center" wrapText="1"/>
    </xf>
    <xf numFmtId="0" fontId="0" fillId="17" borderId="66" xfId="0" applyFill="1" applyBorder="1" applyAlignment="1">
      <alignment horizontal="center" vertical="center" wrapText="1"/>
    </xf>
    <xf numFmtId="49" fontId="0" fillId="17" borderId="79" xfId="0" applyNumberFormat="1" applyFill="1" applyBorder="1" applyAlignment="1">
      <alignment horizontal="center" vertical="center" wrapText="1"/>
    </xf>
    <xf numFmtId="0" fontId="0" fillId="17" borderId="88" xfId="0" applyFill="1" applyBorder="1" applyAlignment="1">
      <alignment horizontal="center" vertical="center" wrapText="1"/>
    </xf>
    <xf numFmtId="49" fontId="0" fillId="17" borderId="78" xfId="0" applyNumberFormat="1" applyFill="1" applyBorder="1" applyAlignment="1">
      <alignment horizontal="center" vertical="center" wrapText="1"/>
    </xf>
    <xf numFmtId="0" fontId="0" fillId="17" borderId="90" xfId="0" applyFill="1" applyBorder="1" applyAlignment="1">
      <alignment horizontal="center" vertical="center" wrapText="1"/>
    </xf>
    <xf numFmtId="0" fontId="0" fillId="13" borderId="89" xfId="0" applyFill="1" applyBorder="1" applyAlignment="1">
      <alignment horizontal="center" vertical="center" wrapText="1"/>
    </xf>
    <xf numFmtId="0" fontId="0" fillId="12" borderId="89" xfId="0" applyFill="1" applyBorder="1" applyAlignment="1">
      <alignment horizontal="center" vertical="center" wrapText="1"/>
    </xf>
    <xf numFmtId="0" fontId="12" fillId="18" borderId="81" xfId="0" applyFont="1" applyFill="1" applyBorder="1" applyAlignment="1">
      <alignment vertical="center"/>
    </xf>
    <xf numFmtId="0" fontId="0" fillId="18" borderId="81" xfId="0" applyFill="1" applyBorder="1"/>
    <xf numFmtId="2" fontId="0" fillId="18" borderId="81" xfId="0" applyNumberFormat="1" applyFill="1" applyBorder="1" applyAlignment="1">
      <alignment horizontal="center" vertical="center"/>
    </xf>
    <xf numFmtId="0" fontId="0" fillId="18" borderId="81" xfId="0" applyFill="1" applyBorder="1" applyAlignment="1">
      <alignment horizontal="center" vertical="center"/>
    </xf>
    <xf numFmtId="0" fontId="0" fillId="17" borderId="1" xfId="0" applyFill="1" applyBorder="1" applyAlignment="1">
      <alignment horizontal="center" vertical="center"/>
    </xf>
    <xf numFmtId="0" fontId="0" fillId="18" borderId="94" xfId="0" applyFill="1" applyBorder="1"/>
    <xf numFmtId="0" fontId="12" fillId="17" borderId="92" xfId="0" applyFont="1" applyFill="1" applyBorder="1" applyAlignment="1">
      <alignment horizontal="center" vertical="center"/>
    </xf>
    <xf numFmtId="0" fontId="0" fillId="17" borderId="90" xfId="0" applyFill="1" applyBorder="1" applyAlignment="1">
      <alignment horizontal="center" vertical="center"/>
    </xf>
    <xf numFmtId="0" fontId="0" fillId="17" borderId="2" xfId="0" applyFill="1" applyBorder="1" applyAlignment="1">
      <alignment horizontal="center" vertical="center"/>
    </xf>
    <xf numFmtId="0" fontId="0" fillId="17" borderId="81" xfId="0" applyFill="1" applyBorder="1" applyAlignment="1">
      <alignment horizontal="center" vertical="center"/>
    </xf>
    <xf numFmtId="0" fontId="0" fillId="17" borderId="3" xfId="0" applyFill="1" applyBorder="1" applyAlignment="1">
      <alignment horizontal="center" vertical="center"/>
    </xf>
    <xf numFmtId="0" fontId="0" fillId="0" borderId="94" xfId="0" applyBorder="1"/>
    <xf numFmtId="0" fontId="0" fillId="0" borderId="81" xfId="0" applyBorder="1"/>
    <xf numFmtId="0" fontId="12" fillId="19" borderId="93" xfId="0" applyFont="1" applyFill="1" applyBorder="1" applyAlignment="1">
      <alignment horizontal="center" vertical="center"/>
    </xf>
    <xf numFmtId="0" fontId="0" fillId="13" borderId="91" xfId="0" applyFill="1" applyBorder="1" applyAlignment="1">
      <alignment horizontal="center" vertical="center"/>
    </xf>
    <xf numFmtId="0" fontId="12" fillId="13" borderId="2" xfId="0" applyFont="1" applyFill="1" applyBorder="1" applyAlignment="1">
      <alignment horizontal="center" vertical="center"/>
    </xf>
    <xf numFmtId="0" fontId="12" fillId="13" borderId="81" xfId="0" applyFont="1"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81" xfId="0" applyFill="1" applyBorder="1" applyAlignment="1">
      <alignment horizontal="center" vertical="center"/>
    </xf>
    <xf numFmtId="0" fontId="12" fillId="11" borderId="78" xfId="0" applyFont="1" applyFill="1" applyBorder="1" applyAlignment="1">
      <alignment horizontal="center" vertical="center" wrapText="1"/>
    </xf>
    <xf numFmtId="0" fontId="0" fillId="12" borderId="91" xfId="0" applyFill="1" applyBorder="1" applyAlignment="1">
      <alignment horizontal="center" vertical="center"/>
    </xf>
    <xf numFmtId="0" fontId="12" fillId="12" borderId="2" xfId="0" applyFont="1" applyFill="1" applyBorder="1" applyAlignment="1">
      <alignment horizontal="center" vertical="center"/>
    </xf>
    <xf numFmtId="0" fontId="12" fillId="12" borderId="81" xfId="0" applyFont="1"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81" xfId="0" applyFill="1" applyBorder="1" applyAlignment="1">
      <alignment horizontal="center" vertical="center"/>
    </xf>
    <xf numFmtId="0" fontId="12" fillId="12" borderId="93" xfId="0" applyFont="1" applyFill="1" applyBorder="1" applyAlignment="1">
      <alignment horizontal="center" vertical="center"/>
    </xf>
    <xf numFmtId="0" fontId="12" fillId="12" borderId="83" xfId="0" applyFont="1" applyFill="1" applyBorder="1" applyAlignment="1">
      <alignment horizontal="center" vertical="center"/>
    </xf>
    <xf numFmtId="0" fontId="0" fillId="12" borderId="82" xfId="0" applyFill="1" applyBorder="1" applyAlignment="1">
      <alignment horizontal="center" vertical="center"/>
    </xf>
    <xf numFmtId="0" fontId="12" fillId="13" borderId="93" xfId="0" applyFont="1" applyFill="1" applyBorder="1" applyAlignment="1">
      <alignment horizontal="center" vertical="center"/>
    </xf>
    <xf numFmtId="0" fontId="12" fillId="13" borderId="83" xfId="0" applyFont="1" applyFill="1" applyBorder="1"/>
    <xf numFmtId="10" fontId="12" fillId="11" borderId="78" xfId="16" applyNumberFormat="1" applyFont="1" applyFill="1" applyBorder="1" applyAlignment="1">
      <alignment horizontal="center" vertical="center" wrapText="1"/>
    </xf>
    <xf numFmtId="10" fontId="12" fillId="12" borderId="83" xfId="16" applyNumberFormat="1" applyFont="1" applyFill="1" applyBorder="1" applyAlignment="1">
      <alignment horizontal="center" vertical="center"/>
    </xf>
    <xf numFmtId="10" fontId="12" fillId="13" borderId="83" xfId="16" applyNumberFormat="1" applyFont="1" applyFill="1" applyBorder="1"/>
    <xf numFmtId="0" fontId="0" fillId="17" borderId="87" xfId="0" applyFill="1" applyBorder="1" applyAlignment="1">
      <alignment horizontal="center" vertical="center"/>
    </xf>
    <xf numFmtId="0" fontId="0" fillId="11" borderId="67" xfId="0" applyFill="1" applyBorder="1" applyAlignment="1">
      <alignment horizontal="center" vertical="center" wrapText="1"/>
    </xf>
    <xf numFmtId="9" fontId="0" fillId="18" borderId="67" xfId="0" applyNumberFormat="1" applyFill="1" applyBorder="1" applyAlignment="1">
      <alignment horizontal="center" vertical="center" wrapText="1"/>
    </xf>
    <xf numFmtId="9" fontId="0" fillId="0" borderId="0" xfId="0" applyNumberFormat="1" applyAlignment="1">
      <alignment horizontal="center"/>
    </xf>
    <xf numFmtId="9" fontId="0" fillId="20" borderId="0" xfId="0" applyNumberFormat="1" applyFill="1"/>
    <xf numFmtId="0" fontId="0" fillId="12" borderId="87" xfId="0" applyFill="1" applyBorder="1" applyAlignment="1">
      <alignment horizontal="center" vertical="center"/>
    </xf>
    <xf numFmtId="0" fontId="0" fillId="13" borderId="87" xfId="0" applyFill="1" applyBorder="1" applyAlignment="1">
      <alignment horizontal="center" vertical="center"/>
    </xf>
    <xf numFmtId="0" fontId="12" fillId="13" borderId="83" xfId="0" applyFont="1" applyFill="1" applyBorder="1" applyAlignment="1">
      <alignment horizontal="center"/>
    </xf>
    <xf numFmtId="9" fontId="0" fillId="18" borderId="96" xfId="0" applyNumberFormat="1" applyFill="1" applyBorder="1" applyAlignment="1">
      <alignment horizontal="center" vertical="center"/>
    </xf>
    <xf numFmtId="0" fontId="8" fillId="10" borderId="97" xfId="9" applyBorder="1" applyAlignment="1">
      <alignment horizontal="center" vertical="center"/>
    </xf>
    <xf numFmtId="0" fontId="13" fillId="13" borderId="7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0" fillId="18" borderId="0" xfId="0" applyFill="1"/>
    <xf numFmtId="9" fontId="0" fillId="0" borderId="0" xfId="0" applyNumberFormat="1" applyAlignment="1">
      <alignment horizontal="center" vertical="center"/>
    </xf>
    <xf numFmtId="0" fontId="0" fillId="12" borderId="67" xfId="0" applyFill="1" applyBorder="1" applyAlignment="1">
      <alignment horizontal="center" vertical="center"/>
    </xf>
    <xf numFmtId="10" fontId="0" fillId="0" borderId="0" xfId="0" applyNumberFormat="1"/>
    <xf numFmtId="0" fontId="12" fillId="13" borderId="82" xfId="0" applyFont="1" applyFill="1" applyBorder="1" applyAlignment="1">
      <alignment wrapText="1"/>
    </xf>
    <xf numFmtId="10" fontId="2" fillId="2" borderId="66" xfId="1" applyNumberFormat="1" applyBorder="1" applyAlignment="1">
      <alignment horizontal="center" vertical="center"/>
    </xf>
    <xf numFmtId="9" fontId="0" fillId="0" borderId="0" xfId="0" applyNumberFormat="1"/>
    <xf numFmtId="0" fontId="0" fillId="19" borderId="82" xfId="0" applyFill="1" applyBorder="1" applyAlignment="1">
      <alignment horizontal="center" vertical="center" wrapText="1"/>
    </xf>
    <xf numFmtId="0" fontId="0" fillId="0" borderId="0" xfId="0" quotePrefix="1"/>
    <xf numFmtId="0" fontId="0" fillId="0" borderId="0" xfId="0" quotePrefix="1" applyAlignment="1"/>
    <xf numFmtId="10" fontId="12" fillId="19" borderId="83" xfId="0" applyNumberFormat="1" applyFont="1" applyFill="1" applyBorder="1" applyAlignment="1">
      <alignment horizontal="center" vertical="center"/>
    </xf>
    <xf numFmtId="0" fontId="0" fillId="13" borderId="4" xfId="0" applyFill="1" applyBorder="1" applyAlignment="1">
      <alignment horizontal="center" vertical="center"/>
    </xf>
    <xf numFmtId="0" fontId="0" fillId="13" borderId="101" xfId="0" applyFill="1" applyBorder="1" applyAlignment="1">
      <alignment horizontal="center" vertical="center"/>
    </xf>
    <xf numFmtId="0" fontId="0" fillId="13" borderId="5" xfId="0" applyFill="1" applyBorder="1" applyAlignment="1">
      <alignment horizontal="center" vertical="center"/>
    </xf>
    <xf numFmtId="0" fontId="0" fillId="0" borderId="0" xfId="0" applyAlignment="1">
      <alignment horizontal="center" vertical="center"/>
    </xf>
    <xf numFmtId="0" fontId="11" fillId="11" borderId="74"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2" fillId="19" borderId="83" xfId="0" applyFont="1" applyFill="1" applyBorder="1" applyAlignment="1">
      <alignment horizontal="center" vertical="center"/>
    </xf>
    <xf numFmtId="0" fontId="3" fillId="4" borderId="26" xfId="3" applyBorder="1" applyAlignment="1">
      <alignment horizontal="center" vertical="center"/>
    </xf>
    <xf numFmtId="0" fontId="3" fillId="9" borderId="26" xfId="8" applyBorder="1" applyAlignment="1">
      <alignment horizontal="center" vertical="center"/>
    </xf>
    <xf numFmtId="0" fontId="3" fillId="6" borderId="26" xfId="5"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9" fontId="0" fillId="12" borderId="79" xfId="16" applyFont="1" applyFill="1" applyBorder="1" applyAlignment="1">
      <alignment horizontal="center" vertical="center" wrapText="1"/>
    </xf>
    <xf numFmtId="9" fontId="0" fillId="12" borderId="77" xfId="16" applyFont="1" applyFill="1" applyBorder="1" applyAlignment="1">
      <alignment horizontal="center" vertical="center" wrapText="1"/>
    </xf>
    <xf numFmtId="9" fontId="0" fillId="13" borderId="79" xfId="16" applyFont="1" applyFill="1" applyBorder="1" applyAlignment="1">
      <alignment horizontal="center" vertical="center" wrapText="1"/>
    </xf>
    <xf numFmtId="9" fontId="0" fillId="13" borderId="77" xfId="16" applyFont="1" applyFill="1" applyBorder="1" applyAlignment="1">
      <alignment horizontal="center" vertical="center" wrapText="1"/>
    </xf>
    <xf numFmtId="0" fontId="11" fillId="14" borderId="74" xfId="0" applyFont="1" applyFill="1" applyBorder="1" applyAlignment="1">
      <alignment horizontal="center" vertical="center" wrapText="1"/>
    </xf>
    <xf numFmtId="0" fontId="11" fillId="14" borderId="75" xfId="0" applyFont="1" applyFill="1" applyBorder="1" applyAlignment="1">
      <alignment horizontal="center" vertical="center" wrapText="1"/>
    </xf>
    <xf numFmtId="0" fontId="11" fillId="14" borderId="76"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7" borderId="76" xfId="0" applyFont="1" applyFill="1" applyBorder="1" applyAlignment="1">
      <alignment horizontal="center" vertical="center" wrapText="1"/>
    </xf>
    <xf numFmtId="9" fontId="0" fillId="17" borderId="79" xfId="16" applyFont="1" applyFill="1" applyBorder="1" applyAlignment="1">
      <alignment horizontal="center" vertical="center" wrapText="1"/>
    </xf>
    <xf numFmtId="9" fontId="0" fillId="17" borderId="77" xfId="16" applyFont="1" applyFill="1" applyBorder="1" applyAlignment="1">
      <alignment horizontal="center" vertical="center" wrapText="1"/>
    </xf>
    <xf numFmtId="9" fontId="0" fillId="11" borderId="79" xfId="16" applyFont="1" applyFill="1" applyBorder="1" applyAlignment="1">
      <alignment horizontal="center" vertical="center" wrapText="1"/>
    </xf>
    <xf numFmtId="9" fontId="0" fillId="11" borderId="77" xfId="16"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2" borderId="76"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1" fillId="13" borderId="76" xfId="0" applyFont="1" applyFill="1" applyBorder="1" applyAlignment="1">
      <alignment horizontal="center" vertical="center" wrapText="1"/>
    </xf>
    <xf numFmtId="0" fontId="0" fillId="0" borderId="67" xfId="0" applyBorder="1" applyAlignment="1">
      <alignment horizontal="center" vertical="center"/>
    </xf>
    <xf numFmtId="0" fontId="0" fillId="0" borderId="0" xfId="0" applyAlignment="1">
      <alignment horizontal="center" vertical="center"/>
    </xf>
    <xf numFmtId="0" fontId="11" fillId="14" borderId="74" xfId="0" applyFont="1" applyFill="1" applyBorder="1" applyAlignment="1">
      <alignment horizontal="center" vertical="center"/>
    </xf>
    <xf numFmtId="0" fontId="11" fillId="14" borderId="75" xfId="0" applyFont="1" applyFill="1" applyBorder="1" applyAlignment="1">
      <alignment horizontal="center" vertical="center"/>
    </xf>
    <xf numFmtId="0" fontId="11" fillId="14" borderId="76" xfId="0" applyFont="1" applyFill="1" applyBorder="1" applyAlignment="1">
      <alignment horizontal="center" vertical="center"/>
    </xf>
    <xf numFmtId="49" fontId="11" fillId="16" borderId="26" xfId="0" applyNumberFormat="1" applyFont="1" applyFill="1" applyBorder="1" applyAlignment="1">
      <alignment horizontal="center" vertical="center" wrapText="1"/>
    </xf>
    <xf numFmtId="49" fontId="11" fillId="16" borderId="16" xfId="0" applyNumberFormat="1" applyFont="1" applyFill="1" applyBorder="1" applyAlignment="1">
      <alignment horizontal="center" vertical="center" wrapText="1"/>
    </xf>
    <xf numFmtId="0" fontId="11" fillId="11" borderId="74" xfId="0" applyFont="1" applyFill="1" applyBorder="1" applyAlignment="1">
      <alignment horizontal="center" vertical="center" wrapText="1"/>
    </xf>
    <xf numFmtId="0" fontId="11" fillId="11" borderId="76" xfId="0" applyFont="1" applyFill="1" applyBorder="1" applyAlignment="1">
      <alignment horizontal="center" vertical="center" wrapText="1"/>
    </xf>
    <xf numFmtId="0" fontId="0" fillId="13" borderId="98" xfId="0" applyFill="1" applyBorder="1" applyAlignment="1">
      <alignment horizontal="center" vertical="center" wrapText="1"/>
    </xf>
    <xf numFmtId="0" fontId="0" fillId="13" borderId="99" xfId="0" applyFill="1" applyBorder="1" applyAlignment="1">
      <alignment horizontal="center" vertical="center"/>
    </xf>
    <xf numFmtId="0" fontId="0" fillId="13" borderId="100" xfId="0" applyFill="1" applyBorder="1" applyAlignment="1">
      <alignment horizontal="center" vertical="center"/>
    </xf>
    <xf numFmtId="0" fontId="14" fillId="19" borderId="0" xfId="0" applyFont="1" applyFill="1" applyAlignment="1">
      <alignment horizontal="center"/>
    </xf>
    <xf numFmtId="0" fontId="0" fillId="17" borderId="75" xfId="0" applyFill="1" applyBorder="1" applyAlignment="1">
      <alignment horizontal="center" vertical="center"/>
    </xf>
    <xf numFmtId="0" fontId="0" fillId="17" borderId="76" xfId="0" applyFill="1" applyBorder="1" applyAlignment="1">
      <alignment horizontal="center" vertical="center"/>
    </xf>
    <xf numFmtId="0" fontId="12" fillId="19" borderId="83" xfId="0" applyFont="1" applyFill="1" applyBorder="1" applyAlignment="1">
      <alignment horizontal="center" vertical="center"/>
    </xf>
    <xf numFmtId="0" fontId="13" fillId="12" borderId="0" xfId="0" applyFont="1" applyFill="1" applyAlignment="1">
      <alignment horizontal="center"/>
    </xf>
    <xf numFmtId="0" fontId="0" fillId="12" borderId="92" xfId="0" applyFill="1" applyBorder="1" applyAlignment="1">
      <alignment horizontal="center" vertical="center"/>
    </xf>
    <xf numFmtId="0" fontId="0" fillId="12" borderId="90" xfId="0" applyFill="1" applyBorder="1" applyAlignment="1">
      <alignment horizontal="center" vertical="center"/>
    </xf>
    <xf numFmtId="0" fontId="12" fillId="12" borderId="89" xfId="0" applyFont="1" applyFill="1" applyBorder="1" applyAlignment="1">
      <alignment horizontal="center" vertical="center"/>
    </xf>
    <xf numFmtId="0" fontId="12" fillId="12" borderId="95" xfId="0" applyFont="1" applyFill="1" applyBorder="1" applyAlignment="1">
      <alignment horizontal="center" vertical="center"/>
    </xf>
    <xf numFmtId="0" fontId="14" fillId="11" borderId="74" xfId="0" applyFont="1" applyFill="1" applyBorder="1" applyAlignment="1">
      <alignment horizontal="center" vertical="center" wrapText="1"/>
    </xf>
    <xf numFmtId="0" fontId="14" fillId="11" borderId="75" xfId="0" applyFont="1" applyFill="1" applyBorder="1" applyAlignment="1">
      <alignment horizontal="center" vertical="center" wrapText="1"/>
    </xf>
    <xf numFmtId="0" fontId="0" fillId="11" borderId="74" xfId="0" applyFill="1" applyBorder="1" applyAlignment="1">
      <alignment horizontal="center" vertical="center" wrapText="1"/>
    </xf>
    <xf numFmtId="0" fontId="0" fillId="11" borderId="75" xfId="0" applyFill="1" applyBorder="1" applyAlignment="1">
      <alignment horizontal="center" vertical="center" wrapText="1"/>
    </xf>
    <xf numFmtId="0" fontId="1" fillId="2" borderId="51" xfId="1" applyFont="1" applyBorder="1" applyAlignment="1">
      <alignment horizontal="left"/>
    </xf>
    <xf numFmtId="0" fontId="1" fillId="3" borderId="52" xfId="2" applyFont="1" applyBorder="1" applyAlignment="1">
      <alignment horizontal="left"/>
    </xf>
    <xf numFmtId="0" fontId="1" fillId="5" borderId="52" xfId="4" applyFont="1" applyBorder="1" applyAlignment="1">
      <alignment horizontal="left"/>
    </xf>
    <xf numFmtId="0" fontId="1" fillId="7" borderId="52" xfId="6" applyFont="1" applyBorder="1" applyAlignment="1">
      <alignment horizontal="left"/>
    </xf>
  </cellXfs>
  <cellStyles count="17">
    <cellStyle name="40% - Accent1" xfId="1" builtinId="31"/>
    <cellStyle name="40% - Accent2" xfId="2" builtinId="35"/>
    <cellStyle name="40% - Accent3" xfId="4" builtinId="39"/>
    <cellStyle name="40% - Accent4" xfId="6" builtinId="43"/>
    <cellStyle name="Accent3" xfId="3" builtinId="37"/>
    <cellStyle name="Accent4" xfId="5" builtinId="41"/>
    <cellStyle name="Accent6" xfId="7" builtinId="49"/>
    <cellStyle name="Followed Hyperlink" xfId="15" builtinId="9" hidden="1"/>
    <cellStyle name="Followed Hyperlink" xfId="13" builtinId="9" hidden="1"/>
    <cellStyle name="Followed Hyperlink" xfId="11" builtinId="9" hidden="1"/>
    <cellStyle name="Hyperlink" xfId="14" builtinId="8" hidden="1"/>
    <cellStyle name="Hyperlink" xfId="12" builtinId="8" hidden="1"/>
    <cellStyle name="Hyperlink" xfId="10" builtinId="8" hidden="1"/>
    <cellStyle name="Normal" xfId="0" builtinId="0"/>
    <cellStyle name="Output" xfId="9" builtinId="21"/>
    <cellStyle name="Percent" xfId="16" builtinId="5"/>
    <cellStyle name="Scrabble" xfId="8"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89" t="s">
        <v>45</v>
      </c>
      <c r="D2" s="289"/>
      <c r="E2" s="290" t="s">
        <v>46</v>
      </c>
      <c r="F2" s="290"/>
      <c r="G2" s="291" t="s">
        <v>47</v>
      </c>
      <c r="H2" s="291"/>
    </row>
    <row r="3" spans="1:11" ht="15.75" thickBot="1">
      <c r="A3" s="138"/>
      <c r="B3" s="138"/>
      <c r="C3" s="95" t="s">
        <v>3</v>
      </c>
      <c r="D3" s="95" t="s">
        <v>48</v>
      </c>
      <c r="E3" s="96" t="s">
        <v>3</v>
      </c>
      <c r="F3" s="96" t="s">
        <v>48</v>
      </c>
      <c r="G3" s="97" t="s">
        <v>3</v>
      </c>
      <c r="H3" s="97" t="s">
        <v>48</v>
      </c>
    </row>
    <row r="4" spans="1:11" ht="15">
      <c r="A4" s="110" t="s">
        <v>0</v>
      </c>
      <c r="B4" s="118">
        <v>0.06</v>
      </c>
      <c r="C4" s="132">
        <v>0.33333333333333331</v>
      </c>
      <c r="D4" s="111">
        <f>HLOOKUP(A4,Sudoku!$B$2:$F$44,43)</f>
        <v>0.5</v>
      </c>
      <c r="E4" s="133">
        <v>0.33333333333333331</v>
      </c>
      <c r="F4" s="112">
        <f>HLOOKUP(OldSommaire!A4,Scrabble!$B$2:$F$48,47,FALSE)</f>
        <v>0.5</v>
      </c>
      <c r="G4" s="134">
        <v>0.33333333333333331</v>
      </c>
      <c r="H4" s="113">
        <f>HLOOKUP(A4,Curling!$B$2:$F$50,49, FALSE)</f>
        <v>0.5</v>
      </c>
      <c r="I4" s="122">
        <f>SUMPRODUCT(C4:D4,E4:F4,G4:H4)</f>
        <v>0.16203703703703703</v>
      </c>
      <c r="J4" s="127" t="str">
        <f>CONCATENATE(TEXT(I4*B4*100,"0.00"),"/",B4*100)</f>
        <v>0.97/6</v>
      </c>
      <c r="K4" t="str">
        <f>IF(C4+E4+G4&lt;&gt;1, "Attention la somme des poids n'égale pas 100%", "")</f>
        <v/>
      </c>
    </row>
    <row r="5" spans="1:11" ht="15">
      <c r="A5" s="114" t="s">
        <v>1</v>
      </c>
      <c r="B5" s="119">
        <v>0.14000000000000001</v>
      </c>
      <c r="C5" s="135">
        <v>0.5</v>
      </c>
      <c r="D5" s="99">
        <f>HLOOKUP(A5,Sudoku!$B$2:$F$44,43)</f>
        <v>0.5</v>
      </c>
      <c r="E5" s="136">
        <v>0.25</v>
      </c>
      <c r="F5" s="101">
        <f>HLOOKUP(OldSommaire!A5,Scrabble!$B$2:$F$48,47,FALSE)</f>
        <v>0.5</v>
      </c>
      <c r="G5" s="137">
        <v>0.25</v>
      </c>
      <c r="H5" s="103">
        <f>HLOOKUP(A5,Curling!$B$2:$F$50,49, FALSE)</f>
        <v>0.5</v>
      </c>
      <c r="I5" s="123">
        <f t="shared" ref="I5:I7" si="0">SUMPRODUCT(C5:D5,E5:F5,G5:H5)</f>
        <v>0.15625</v>
      </c>
      <c r="J5" s="128" t="str">
        <f t="shared" ref="J5:J8" si="1">CONCATENATE(TEXT(I5*B5*100,"0.00"),"/",B5*100)</f>
        <v>2.19/14</v>
      </c>
      <c r="K5" t="str">
        <f t="shared" ref="K5:K8" si="2">IF(C5+E5+G5&lt;&gt;1, "Attention la somme des poids n'égale pas 100%", "")</f>
        <v/>
      </c>
    </row>
    <row r="6" spans="1:11" ht="15">
      <c r="A6" s="115" t="s">
        <v>2</v>
      </c>
      <c r="B6" s="120">
        <v>0.25</v>
      </c>
      <c r="C6" s="98">
        <v>0.2</v>
      </c>
      <c r="D6" s="99">
        <f>HLOOKUP(A6,Sudoku!$B$2:$F$44,43)</f>
        <v>0.5</v>
      </c>
      <c r="E6" s="100">
        <v>0.2</v>
      </c>
      <c r="F6" s="101">
        <f>HLOOKUP(OldSommaire!A6,Scrabble!$B$2:$F$48,47,FALSE)</f>
        <v>0.5</v>
      </c>
      <c r="G6" s="102">
        <v>0.6</v>
      </c>
      <c r="H6" s="103">
        <f>HLOOKUP(A6,Curling!$B$2:$F$50,49, FALSE)</f>
        <v>0.5</v>
      </c>
      <c r="I6" s="124">
        <f t="shared" si="0"/>
        <v>0.14899999999999999</v>
      </c>
      <c r="J6" s="129" t="str">
        <f t="shared" si="1"/>
        <v>3.73/25</v>
      </c>
      <c r="K6" t="str">
        <f t="shared" si="2"/>
        <v/>
      </c>
    </row>
    <row r="7" spans="1:11" ht="15">
      <c r="A7" s="116" t="s">
        <v>49</v>
      </c>
      <c r="B7" s="121">
        <v>0.25</v>
      </c>
      <c r="C7" s="98">
        <v>0.3</v>
      </c>
      <c r="D7" s="99">
        <f>HLOOKUP(A7,Sudoku!$B$2:$F$44,43)</f>
        <v>0.5</v>
      </c>
      <c r="E7" s="100">
        <v>0.33</v>
      </c>
      <c r="F7" s="101">
        <f>HLOOKUP(OldSommaire!A7,Scrabble!$B$2:$F$48,47,FALSE)</f>
        <v>0.5</v>
      </c>
      <c r="G7" s="102">
        <v>0.11</v>
      </c>
      <c r="H7" s="103">
        <f>HLOOKUP(A7,Curling!$B$2:$F$50,49, FALSE)</f>
        <v>0.5</v>
      </c>
      <c r="I7" s="125">
        <f t="shared" si="0"/>
        <v>0.13589000000000001</v>
      </c>
      <c r="J7" s="130" t="str">
        <f t="shared" si="1"/>
        <v>3.40/25</v>
      </c>
      <c r="K7" t="str">
        <f t="shared" si="2"/>
        <v>Attention la somme des poids n'égale pas 100%</v>
      </c>
    </row>
    <row r="8" spans="1:11" ht="15.75" thickBot="1">
      <c r="A8" s="117" t="s">
        <v>50</v>
      </c>
      <c r="B8" s="117"/>
      <c r="C8" s="104">
        <v>0.02</v>
      </c>
      <c r="D8" s="105">
        <f>HLOOKUP(A8,Sudoku!$B$2:$F$44,43,FALSE)</f>
        <v>0.5</v>
      </c>
      <c r="E8" s="106">
        <v>0.01</v>
      </c>
      <c r="F8" s="107">
        <f>HLOOKUP(OldSommaire!A8,Scrabble!$B$2:$F$48,47,FALSE)</f>
        <v>0.5</v>
      </c>
      <c r="G8" s="108">
        <v>0.97</v>
      </c>
      <c r="H8" s="109">
        <f>HLOOKUP(A8,Curling!$B$2:$F$50,49, FALSE)</f>
        <v>0.5</v>
      </c>
      <c r="I8" s="126">
        <f>SUMPRODUCT(C8:D8,E8:F8,G8:H8)</f>
        <v>0.125194</v>
      </c>
      <c r="J8" s="131"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2" t="s">
        <v>3</v>
      </c>
    </row>
    <row r="3" spans="1:7" ht="15.75" thickBot="1">
      <c r="A3" s="15" t="s">
        <v>52</v>
      </c>
      <c r="B3" s="17"/>
      <c r="C3" s="21"/>
      <c r="D3" s="25"/>
      <c r="E3" s="29"/>
      <c r="F3" s="33"/>
      <c r="G3" s="293"/>
    </row>
    <row r="4" spans="1:7" ht="15.75" thickTop="1">
      <c r="A4" s="76" t="s">
        <v>4</v>
      </c>
      <c r="B4" s="40"/>
      <c r="C4" s="41"/>
      <c r="D4" s="42"/>
      <c r="E4" s="43"/>
      <c r="F4" s="44"/>
      <c r="G4" s="37">
        <v>3</v>
      </c>
    </row>
    <row r="5" spans="1:7" ht="15">
      <c r="A5" s="77" t="s">
        <v>5</v>
      </c>
      <c r="B5" s="45"/>
      <c r="C5" s="46"/>
      <c r="D5" s="47"/>
      <c r="E5" s="48"/>
      <c r="F5" s="49"/>
      <c r="G5" s="38">
        <v>3</v>
      </c>
    </row>
    <row r="6" spans="1:7" ht="30">
      <c r="A6" s="77" t="s">
        <v>6</v>
      </c>
      <c r="B6" s="45"/>
      <c r="C6" s="46"/>
      <c r="D6" s="47"/>
      <c r="E6" s="48"/>
      <c r="F6" s="49"/>
      <c r="G6" s="38">
        <v>3</v>
      </c>
    </row>
    <row r="7" spans="1:7" ht="15">
      <c r="A7" s="77" t="s">
        <v>7</v>
      </c>
      <c r="B7" s="45"/>
      <c r="C7" s="46"/>
      <c r="D7" s="47"/>
      <c r="E7" s="48"/>
      <c r="F7" s="49"/>
      <c r="G7" s="38">
        <v>2</v>
      </c>
    </row>
    <row r="8" spans="1:7" ht="15">
      <c r="A8" s="77" t="s">
        <v>8</v>
      </c>
      <c r="B8" s="45"/>
      <c r="C8" s="46"/>
      <c r="D8" s="47"/>
      <c r="E8" s="48"/>
      <c r="F8" s="49"/>
      <c r="G8" s="38">
        <v>2</v>
      </c>
    </row>
    <row r="9" spans="1:7" ht="15">
      <c r="A9" s="77" t="s">
        <v>9</v>
      </c>
      <c r="B9" s="45"/>
      <c r="C9" s="46"/>
      <c r="D9" s="47"/>
      <c r="E9" s="48"/>
      <c r="F9" s="49"/>
      <c r="G9" s="38">
        <v>2</v>
      </c>
    </row>
    <row r="10" spans="1:7" ht="45">
      <c r="A10" s="77" t="s">
        <v>10</v>
      </c>
      <c r="B10" s="45"/>
      <c r="C10" s="46"/>
      <c r="D10" s="47"/>
      <c r="E10" s="48"/>
      <c r="F10" s="49"/>
      <c r="G10" s="38">
        <v>3</v>
      </c>
    </row>
    <row r="11" spans="1:7" ht="15">
      <c r="A11" s="77" t="s">
        <v>11</v>
      </c>
      <c r="B11" s="45"/>
      <c r="C11" s="46"/>
      <c r="D11" s="47"/>
      <c r="E11" s="48"/>
      <c r="F11" s="49"/>
      <c r="G11" s="38">
        <v>2</v>
      </c>
    </row>
    <row r="12" spans="1:7" ht="30">
      <c r="A12" s="77" t="s">
        <v>12</v>
      </c>
      <c r="B12" s="45"/>
      <c r="C12" s="46"/>
      <c r="D12" s="47"/>
      <c r="E12" s="48"/>
      <c r="F12" s="49"/>
      <c r="G12" s="38">
        <v>3</v>
      </c>
    </row>
    <row r="13" spans="1:7" ht="30">
      <c r="A13" s="77" t="s">
        <v>13</v>
      </c>
      <c r="B13" s="45"/>
      <c r="C13" s="46"/>
      <c r="D13" s="47"/>
      <c r="E13" s="48"/>
      <c r="F13" s="49"/>
      <c r="G13" s="38">
        <v>2</v>
      </c>
    </row>
    <row r="14" spans="1:7" ht="30">
      <c r="A14" s="77" t="s">
        <v>14</v>
      </c>
      <c r="B14" s="45"/>
      <c r="C14" s="46"/>
      <c r="D14" s="47"/>
      <c r="E14" s="48"/>
      <c r="F14" s="49"/>
      <c r="G14" s="38">
        <v>3</v>
      </c>
    </row>
    <row r="15" spans="1:7" ht="30">
      <c r="A15" s="77" t="s">
        <v>15</v>
      </c>
      <c r="B15" s="45"/>
      <c r="C15" s="46"/>
      <c r="D15" s="47"/>
      <c r="E15" s="48"/>
      <c r="F15" s="49"/>
      <c r="G15" s="38">
        <v>1</v>
      </c>
    </row>
    <row r="16" spans="1:7" ht="15">
      <c r="A16" s="77" t="s">
        <v>16</v>
      </c>
      <c r="B16" s="45"/>
      <c r="C16" s="46"/>
      <c r="D16" s="47"/>
      <c r="E16" s="48"/>
      <c r="F16" s="49"/>
      <c r="G16" s="38">
        <v>2</v>
      </c>
    </row>
    <row r="17" spans="1:9" ht="15">
      <c r="A17" s="77" t="s">
        <v>17</v>
      </c>
      <c r="B17" s="45"/>
      <c r="C17" s="46"/>
      <c r="D17" s="47"/>
      <c r="E17" s="48"/>
      <c r="F17" s="49"/>
      <c r="G17" s="38">
        <v>3</v>
      </c>
    </row>
    <row r="18" spans="1:9" ht="30">
      <c r="A18" s="77" t="s">
        <v>18</v>
      </c>
      <c r="B18" s="45"/>
      <c r="C18" s="46"/>
      <c r="D18" s="47"/>
      <c r="E18" s="48"/>
      <c r="F18" s="49"/>
      <c r="G18" s="38">
        <v>2</v>
      </c>
    </row>
    <row r="19" spans="1:9" ht="15">
      <c r="A19" s="77" t="s">
        <v>19</v>
      </c>
      <c r="B19" s="45"/>
      <c r="C19" s="46"/>
      <c r="D19" s="47"/>
      <c r="E19" s="48"/>
      <c r="F19" s="49"/>
      <c r="G19" s="38">
        <v>1</v>
      </c>
    </row>
    <row r="20" spans="1:9" ht="15">
      <c r="A20" s="77" t="s">
        <v>20</v>
      </c>
      <c r="B20" s="45"/>
      <c r="C20" s="46"/>
      <c r="D20" s="47"/>
      <c r="E20" s="48"/>
      <c r="F20" s="49"/>
      <c r="G20" s="38">
        <v>2</v>
      </c>
    </row>
    <row r="21" spans="1:9" ht="15.75" thickBot="1">
      <c r="A21" s="78" t="s">
        <v>21</v>
      </c>
      <c r="B21" s="50"/>
      <c r="C21" s="51"/>
      <c r="D21" s="52"/>
      <c r="E21" s="53"/>
      <c r="F21" s="54"/>
      <c r="G21" s="39">
        <v>3</v>
      </c>
    </row>
    <row r="22" spans="1:9" ht="15">
      <c r="A22" s="2" t="s">
        <v>22</v>
      </c>
      <c r="B22" s="18">
        <f>SUMPRODUCT(B$4:B$21,$G$4:$G$21)</f>
        <v>0</v>
      </c>
      <c r="C22" s="22">
        <f>SUMPRODUCT(C$4:C$21,$G$4:$G$21)</f>
        <v>0</v>
      </c>
      <c r="D22" s="26">
        <f>SUMPRODUCT(D$4:D$21,$G$4:$G$21)</f>
        <v>0</v>
      </c>
      <c r="E22" s="30">
        <f>SUMPRODUCT(E$4:E$21,$G$4:$G$21)</f>
        <v>0</v>
      </c>
      <c r="F22" s="34">
        <f>SUMPRODUCT(F$4:F$21,$G$4:$G$21)</f>
        <v>0</v>
      </c>
    </row>
    <row r="23" spans="1:9" ht="15.75" thickBot="1">
      <c r="A23" s="3" t="s">
        <v>23</v>
      </c>
      <c r="B23" s="19">
        <f>SUMPRODUCT(--ISNUMBER(B$4:B$21),$G$4:$G$21)</f>
        <v>0</v>
      </c>
      <c r="C23" s="23">
        <f>SUMPRODUCT(--ISNUMBER(C$4:C$21),$G$4:$G$21)</f>
        <v>0</v>
      </c>
      <c r="D23" s="27">
        <f>SUMPRODUCT(--ISNUMBER(D$4:D$21),$G$4:$G$21)</f>
        <v>0</v>
      </c>
      <c r="E23" s="31">
        <f>SUMPRODUCT(--ISNUMBER(E$4:E$21),$G$4:$G$21)</f>
        <v>0</v>
      </c>
      <c r="F23" s="35">
        <f>SUMPRODUCT(--ISNUMBER(F$4:F$21),$G$4:$G$21)</f>
        <v>0</v>
      </c>
    </row>
    <row r="24" spans="1:9" ht="15.75" thickBot="1"/>
    <row r="25" spans="1:9" ht="15.75" thickBot="1">
      <c r="A25" s="82" t="s">
        <v>53</v>
      </c>
      <c r="B25" s="83">
        <f>IF(B$23=0,1,B$22)/IF(B$23=0,1,B$23)</f>
        <v>1</v>
      </c>
      <c r="C25" s="84">
        <f t="shared" ref="C25:E25" si="0">IF(C$23=0,1,C$22)/IF(C$23=0,1,C$23)</f>
        <v>1</v>
      </c>
      <c r="D25" s="85">
        <f t="shared" si="0"/>
        <v>1</v>
      </c>
      <c r="E25" s="86">
        <f t="shared" si="0"/>
        <v>1</v>
      </c>
      <c r="F25" s="87">
        <f>IF(F$23=0,1,F$22)/IF(F$23=0,1,F$23)</f>
        <v>1</v>
      </c>
    </row>
    <row r="26" spans="1:9" ht="15.75" thickBot="1"/>
    <row r="27" spans="1:9" ht="15.75" thickBot="1">
      <c r="A27" s="70" t="s">
        <v>54</v>
      </c>
      <c r="H27" s="294" t="s">
        <v>55</v>
      </c>
      <c r="I27" s="295"/>
    </row>
    <row r="28" spans="1:9" ht="15.75" thickBot="1">
      <c r="A28" s="15" t="s">
        <v>56</v>
      </c>
      <c r="B28" s="338" t="s">
        <v>57</v>
      </c>
      <c r="C28" s="339"/>
      <c r="D28" s="340"/>
      <c r="E28" s="341"/>
      <c r="F28" s="94"/>
      <c r="H28" s="4" t="s">
        <v>58</v>
      </c>
      <c r="I28" s="5" t="s">
        <v>59</v>
      </c>
    </row>
    <row r="29" spans="1:9" ht="15.75" thickTop="1">
      <c r="A29" s="79" t="s">
        <v>60</v>
      </c>
      <c r="B29" s="55"/>
      <c r="C29" s="56"/>
      <c r="D29" s="57"/>
      <c r="E29" s="58"/>
      <c r="F29" s="59"/>
      <c r="H29" s="6">
        <v>2</v>
      </c>
      <c r="I29" s="7">
        <v>2.2000000000000002</v>
      </c>
    </row>
    <row r="30" spans="1:9" ht="15">
      <c r="A30" s="80" t="s">
        <v>61</v>
      </c>
      <c r="B30" s="60"/>
      <c r="C30" s="61"/>
      <c r="D30" s="62"/>
      <c r="E30" s="63"/>
      <c r="F30" s="64"/>
      <c r="H30" s="8">
        <v>1</v>
      </c>
      <c r="I30" s="9">
        <v>1.3</v>
      </c>
    </row>
    <row r="31" spans="1:9" ht="15">
      <c r="A31" s="80" t="s">
        <v>62</v>
      </c>
      <c r="B31" s="60"/>
      <c r="C31" s="61"/>
      <c r="D31" s="62"/>
      <c r="E31" s="63"/>
      <c r="F31" s="64"/>
      <c r="H31" s="8">
        <v>1</v>
      </c>
      <c r="I31" s="9">
        <v>1.3</v>
      </c>
    </row>
    <row r="32" spans="1:9" ht="15">
      <c r="A32" s="80" t="s">
        <v>63</v>
      </c>
      <c r="B32" s="60"/>
      <c r="C32" s="61"/>
      <c r="D32" s="62"/>
      <c r="E32" s="63"/>
      <c r="F32" s="64"/>
      <c r="H32" s="8">
        <v>1</v>
      </c>
      <c r="I32" s="9">
        <v>1.3</v>
      </c>
    </row>
    <row r="33" spans="1:9" ht="15">
      <c r="A33" s="80" t="s">
        <v>64</v>
      </c>
      <c r="B33" s="60"/>
      <c r="C33" s="61"/>
      <c r="D33" s="62"/>
      <c r="E33" s="63"/>
      <c r="F33" s="64"/>
      <c r="H33" s="8">
        <v>1</v>
      </c>
      <c r="I33" s="9">
        <v>1.3</v>
      </c>
    </row>
    <row r="34" spans="1:9" ht="15">
      <c r="A34" s="80" t="s">
        <v>65</v>
      </c>
      <c r="B34" s="60"/>
      <c r="C34" s="61"/>
      <c r="D34" s="62"/>
      <c r="E34" s="63"/>
      <c r="F34" s="64"/>
      <c r="H34" s="8">
        <v>1</v>
      </c>
      <c r="I34" s="9">
        <v>1.3</v>
      </c>
    </row>
    <row r="35" spans="1:9" ht="15">
      <c r="A35" s="80" t="s">
        <v>66</v>
      </c>
      <c r="B35" s="60"/>
      <c r="C35" s="61"/>
      <c r="D35" s="62"/>
      <c r="E35" s="63"/>
      <c r="F35" s="64"/>
      <c r="H35" s="8">
        <v>1</v>
      </c>
      <c r="I35" s="9">
        <v>1.3</v>
      </c>
    </row>
    <row r="36" spans="1:9" ht="15.75" thickBot="1">
      <c r="A36" s="81" t="s">
        <v>67</v>
      </c>
      <c r="B36" s="65"/>
      <c r="C36" s="66"/>
      <c r="D36" s="67"/>
      <c r="E36" s="68"/>
      <c r="F36" s="69"/>
      <c r="H36" s="10">
        <v>2</v>
      </c>
      <c r="I36" s="11">
        <v>0</v>
      </c>
    </row>
    <row r="37" spans="1:9" ht="15.75" thickBot="1">
      <c r="A37" s="16" t="s">
        <v>68</v>
      </c>
      <c r="B37" s="20">
        <f>SUMPRODUCT(B$29:B$36,IF(B$28="Oui",$H$29:$H$36,$I$29:$I$36))</f>
        <v>0</v>
      </c>
      <c r="C37" s="24">
        <f>SUMPRODUCT(C$29:C$36,IF(C$28="Oui",$H$29:$H$36,$I$29:$I$36))</f>
        <v>0</v>
      </c>
      <c r="D37" s="28">
        <f>SUMPRODUCT(D$29:D$36,IF(D$28="Oui",$H$29:$H$36,$I$29:$I$36))</f>
        <v>0</v>
      </c>
      <c r="E37" s="32">
        <f>SUMPRODUCT(E$29:E$36,IF(E$28="Oui",$H$29:$H$36,$I$29:$I$36))</f>
        <v>0</v>
      </c>
      <c r="F37" s="36">
        <f>SUMPRODUCT(F$29:F$36,IF(F$28="Oui",$H$29:$H$36,$I$29:$I$36))</f>
        <v>0</v>
      </c>
      <c r="H37" s="12">
        <v>10</v>
      </c>
      <c r="I37" s="13">
        <v>10</v>
      </c>
    </row>
    <row r="38" spans="1:9" ht="15.75" thickBot="1">
      <c r="A38" s="16" t="s">
        <v>69</v>
      </c>
      <c r="B38" s="20">
        <f>IF(B$28="Oui",$H$37,$I$37)</f>
        <v>10</v>
      </c>
      <c r="C38" s="24">
        <f t="shared" ref="C38:F38" si="1">IF(C$28="Oui",$H$37,$I$37)</f>
        <v>10</v>
      </c>
      <c r="D38" s="28">
        <f t="shared" si="1"/>
        <v>10</v>
      </c>
      <c r="E38" s="32">
        <f t="shared" si="1"/>
        <v>10</v>
      </c>
      <c r="F38" s="36">
        <f t="shared" si="1"/>
        <v>10</v>
      </c>
      <c r="H38" s="138"/>
      <c r="I38" s="138"/>
    </row>
    <row r="39" spans="1:9" ht="15">
      <c r="A39" s="14"/>
      <c r="B39" s="14"/>
      <c r="C39" s="14"/>
      <c r="D39" s="14"/>
      <c r="E39" s="14"/>
      <c r="F39" s="14"/>
    </row>
    <row r="40" spans="1:9" ht="15.75" thickBot="1"/>
    <row r="41" spans="1:9" ht="15.75" thickBot="1">
      <c r="A41" s="82" t="s">
        <v>70</v>
      </c>
      <c r="B41" s="83">
        <f>B$37/B$38</f>
        <v>0</v>
      </c>
      <c r="C41" s="84">
        <f t="shared" ref="C41:F41" si="2">C$37/C$38</f>
        <v>0</v>
      </c>
      <c r="D41" s="85">
        <f t="shared" si="2"/>
        <v>0</v>
      </c>
      <c r="E41" s="86">
        <f t="shared" si="2"/>
        <v>0</v>
      </c>
      <c r="F41" s="87">
        <f t="shared" si="2"/>
        <v>0</v>
      </c>
    </row>
    <row r="43" spans="1:9" ht="15.75" thickBot="1"/>
    <row r="44" spans="1:9" ht="15.75" thickBot="1">
      <c r="A44" s="82" t="s">
        <v>71</v>
      </c>
      <c r="B44" s="88">
        <f>(B$25+B$41)/2</f>
        <v>0.5</v>
      </c>
      <c r="C44" s="84">
        <f>(C$25+C$41)/2</f>
        <v>0.5</v>
      </c>
      <c r="D44" s="85">
        <f>(D$25+D$41)/2</f>
        <v>0.5</v>
      </c>
      <c r="E44" s="86">
        <f>(E$25+E$41)/2</f>
        <v>0.5</v>
      </c>
      <c r="F44" s="87">
        <f>(F$25+F$41)/2</f>
        <v>0.5</v>
      </c>
    </row>
    <row r="45" spans="1:9" ht="15.75" thickBot="1">
      <c r="A45" s="82" t="s">
        <v>72</v>
      </c>
      <c r="B45" s="89">
        <f>COUNTA(B$4:B$21)</f>
        <v>0</v>
      </c>
      <c r="C45" s="90">
        <f t="shared" ref="C45:F45" si="3">COUNTA(C$4:C$21)</f>
        <v>0</v>
      </c>
      <c r="D45" s="91">
        <f t="shared" si="3"/>
        <v>0</v>
      </c>
      <c r="E45" s="92">
        <f t="shared" si="3"/>
        <v>0</v>
      </c>
      <c r="F45" s="93">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2" t="s">
        <v>3</v>
      </c>
    </row>
    <row r="3" spans="1:7" ht="15.75" thickBot="1">
      <c r="A3" s="15" t="s">
        <v>52</v>
      </c>
      <c r="B3" s="17"/>
      <c r="C3" s="21"/>
      <c r="D3" s="25"/>
      <c r="E3" s="29"/>
      <c r="F3" s="33"/>
      <c r="G3" s="293"/>
    </row>
    <row r="4" spans="1:7" ht="30.75" thickTop="1">
      <c r="A4" s="76" t="s">
        <v>12</v>
      </c>
      <c r="B4" s="40"/>
      <c r="C4" s="41"/>
      <c r="D4" s="42"/>
      <c r="E4" s="43"/>
      <c r="F4" s="44"/>
      <c r="G4" s="37">
        <v>3</v>
      </c>
    </row>
    <row r="5" spans="1:7" ht="45">
      <c r="A5" s="77" t="s">
        <v>24</v>
      </c>
      <c r="B5" s="45"/>
      <c r="C5" s="46"/>
      <c r="D5" s="47"/>
      <c r="E5" s="48"/>
      <c r="F5" s="49"/>
      <c r="G5" s="38">
        <v>4</v>
      </c>
    </row>
    <row r="6" spans="1:7" ht="30">
      <c r="A6" s="77" t="s">
        <v>25</v>
      </c>
      <c r="B6" s="45"/>
      <c r="C6" s="46"/>
      <c r="D6" s="47"/>
      <c r="E6" s="48"/>
      <c r="F6" s="49"/>
      <c r="G6" s="38">
        <v>2</v>
      </c>
    </row>
    <row r="7" spans="1:7" ht="15">
      <c r="A7" s="77" t="s">
        <v>26</v>
      </c>
      <c r="B7" s="45"/>
      <c r="C7" s="46"/>
      <c r="D7" s="47"/>
      <c r="E7" s="48"/>
      <c r="F7" s="49"/>
      <c r="G7" s="38">
        <v>5</v>
      </c>
    </row>
    <row r="8" spans="1:7" ht="30">
      <c r="A8" s="77" t="s">
        <v>27</v>
      </c>
      <c r="B8" s="45"/>
      <c r="C8" s="46"/>
      <c r="D8" s="47"/>
      <c r="E8" s="48"/>
      <c r="F8" s="49"/>
      <c r="G8" s="38">
        <v>3</v>
      </c>
    </row>
    <row r="9" spans="1:7" ht="30">
      <c r="A9" s="77" t="s">
        <v>28</v>
      </c>
      <c r="B9" s="45"/>
      <c r="C9" s="46"/>
      <c r="D9" s="47"/>
      <c r="E9" s="48"/>
      <c r="F9" s="49"/>
      <c r="G9" s="38">
        <v>2</v>
      </c>
    </row>
    <row r="10" spans="1:7" ht="45">
      <c r="A10" s="77" t="s">
        <v>29</v>
      </c>
      <c r="B10" s="45"/>
      <c r="C10" s="46"/>
      <c r="D10" s="47"/>
      <c r="E10" s="48"/>
      <c r="F10" s="49"/>
      <c r="G10" s="38">
        <v>2</v>
      </c>
    </row>
    <row r="11" spans="1:7" ht="45">
      <c r="A11" s="77" t="s">
        <v>30</v>
      </c>
      <c r="B11" s="45"/>
      <c r="C11" s="46"/>
      <c r="D11" s="47"/>
      <c r="E11" s="48"/>
      <c r="F11" s="49"/>
      <c r="G11" s="38">
        <v>3</v>
      </c>
    </row>
    <row r="12" spans="1:7" ht="30">
      <c r="A12" s="77" t="s">
        <v>31</v>
      </c>
      <c r="B12" s="45"/>
      <c r="C12" s="46"/>
      <c r="D12" s="47"/>
      <c r="E12" s="48"/>
      <c r="F12" s="49"/>
      <c r="G12" s="38">
        <v>5</v>
      </c>
    </row>
    <row r="13" spans="1:7" ht="15">
      <c r="A13" s="77" t="s">
        <v>32</v>
      </c>
      <c r="B13" s="45"/>
      <c r="C13" s="46"/>
      <c r="D13" s="47"/>
      <c r="E13" s="48"/>
      <c r="F13" s="49"/>
      <c r="G13" s="38">
        <v>3</v>
      </c>
    </row>
    <row r="14" spans="1:7" ht="15">
      <c r="A14" s="77" t="s">
        <v>33</v>
      </c>
      <c r="B14" s="45"/>
      <c r="C14" s="46"/>
      <c r="D14" s="47"/>
      <c r="E14" s="48"/>
      <c r="F14" s="49"/>
      <c r="G14" s="38">
        <v>3</v>
      </c>
    </row>
    <row r="15" spans="1:7" ht="45">
      <c r="A15" s="77" t="s">
        <v>34</v>
      </c>
      <c r="B15" s="45"/>
      <c r="C15" s="46"/>
      <c r="D15" s="47"/>
      <c r="E15" s="48"/>
      <c r="F15" s="49"/>
      <c r="G15" s="38">
        <v>3</v>
      </c>
    </row>
    <row r="16" spans="1:7" ht="30">
      <c r="A16" s="77" t="s">
        <v>35</v>
      </c>
      <c r="B16" s="45"/>
      <c r="C16" s="46"/>
      <c r="D16" s="47"/>
      <c r="E16" s="48"/>
      <c r="F16" s="49"/>
      <c r="G16" s="38">
        <v>3</v>
      </c>
    </row>
    <row r="17" spans="1:9" ht="15">
      <c r="A17" s="77" t="s">
        <v>36</v>
      </c>
      <c r="B17" s="45"/>
      <c r="C17" s="46"/>
      <c r="D17" s="47"/>
      <c r="E17" s="48"/>
      <c r="F17" s="49"/>
      <c r="G17" s="38">
        <v>2</v>
      </c>
    </row>
    <row r="18" spans="1:9" ht="15">
      <c r="A18" s="77" t="s">
        <v>37</v>
      </c>
      <c r="B18" s="45"/>
      <c r="C18" s="46"/>
      <c r="D18" s="47"/>
      <c r="E18" s="48"/>
      <c r="F18" s="49"/>
      <c r="G18" s="38">
        <v>4</v>
      </c>
    </row>
    <row r="19" spans="1:9" ht="15">
      <c r="A19" s="77" t="s">
        <v>38</v>
      </c>
      <c r="B19" s="45"/>
      <c r="C19" s="46"/>
      <c r="D19" s="47"/>
      <c r="E19" s="48"/>
      <c r="F19" s="49"/>
      <c r="G19" s="38">
        <v>3</v>
      </c>
    </row>
    <row r="20" spans="1:9" ht="15">
      <c r="A20" s="77" t="s">
        <v>39</v>
      </c>
      <c r="B20" s="45"/>
      <c r="C20" s="46"/>
      <c r="D20" s="47"/>
      <c r="E20" s="48"/>
      <c r="F20" s="49"/>
      <c r="G20" s="38">
        <v>3</v>
      </c>
    </row>
    <row r="21" spans="1:9" ht="15">
      <c r="A21" s="77" t="s">
        <v>40</v>
      </c>
      <c r="B21" s="45"/>
      <c r="C21" s="46"/>
      <c r="D21" s="47"/>
      <c r="E21" s="48"/>
      <c r="F21" s="49"/>
      <c r="G21" s="38">
        <v>3</v>
      </c>
    </row>
    <row r="22" spans="1:9" ht="30">
      <c r="A22" s="77" t="s">
        <v>41</v>
      </c>
      <c r="B22" s="45"/>
      <c r="C22" s="46"/>
      <c r="D22" s="47"/>
      <c r="E22" s="48"/>
      <c r="F22" s="49"/>
      <c r="G22" s="38">
        <v>3</v>
      </c>
    </row>
    <row r="23" spans="1:9" ht="30">
      <c r="A23" s="77" t="s">
        <v>42</v>
      </c>
      <c r="B23" s="45"/>
      <c r="C23" s="46"/>
      <c r="D23" s="47"/>
      <c r="E23" s="48"/>
      <c r="F23" s="49"/>
      <c r="G23" s="38">
        <v>2</v>
      </c>
    </row>
    <row r="24" spans="1:9" ht="15">
      <c r="A24" s="77" t="s">
        <v>43</v>
      </c>
      <c r="B24" s="45"/>
      <c r="C24" s="46"/>
      <c r="D24" s="47"/>
      <c r="E24" s="48"/>
      <c r="F24" s="49"/>
      <c r="G24" s="38">
        <v>1</v>
      </c>
    </row>
    <row r="25" spans="1:9" ht="15.75" thickBot="1">
      <c r="A25" s="78" t="s">
        <v>44</v>
      </c>
      <c r="B25" s="50"/>
      <c r="C25" s="51"/>
      <c r="D25" s="52"/>
      <c r="E25" s="53"/>
      <c r="F25" s="54"/>
      <c r="G25" s="39">
        <v>2</v>
      </c>
    </row>
    <row r="26" spans="1:9" ht="15">
      <c r="A26" s="2" t="s">
        <v>22</v>
      </c>
      <c r="B26" s="18">
        <f>SUMPRODUCT(B$4:B$25,$G$4:$G$25)</f>
        <v>0</v>
      </c>
      <c r="C26" s="22">
        <f>SUMPRODUCT(C$4:C$25,$G$4:$G$25)</f>
        <v>0</v>
      </c>
      <c r="D26" s="26">
        <f>SUMPRODUCT(D$4:D$25,$G$4:$G$25)</f>
        <v>0</v>
      </c>
      <c r="E26" s="30">
        <f>SUMPRODUCT(E$4:E$25,$G$4:$G$25)</f>
        <v>0</v>
      </c>
      <c r="F26" s="34">
        <f>SUMPRODUCT(F$4:F$25,$G$4:$G$25)</f>
        <v>0</v>
      </c>
    </row>
    <row r="27" spans="1:9" ht="15.75" thickBot="1">
      <c r="A27" s="3" t="s">
        <v>23</v>
      </c>
      <c r="B27" s="19">
        <f>SUMPRODUCT(--ISNUMBER(B$4:B$25),$G$4:$G$25)</f>
        <v>0</v>
      </c>
      <c r="C27" s="23">
        <f>SUMPRODUCT(--ISNUMBER(C$4:C$25),$G$4:$G$25)</f>
        <v>0</v>
      </c>
      <c r="D27" s="27">
        <f>SUMPRODUCT(--ISNUMBER(D$4:D$25),$G$4:$G$25)</f>
        <v>0</v>
      </c>
      <c r="E27" s="31">
        <f>SUMPRODUCT(--ISNUMBER(E$4:E$25),$G$4:$G$25)</f>
        <v>0</v>
      </c>
      <c r="F27" s="35">
        <f>SUMPRODUCT(--ISNUMBER(F$4:F$25),$G$4:$G$25)</f>
        <v>0</v>
      </c>
    </row>
    <row r="28" spans="1:9" ht="15.75" thickBot="1"/>
    <row r="29" spans="1:9" ht="15.75" thickBot="1">
      <c r="A29" s="82" t="s">
        <v>53</v>
      </c>
      <c r="B29" s="83">
        <f>IF(B$27=0,1,B$26)/IF(B$27=0,1,B$27)</f>
        <v>1</v>
      </c>
      <c r="C29" s="84">
        <f t="shared" ref="C29:E29" si="0">IF(C$27=0,1,C$26)/IF(C$27=0,1,C$27)</f>
        <v>1</v>
      </c>
      <c r="D29" s="85">
        <f t="shared" si="0"/>
        <v>1</v>
      </c>
      <c r="E29" s="86">
        <f t="shared" si="0"/>
        <v>1</v>
      </c>
      <c r="F29" s="87">
        <f>IF(F$27=0,1,F$26)/IF(F$27=0,1,F$27)</f>
        <v>1</v>
      </c>
    </row>
    <row r="30" spans="1:9" ht="15.75" thickBot="1"/>
    <row r="31" spans="1:9" ht="15.75" thickBot="1">
      <c r="A31" s="70" t="s">
        <v>54</v>
      </c>
      <c r="H31" s="294" t="s">
        <v>55</v>
      </c>
      <c r="I31" s="295"/>
    </row>
    <row r="32" spans="1:9" ht="15.75" thickBot="1">
      <c r="A32" s="15" t="s">
        <v>56</v>
      </c>
      <c r="B32" s="338" t="s">
        <v>57</v>
      </c>
      <c r="C32" s="339"/>
      <c r="D32" s="340"/>
      <c r="E32" s="341"/>
      <c r="F32" s="94"/>
      <c r="H32" s="4" t="s">
        <v>58</v>
      </c>
      <c r="I32" s="5" t="s">
        <v>59</v>
      </c>
    </row>
    <row r="33" spans="1:9" ht="15.75" thickTop="1">
      <c r="A33" s="79" t="s">
        <v>60</v>
      </c>
      <c r="B33" s="55"/>
      <c r="C33" s="56"/>
      <c r="D33" s="57"/>
      <c r="E33" s="58"/>
      <c r="F33" s="59"/>
      <c r="H33" s="6">
        <v>2</v>
      </c>
      <c r="I33" s="7">
        <v>2.2000000000000002</v>
      </c>
    </row>
    <row r="34" spans="1:9" ht="15">
      <c r="A34" s="80" t="s">
        <v>61</v>
      </c>
      <c r="B34" s="60"/>
      <c r="C34" s="61"/>
      <c r="D34" s="62"/>
      <c r="E34" s="63"/>
      <c r="F34" s="64"/>
      <c r="H34" s="8">
        <v>1</v>
      </c>
      <c r="I34" s="9">
        <v>1.3</v>
      </c>
    </row>
    <row r="35" spans="1:9" ht="15">
      <c r="A35" s="80" t="s">
        <v>62</v>
      </c>
      <c r="B35" s="60"/>
      <c r="C35" s="61"/>
      <c r="D35" s="62"/>
      <c r="E35" s="63"/>
      <c r="F35" s="64"/>
      <c r="H35" s="8">
        <v>1</v>
      </c>
      <c r="I35" s="9">
        <v>1.3</v>
      </c>
    </row>
    <row r="36" spans="1:9" ht="15">
      <c r="A36" s="80" t="s">
        <v>63</v>
      </c>
      <c r="B36" s="60"/>
      <c r="C36" s="61"/>
      <c r="D36" s="62"/>
      <c r="E36" s="63"/>
      <c r="F36" s="64"/>
      <c r="H36" s="8">
        <v>1</v>
      </c>
      <c r="I36" s="9">
        <v>1.3</v>
      </c>
    </row>
    <row r="37" spans="1:9" ht="15">
      <c r="A37" s="80" t="s">
        <v>64</v>
      </c>
      <c r="B37" s="60"/>
      <c r="C37" s="61"/>
      <c r="D37" s="62"/>
      <c r="E37" s="63"/>
      <c r="F37" s="64"/>
      <c r="H37" s="8">
        <v>1</v>
      </c>
      <c r="I37" s="9">
        <v>1.3</v>
      </c>
    </row>
    <row r="38" spans="1:9" ht="15">
      <c r="A38" s="80" t="s">
        <v>65</v>
      </c>
      <c r="B38" s="60"/>
      <c r="C38" s="61"/>
      <c r="D38" s="62"/>
      <c r="E38" s="63"/>
      <c r="F38" s="64"/>
      <c r="H38" s="8">
        <v>1</v>
      </c>
      <c r="I38" s="9">
        <v>1.3</v>
      </c>
    </row>
    <row r="39" spans="1:9" ht="15">
      <c r="A39" s="80" t="s">
        <v>66</v>
      </c>
      <c r="B39" s="60"/>
      <c r="C39" s="61"/>
      <c r="D39" s="62"/>
      <c r="E39" s="63"/>
      <c r="F39" s="64"/>
      <c r="H39" s="8">
        <v>1</v>
      </c>
      <c r="I39" s="9">
        <v>1.3</v>
      </c>
    </row>
    <row r="40" spans="1:9" ht="15.75" thickBot="1">
      <c r="A40" s="81" t="s">
        <v>67</v>
      </c>
      <c r="B40" s="65"/>
      <c r="C40" s="66"/>
      <c r="D40" s="67"/>
      <c r="E40" s="68"/>
      <c r="F40" s="69"/>
      <c r="H40" s="10">
        <v>2</v>
      </c>
      <c r="I40" s="11">
        <v>0</v>
      </c>
    </row>
    <row r="41" spans="1:9" ht="15.75" thickBot="1">
      <c r="A41" s="16" t="s">
        <v>68</v>
      </c>
      <c r="B41" s="20">
        <f>SUMPRODUCT(B$33:B$40,IF(B$32="Oui",$H$33:$H$40,$I$33:$I$40))</f>
        <v>0</v>
      </c>
      <c r="C41" s="24">
        <f>SUMPRODUCT(C$33:C$40,IF(C$32="Oui",$H$33:$H$40,$I$33:$I$40))</f>
        <v>0</v>
      </c>
      <c r="D41" s="28">
        <f>SUMPRODUCT(D$33:D$40,IF(D$32="Oui",$H$33:$H$40,$I$33:$I$40))</f>
        <v>0</v>
      </c>
      <c r="E41" s="32">
        <f>SUMPRODUCT(E$33:E$40,IF(E$32="Oui",$H$33:$H$40,$I$33:$I$40))</f>
        <v>0</v>
      </c>
      <c r="F41" s="36">
        <f>SUMPRODUCT(F$33:F$40,IF(F$32="Oui",$H$33:$H$40,$I$33:$I$40))</f>
        <v>0</v>
      </c>
      <c r="H41" s="12">
        <v>10</v>
      </c>
      <c r="I41" s="13">
        <v>10</v>
      </c>
    </row>
    <row r="42" spans="1:9" ht="15.75" thickBot="1">
      <c r="A42" s="16" t="s">
        <v>69</v>
      </c>
      <c r="B42" s="20">
        <f>IF(B$32="Oui",$H$41,$I$41)</f>
        <v>10</v>
      </c>
      <c r="C42" s="24">
        <f t="shared" ref="C42:F42" si="1">IF(C$32="Oui",$H$41,$I$41)</f>
        <v>10</v>
      </c>
      <c r="D42" s="28">
        <f t="shared" si="1"/>
        <v>10</v>
      </c>
      <c r="E42" s="32">
        <f t="shared" si="1"/>
        <v>10</v>
      </c>
      <c r="F42" s="36">
        <f t="shared" si="1"/>
        <v>10</v>
      </c>
      <c r="H42" s="138"/>
      <c r="I42" s="138"/>
    </row>
    <row r="43" spans="1:9" ht="15">
      <c r="A43" s="14"/>
      <c r="B43" s="14"/>
      <c r="C43" s="14"/>
      <c r="D43" s="14"/>
      <c r="E43" s="14"/>
      <c r="F43" s="14"/>
    </row>
    <row r="44" spans="1:9" ht="15.75" thickBot="1"/>
    <row r="45" spans="1:9" ht="15.75" thickBot="1">
      <c r="A45" s="82" t="s">
        <v>70</v>
      </c>
      <c r="B45" s="83">
        <f>B$41/B$42</f>
        <v>0</v>
      </c>
      <c r="C45" s="84">
        <f t="shared" ref="C45:F45" si="2">C$41/C$42</f>
        <v>0</v>
      </c>
      <c r="D45" s="85">
        <f t="shared" si="2"/>
        <v>0</v>
      </c>
      <c r="E45" s="86">
        <f t="shared" si="2"/>
        <v>0</v>
      </c>
      <c r="F45" s="87">
        <f t="shared" si="2"/>
        <v>0</v>
      </c>
    </row>
    <row r="47" spans="1:9" ht="15.75" thickBot="1"/>
    <row r="48" spans="1:9" ht="15.75" thickBot="1">
      <c r="A48" s="82" t="s">
        <v>73</v>
      </c>
      <c r="B48" s="88">
        <f>(B$29+B$45)/2</f>
        <v>0.5</v>
      </c>
      <c r="C48" s="84">
        <f>(C$29+C$45)/2</f>
        <v>0.5</v>
      </c>
      <c r="D48" s="85">
        <f>(D$29+D$45)/2</f>
        <v>0.5</v>
      </c>
      <c r="E48" s="86">
        <f>(E$29+E$45)/2</f>
        <v>0.5</v>
      </c>
      <c r="F48" s="87">
        <f>(F$29+F$45)/2</f>
        <v>0.5</v>
      </c>
    </row>
    <row r="49" spans="1:6" ht="15.75" thickBot="1">
      <c r="A49" s="82" t="s">
        <v>72</v>
      </c>
      <c r="B49" s="89">
        <f>COUNTA(B$4:B$25)</f>
        <v>0</v>
      </c>
      <c r="C49" s="90">
        <f t="shared" ref="C49:F49" si="3">COUNTA(C$4:C$25)</f>
        <v>0</v>
      </c>
      <c r="D49" s="91">
        <f t="shared" si="3"/>
        <v>0</v>
      </c>
      <c r="E49" s="92">
        <f t="shared" si="3"/>
        <v>0</v>
      </c>
      <c r="F49" s="93">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92" t="s">
        <v>3</v>
      </c>
    </row>
    <row r="3" spans="1:7" ht="15.75" thickBot="1">
      <c r="A3" s="15" t="s">
        <v>52</v>
      </c>
      <c r="B3" s="17"/>
      <c r="C3" s="21"/>
      <c r="D3" s="25"/>
      <c r="E3" s="29"/>
      <c r="F3" s="33"/>
      <c r="G3" s="293"/>
    </row>
    <row r="4" spans="1:7" ht="30.75" thickTop="1">
      <c r="A4" s="76" t="s">
        <v>74</v>
      </c>
      <c r="B4" s="40"/>
      <c r="C4" s="41"/>
      <c r="D4" s="42"/>
      <c r="E4" s="43"/>
      <c r="F4" s="44"/>
      <c r="G4" s="37">
        <v>6</v>
      </c>
    </row>
    <row r="5" spans="1:7" ht="30">
      <c r="A5" s="77" t="s">
        <v>12</v>
      </c>
      <c r="B5" s="45"/>
      <c r="C5" s="46"/>
      <c r="D5" s="47"/>
      <c r="E5" s="48"/>
      <c r="F5" s="49"/>
      <c r="G5" s="38">
        <v>3</v>
      </c>
    </row>
    <row r="6" spans="1:7" ht="30">
      <c r="A6" s="77" t="s">
        <v>75</v>
      </c>
      <c r="B6" s="45"/>
      <c r="C6" s="46"/>
      <c r="D6" s="47"/>
      <c r="E6" s="48"/>
      <c r="F6" s="49"/>
      <c r="G6" s="38">
        <v>2</v>
      </c>
    </row>
    <row r="7" spans="1:7" ht="15">
      <c r="A7" s="77" t="s">
        <v>76</v>
      </c>
      <c r="B7" s="45"/>
      <c r="C7" s="46"/>
      <c r="D7" s="47"/>
      <c r="E7" s="48"/>
      <c r="F7" s="49"/>
      <c r="G7" s="38">
        <v>4</v>
      </c>
    </row>
    <row r="8" spans="1:7" ht="30">
      <c r="A8" s="77" t="s">
        <v>77</v>
      </c>
      <c r="B8" s="45"/>
      <c r="C8" s="46"/>
      <c r="D8" s="47"/>
      <c r="E8" s="48"/>
      <c r="F8" s="49"/>
      <c r="G8" s="38">
        <v>3</v>
      </c>
    </row>
    <row r="9" spans="1:7" ht="15">
      <c r="A9" s="77" t="s">
        <v>78</v>
      </c>
      <c r="B9" s="45"/>
      <c r="C9" s="46"/>
      <c r="D9" s="47"/>
      <c r="E9" s="48"/>
      <c r="F9" s="49"/>
      <c r="G9" s="38">
        <v>3</v>
      </c>
    </row>
    <row r="10" spans="1:7" ht="30">
      <c r="A10" s="77" t="s">
        <v>79</v>
      </c>
      <c r="B10" s="45"/>
      <c r="C10" s="46"/>
      <c r="D10" s="47"/>
      <c r="E10" s="48"/>
      <c r="F10" s="49"/>
      <c r="G10" s="38">
        <v>3</v>
      </c>
    </row>
    <row r="11" spans="1:7" ht="30">
      <c r="A11" s="77" t="s">
        <v>80</v>
      </c>
      <c r="B11" s="45"/>
      <c r="C11" s="46"/>
      <c r="D11" s="47"/>
      <c r="E11" s="48"/>
      <c r="F11" s="49"/>
      <c r="G11" s="38">
        <v>3</v>
      </c>
    </row>
    <row r="12" spans="1:7" ht="15">
      <c r="A12" s="77" t="s">
        <v>81</v>
      </c>
      <c r="B12" s="45"/>
      <c r="C12" s="46"/>
      <c r="D12" s="47"/>
      <c r="E12" s="48"/>
      <c r="F12" s="49"/>
      <c r="G12" s="38">
        <v>2</v>
      </c>
    </row>
    <row r="13" spans="1:7" ht="30">
      <c r="A13" s="77" t="s">
        <v>82</v>
      </c>
      <c r="B13" s="45"/>
      <c r="C13" s="46"/>
      <c r="D13" s="47"/>
      <c r="E13" s="48"/>
      <c r="F13" s="49"/>
      <c r="G13" s="38">
        <v>5</v>
      </c>
    </row>
    <row r="14" spans="1:7" ht="15">
      <c r="A14" s="77" t="s">
        <v>83</v>
      </c>
      <c r="B14" s="45"/>
      <c r="C14" s="46"/>
      <c r="D14" s="47"/>
      <c r="E14" s="48"/>
      <c r="F14" s="49"/>
      <c r="G14" s="38">
        <v>2</v>
      </c>
    </row>
    <row r="15" spans="1:7" ht="15">
      <c r="A15" s="77" t="s">
        <v>84</v>
      </c>
      <c r="B15" s="45"/>
      <c r="C15" s="46"/>
      <c r="D15" s="47"/>
      <c r="E15" s="48"/>
      <c r="F15" s="49"/>
      <c r="G15" s="38">
        <v>3</v>
      </c>
    </row>
    <row r="16" spans="1:7" ht="15">
      <c r="A16" s="77" t="s">
        <v>85</v>
      </c>
      <c r="B16" s="45"/>
      <c r="C16" s="46"/>
      <c r="D16" s="47"/>
      <c r="E16" s="48"/>
      <c r="F16" s="49"/>
      <c r="G16" s="38">
        <v>1</v>
      </c>
    </row>
    <row r="17" spans="1:7" ht="15">
      <c r="A17" s="77" t="s">
        <v>86</v>
      </c>
      <c r="B17" s="45"/>
      <c r="C17" s="46"/>
      <c r="D17" s="47"/>
      <c r="E17" s="48"/>
      <c r="F17" s="49"/>
      <c r="G17" s="38">
        <v>3</v>
      </c>
    </row>
    <row r="18" spans="1:7" ht="30">
      <c r="A18" s="77" t="s">
        <v>87</v>
      </c>
      <c r="B18" s="45"/>
      <c r="C18" s="46"/>
      <c r="D18" s="47"/>
      <c r="E18" s="48"/>
      <c r="F18" s="49"/>
      <c r="G18" s="38">
        <v>2</v>
      </c>
    </row>
    <row r="19" spans="1:7" ht="15">
      <c r="A19" s="77" t="s">
        <v>88</v>
      </c>
      <c r="B19" s="45"/>
      <c r="C19" s="46"/>
      <c r="D19" s="47"/>
      <c r="E19" s="48"/>
      <c r="F19" s="49"/>
      <c r="G19" s="38">
        <v>1</v>
      </c>
    </row>
    <row r="20" spans="1:7" ht="15">
      <c r="A20" s="77" t="s">
        <v>89</v>
      </c>
      <c r="B20" s="45"/>
      <c r="C20" s="46"/>
      <c r="D20" s="47"/>
      <c r="E20" s="48"/>
      <c r="F20" s="49"/>
      <c r="G20" s="38">
        <v>2</v>
      </c>
    </row>
    <row r="21" spans="1:7" ht="45">
      <c r="A21" s="77" t="s">
        <v>90</v>
      </c>
      <c r="B21" s="45"/>
      <c r="C21" s="46"/>
      <c r="D21" s="47"/>
      <c r="E21" s="48"/>
      <c r="F21" s="49"/>
      <c r="G21" s="38">
        <v>3</v>
      </c>
    </row>
    <row r="22" spans="1:7" ht="15">
      <c r="A22" s="77" t="s">
        <v>91</v>
      </c>
      <c r="B22" s="45"/>
      <c r="C22" s="46"/>
      <c r="D22" s="47"/>
      <c r="E22" s="48"/>
      <c r="F22" s="49"/>
      <c r="G22" s="38">
        <v>1</v>
      </c>
    </row>
    <row r="23" spans="1:7" ht="30">
      <c r="A23" s="77" t="s">
        <v>92</v>
      </c>
      <c r="B23" s="45"/>
      <c r="C23" s="46"/>
      <c r="D23" s="47"/>
      <c r="E23" s="48"/>
      <c r="F23" s="49"/>
      <c r="G23" s="38">
        <v>3</v>
      </c>
    </row>
    <row r="24" spans="1:7" ht="15">
      <c r="A24" s="77" t="s">
        <v>93</v>
      </c>
      <c r="B24" s="45"/>
      <c r="C24" s="46"/>
      <c r="D24" s="47"/>
      <c r="E24" s="48"/>
      <c r="F24" s="49"/>
      <c r="G24" s="38">
        <v>1</v>
      </c>
    </row>
    <row r="25" spans="1:7" ht="15">
      <c r="A25" s="77" t="s">
        <v>94</v>
      </c>
      <c r="B25" s="45"/>
      <c r="C25" s="46"/>
      <c r="D25" s="47"/>
      <c r="E25" s="48"/>
      <c r="F25" s="49"/>
      <c r="G25" s="38">
        <v>1</v>
      </c>
    </row>
    <row r="26" spans="1:7" ht="30">
      <c r="A26" s="77" t="s">
        <v>95</v>
      </c>
      <c r="B26" s="45"/>
      <c r="C26" s="46"/>
      <c r="D26" s="47"/>
      <c r="E26" s="48"/>
      <c r="F26" s="49"/>
      <c r="G26" s="38">
        <v>2</v>
      </c>
    </row>
    <row r="27" spans="1:7" ht="30.75" thickBot="1">
      <c r="A27" s="78" t="s">
        <v>96</v>
      </c>
      <c r="B27" s="50"/>
      <c r="C27" s="51"/>
      <c r="D27" s="52"/>
      <c r="E27" s="53"/>
      <c r="F27" s="54"/>
      <c r="G27" s="39">
        <v>2</v>
      </c>
    </row>
    <row r="28" spans="1:7" ht="15">
      <c r="A28" s="2" t="s">
        <v>22</v>
      </c>
      <c r="B28" s="18">
        <f>SUMPRODUCT(B$4:B$27,$G$4:$G$27)</f>
        <v>0</v>
      </c>
      <c r="C28" s="22">
        <f>SUMPRODUCT(C$4:C$27,$G$4:$G$27)</f>
        <v>0</v>
      </c>
      <c r="D28" s="26">
        <f>SUMPRODUCT(D$4:D$27,$G$4:$G$27)</f>
        <v>0</v>
      </c>
      <c r="E28" s="30">
        <f>SUMPRODUCT(E$4:E$27,$G$4:$G$27)</f>
        <v>0</v>
      </c>
      <c r="F28" s="34">
        <f>SUMPRODUCT(F$4:F$27,$G$4:$G$27)</f>
        <v>0</v>
      </c>
    </row>
    <row r="29" spans="1:7" ht="15.75" thickBot="1">
      <c r="A29" s="3" t="s">
        <v>23</v>
      </c>
      <c r="B29" s="19">
        <f>SUMPRODUCT(--ISNUMBER(B$4:B$27),$G$4:$G$27)</f>
        <v>0</v>
      </c>
      <c r="C29" s="23">
        <f>SUMPRODUCT(--ISNUMBER(C$4:C$27),$G$4:$G$27)</f>
        <v>0</v>
      </c>
      <c r="D29" s="27">
        <f>SUMPRODUCT(--ISNUMBER(D$4:D$27),$G$4:$G$27)</f>
        <v>0</v>
      </c>
      <c r="E29" s="31">
        <f>SUMPRODUCT(--ISNUMBER(E$4:E$27),$G$4:$G$27)</f>
        <v>0</v>
      </c>
      <c r="F29" s="35">
        <f>SUMPRODUCT(--ISNUMBER(F$4:F$27),$G$4:$G$27)</f>
        <v>0</v>
      </c>
    </row>
    <row r="30" spans="1:7" ht="15.75" thickBot="1"/>
    <row r="31" spans="1:7" ht="15.75" thickBot="1">
      <c r="A31" s="82" t="s">
        <v>53</v>
      </c>
      <c r="B31" s="83">
        <f>IF(B$29=0,1,B$28)/IF(B$29=0,1,B$29)</f>
        <v>1</v>
      </c>
      <c r="C31" s="84">
        <f t="shared" ref="C31:E31" si="0">IF(C$29=0,1,C$28)/IF(C$29=0,1,C$29)</f>
        <v>1</v>
      </c>
      <c r="D31" s="85">
        <f t="shared" si="0"/>
        <v>1</v>
      </c>
      <c r="E31" s="86">
        <f t="shared" si="0"/>
        <v>1</v>
      </c>
      <c r="F31" s="87">
        <f>IF(F$29=0,1,F$28)/IF(F$29=0,1,F$29)</f>
        <v>1</v>
      </c>
    </row>
    <row r="32" spans="1:7" ht="15.75" thickBot="1"/>
    <row r="33" spans="1:9" ht="15.75" thickBot="1">
      <c r="A33" s="70" t="s">
        <v>54</v>
      </c>
      <c r="H33" s="294" t="s">
        <v>55</v>
      </c>
      <c r="I33" s="295"/>
    </row>
    <row r="34" spans="1:9" ht="15.75" thickBot="1">
      <c r="A34" s="15" t="s">
        <v>56</v>
      </c>
      <c r="B34" s="338" t="s">
        <v>57</v>
      </c>
      <c r="C34" s="339"/>
      <c r="D34" s="340"/>
      <c r="E34" s="341"/>
      <c r="F34" s="94"/>
      <c r="H34" s="4" t="s">
        <v>58</v>
      </c>
      <c r="I34" s="5" t="s">
        <v>59</v>
      </c>
    </row>
    <row r="35" spans="1:9" ht="15.75" thickTop="1">
      <c r="A35" s="79" t="s">
        <v>60</v>
      </c>
      <c r="B35" s="55"/>
      <c r="C35" s="56"/>
      <c r="D35" s="57"/>
      <c r="E35" s="58"/>
      <c r="F35" s="59"/>
      <c r="H35" s="6">
        <v>2</v>
      </c>
      <c r="I35" s="7">
        <v>2.2000000000000002</v>
      </c>
    </row>
    <row r="36" spans="1:9" ht="15">
      <c r="A36" s="80" t="s">
        <v>61</v>
      </c>
      <c r="B36" s="60"/>
      <c r="C36" s="61"/>
      <c r="D36" s="62"/>
      <c r="E36" s="63"/>
      <c r="F36" s="64"/>
      <c r="H36" s="8">
        <v>1</v>
      </c>
      <c r="I36" s="9">
        <v>1.3</v>
      </c>
    </row>
    <row r="37" spans="1:9" ht="15">
      <c r="A37" s="80" t="s">
        <v>62</v>
      </c>
      <c r="B37" s="60"/>
      <c r="C37" s="61"/>
      <c r="D37" s="62"/>
      <c r="E37" s="63"/>
      <c r="F37" s="64"/>
      <c r="H37" s="8">
        <v>1</v>
      </c>
      <c r="I37" s="9">
        <v>1.3</v>
      </c>
    </row>
    <row r="38" spans="1:9" ht="15">
      <c r="A38" s="80" t="s">
        <v>63</v>
      </c>
      <c r="B38" s="60"/>
      <c r="C38" s="61"/>
      <c r="D38" s="62"/>
      <c r="E38" s="63"/>
      <c r="F38" s="64"/>
      <c r="H38" s="8">
        <v>1</v>
      </c>
      <c r="I38" s="9">
        <v>1.3</v>
      </c>
    </row>
    <row r="39" spans="1:9" ht="15">
      <c r="A39" s="80" t="s">
        <v>64</v>
      </c>
      <c r="B39" s="60"/>
      <c r="C39" s="61"/>
      <c r="D39" s="62"/>
      <c r="E39" s="63"/>
      <c r="F39" s="64"/>
      <c r="H39" s="8">
        <v>1</v>
      </c>
      <c r="I39" s="9">
        <v>1.3</v>
      </c>
    </row>
    <row r="40" spans="1:9" ht="15">
      <c r="A40" s="80" t="s">
        <v>65</v>
      </c>
      <c r="B40" s="60"/>
      <c r="C40" s="61"/>
      <c r="D40" s="62"/>
      <c r="E40" s="63"/>
      <c r="F40" s="64"/>
      <c r="H40" s="8">
        <v>1</v>
      </c>
      <c r="I40" s="9">
        <v>1.3</v>
      </c>
    </row>
    <row r="41" spans="1:9" ht="15">
      <c r="A41" s="80" t="s">
        <v>66</v>
      </c>
      <c r="B41" s="60"/>
      <c r="C41" s="61"/>
      <c r="D41" s="62"/>
      <c r="E41" s="63"/>
      <c r="F41" s="64"/>
      <c r="H41" s="8">
        <v>1</v>
      </c>
      <c r="I41" s="9">
        <v>1.3</v>
      </c>
    </row>
    <row r="42" spans="1:9" ht="15.75" thickBot="1">
      <c r="A42" s="81" t="s">
        <v>67</v>
      </c>
      <c r="B42" s="65"/>
      <c r="C42" s="66"/>
      <c r="D42" s="67"/>
      <c r="E42" s="68"/>
      <c r="F42" s="69"/>
      <c r="H42" s="10">
        <v>2</v>
      </c>
      <c r="I42" s="11">
        <v>0</v>
      </c>
    </row>
    <row r="43" spans="1:9" ht="15.75" thickBot="1">
      <c r="A43" s="16" t="s">
        <v>68</v>
      </c>
      <c r="B43" s="20">
        <f>SUMPRODUCT(B$35:B$42,IF(B$34="Oui",$H$35:$H$42,$I$35:$I$42))</f>
        <v>0</v>
      </c>
      <c r="C43" s="24">
        <f>SUMPRODUCT(C$35:C$42,IF(C$34="Oui",$H$35:$H$42,$I$35:$I$42))</f>
        <v>0</v>
      </c>
      <c r="D43" s="28">
        <f>SUMPRODUCT(D$35:D$42,IF(D$34="Oui",$H$35:$H$42,$I$35:$I$42))</f>
        <v>0</v>
      </c>
      <c r="E43" s="32">
        <f>SUMPRODUCT(E$35:E$42,IF(E$34="Oui",$H$35:$H$42,$I$35:$I$42))</f>
        <v>0</v>
      </c>
      <c r="F43" s="36">
        <f>SUMPRODUCT(F$35:F$42,IF(F$34="Oui",$H$35:$H$42,$I$35:$I$42))</f>
        <v>0</v>
      </c>
      <c r="H43" s="12">
        <v>10</v>
      </c>
      <c r="I43" s="13">
        <v>10</v>
      </c>
    </row>
    <row r="44" spans="1:9" ht="15.75" thickBot="1">
      <c r="A44" s="16" t="s">
        <v>69</v>
      </c>
      <c r="B44" s="20">
        <f>IF(B$34="Oui",$H$43,$I$43)</f>
        <v>10</v>
      </c>
      <c r="C44" s="24">
        <f t="shared" ref="C44:F44" si="1">IF(C$34="Oui",$H$43,$I$43)</f>
        <v>10</v>
      </c>
      <c r="D44" s="28">
        <f t="shared" si="1"/>
        <v>10</v>
      </c>
      <c r="E44" s="32">
        <f t="shared" si="1"/>
        <v>10</v>
      </c>
      <c r="F44" s="36">
        <f t="shared" si="1"/>
        <v>10</v>
      </c>
      <c r="H44" s="138"/>
      <c r="I44" s="138"/>
    </row>
    <row r="45" spans="1:9" ht="15">
      <c r="A45" s="14"/>
      <c r="B45" s="14"/>
      <c r="C45" s="14"/>
      <c r="D45" s="14"/>
      <c r="E45" s="14"/>
      <c r="F45" s="14"/>
    </row>
    <row r="46" spans="1:9" ht="15.75" thickBot="1"/>
    <row r="47" spans="1:9" ht="15.75" thickBot="1">
      <c r="A47" s="82" t="s">
        <v>70</v>
      </c>
      <c r="B47" s="83">
        <f>B$43/B$44</f>
        <v>0</v>
      </c>
      <c r="C47" s="84">
        <f t="shared" ref="C47:F47" si="2">C$43/C$44</f>
        <v>0</v>
      </c>
      <c r="D47" s="85">
        <f t="shared" si="2"/>
        <v>0</v>
      </c>
      <c r="E47" s="86">
        <f t="shared" si="2"/>
        <v>0</v>
      </c>
      <c r="F47" s="87">
        <f t="shared" si="2"/>
        <v>0</v>
      </c>
    </row>
    <row r="49" spans="1:6" ht="15.75" thickBot="1"/>
    <row r="50" spans="1:6" ht="15.75" thickBot="1">
      <c r="A50" s="82" t="s">
        <v>97</v>
      </c>
      <c r="B50" s="88">
        <f>(B$31+B$47)/2</f>
        <v>0.5</v>
      </c>
      <c r="C50" s="84">
        <f>(C$31+C$47)/2</f>
        <v>0.5</v>
      </c>
      <c r="D50" s="85">
        <f>(D$31+D$47)/2</f>
        <v>0.5</v>
      </c>
      <c r="E50" s="86">
        <f>(E$31+E$47)/2</f>
        <v>0.5</v>
      </c>
      <c r="F50" s="87">
        <f>(F$31+F$47)/2</f>
        <v>0.5</v>
      </c>
    </row>
    <row r="51" spans="1:6" ht="15.75" thickBot="1">
      <c r="A51" s="82" t="s">
        <v>72</v>
      </c>
      <c r="B51" s="89">
        <f>COUNTA(B$4:B$27)</f>
        <v>0</v>
      </c>
      <c r="C51" s="90">
        <f t="shared" ref="C51:F51" si="3">COUNTA(C$4:C$27)</f>
        <v>0</v>
      </c>
      <c r="D51" s="91">
        <f t="shared" si="3"/>
        <v>0</v>
      </c>
      <c r="E51" s="92">
        <f t="shared" si="3"/>
        <v>0</v>
      </c>
      <c r="F51" s="93">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workbookViewId="0">
      <selection activeCell="H6" sqref="H6"/>
    </sheetView>
  </sheetViews>
  <sheetFormatPr defaultColWidth="9" defaultRowHeight="14.25"/>
  <cols>
    <col min="1" max="4" width="14.7109375" customWidth="1"/>
    <col min="5" max="5" width="17.42578125" customWidth="1"/>
    <col min="6" max="6" width="14.7109375" customWidth="1"/>
  </cols>
  <sheetData>
    <row r="2" spans="1:8" ht="20.100000000000001" customHeight="1">
      <c r="A2" s="283"/>
      <c r="B2" s="283"/>
      <c r="C2" s="283"/>
      <c r="D2" s="283"/>
    </row>
    <row r="3" spans="1:8" ht="20.100000000000001" customHeight="1">
      <c r="A3" s="283"/>
      <c r="B3" s="188" t="s">
        <v>98</v>
      </c>
      <c r="C3" s="188" t="s">
        <v>99</v>
      </c>
      <c r="D3" s="188" t="s">
        <v>100</v>
      </c>
      <c r="E3" s="266" t="s">
        <v>101</v>
      </c>
      <c r="G3" t="s">
        <v>102</v>
      </c>
      <c r="H3" t="s">
        <v>103</v>
      </c>
    </row>
    <row r="4" spans="1:8" ht="20.100000000000001" customHeight="1">
      <c r="A4" s="189" t="s">
        <v>0</v>
      </c>
      <c r="B4" s="274">
        <f>(Fonctionnalité!E16)</f>
        <v>0.26137499999999997</v>
      </c>
      <c r="C4" s="190">
        <f>'Assurance Qualité'!B49</f>
        <v>0.81200000000000006</v>
      </c>
      <c r="D4" s="190">
        <f>AVERAGE(B4:C4) - 0.1*E4</f>
        <v>0.53668749999999998</v>
      </c>
      <c r="G4" s="275">
        <v>0.5</v>
      </c>
      <c r="H4" t="s">
        <v>104</v>
      </c>
    </row>
    <row r="5" spans="1:8" ht="20.100000000000001" customHeight="1">
      <c r="A5" s="191" t="s">
        <v>1</v>
      </c>
      <c r="B5" s="192">
        <f>(Fonctionnalité!E32)</f>
        <v>0.30499999999999999</v>
      </c>
      <c r="C5" s="193">
        <f>'Assurance Qualité'!D49</f>
        <v>0.66500000000000004</v>
      </c>
      <c r="D5" s="193">
        <f>AVERAGE(B5:C5) - 0.1*E5</f>
        <v>0.48499999999999999</v>
      </c>
      <c r="G5" s="275">
        <v>0.66</v>
      </c>
      <c r="H5" t="s">
        <v>105</v>
      </c>
    </row>
    <row r="6" spans="1:8" ht="20.100000000000001" customHeight="1">
      <c r="A6" s="194" t="s">
        <v>2</v>
      </c>
      <c r="B6" s="195">
        <f>(Fonctionnalité!E47)</f>
        <v>0.78799999999999992</v>
      </c>
      <c r="C6" s="196">
        <f>'Assurance Qualité'!F49</f>
        <v>0.79249999999999998</v>
      </c>
      <c r="D6" s="196">
        <f>AVERAGE(B6:C6) - 0.1*E6</f>
        <v>0.7902499999999999</v>
      </c>
      <c r="G6" s="275">
        <v>0.8</v>
      </c>
      <c r="H6" t="s">
        <v>106</v>
      </c>
    </row>
    <row r="7" spans="1:8" ht="20.100000000000001" customHeight="1">
      <c r="A7" s="197" t="s">
        <v>49</v>
      </c>
      <c r="B7" s="198">
        <f>Fonctionnalité!E62</f>
        <v>0</v>
      </c>
      <c r="C7" s="199">
        <f>'Assurance Qualité'!H49</f>
        <v>0</v>
      </c>
      <c r="D7" s="199">
        <f>AVERAGE(B7:C7) - 0.1*E7</f>
        <v>0</v>
      </c>
      <c r="G7" s="275"/>
    </row>
    <row r="10" spans="1:8" ht="15">
      <c r="D10" s="27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zoomScaleNormal="100" workbookViewId="0">
      <selection activeCell="L30" sqref="L30"/>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15.85546875" customWidth="1"/>
    <col min="11" max="11" width="19.85546875" customWidth="1"/>
    <col min="12" max="12" width="14.85546875" customWidth="1"/>
  </cols>
  <sheetData>
    <row r="1" spans="1:13" ht="19.5" thickBot="1">
      <c r="A1" s="315" t="s">
        <v>107</v>
      </c>
      <c r="B1" s="316"/>
      <c r="C1" s="316"/>
      <c r="D1" s="316"/>
      <c r="E1" s="316"/>
      <c r="F1" s="316"/>
      <c r="G1" s="316"/>
      <c r="H1" s="316"/>
      <c r="I1" s="317"/>
    </row>
    <row r="2" spans="1:13" ht="15.75" thickBot="1"/>
    <row r="3" spans="1:13" ht="19.5" thickBot="1">
      <c r="A3" s="300" t="s">
        <v>54</v>
      </c>
      <c r="B3" s="301"/>
      <c r="C3" s="301"/>
      <c r="D3" s="301"/>
      <c r="E3" s="301"/>
      <c r="F3" s="301"/>
      <c r="G3" s="301"/>
      <c r="H3" s="301"/>
      <c r="I3" s="302"/>
    </row>
    <row r="4" spans="1:13" ht="19.5" thickBot="1">
      <c r="A4" s="202"/>
      <c r="B4" s="204"/>
      <c r="C4" s="204"/>
      <c r="D4" s="203"/>
      <c r="E4" s="203"/>
      <c r="F4" s="203"/>
      <c r="G4" s="203"/>
      <c r="H4" s="203"/>
      <c r="I4" s="203"/>
    </row>
    <row r="5" spans="1:13" ht="19.5" thickBot="1">
      <c r="A5" s="318" t="s">
        <v>108</v>
      </c>
      <c r="B5" s="303" t="s">
        <v>0</v>
      </c>
      <c r="C5" s="304"/>
      <c r="D5" s="320" t="s">
        <v>1</v>
      </c>
      <c r="E5" s="321"/>
      <c r="F5" s="309" t="s">
        <v>2</v>
      </c>
      <c r="G5" s="310"/>
      <c r="H5" s="311" t="s">
        <v>49</v>
      </c>
      <c r="I5" s="312"/>
      <c r="J5" s="313" t="s">
        <v>103</v>
      </c>
      <c r="K5" s="314"/>
      <c r="L5" s="314"/>
    </row>
    <row r="6" spans="1:13" ht="18.75">
      <c r="A6" s="319"/>
      <c r="B6" s="285" t="s">
        <v>48</v>
      </c>
      <c r="C6" s="205" t="s">
        <v>109</v>
      </c>
      <c r="D6" s="284" t="s">
        <v>48</v>
      </c>
      <c r="E6" s="148" t="s">
        <v>109</v>
      </c>
      <c r="F6" s="286" t="s">
        <v>48</v>
      </c>
      <c r="G6" s="149" t="s">
        <v>109</v>
      </c>
      <c r="H6" s="287" t="s">
        <v>48</v>
      </c>
      <c r="I6" s="150" t="s">
        <v>109</v>
      </c>
      <c r="J6" s="283" t="s">
        <v>0</v>
      </c>
      <c r="K6" s="283" t="s">
        <v>1</v>
      </c>
      <c r="L6" s="283" t="s">
        <v>2</v>
      </c>
      <c r="M6" s="283" t="s">
        <v>49</v>
      </c>
    </row>
    <row r="7" spans="1:13" ht="18.75">
      <c r="A7" s="300" t="s">
        <v>110</v>
      </c>
      <c r="B7" s="301"/>
      <c r="C7" s="301"/>
      <c r="D7" s="301"/>
      <c r="E7" s="301"/>
      <c r="F7" s="301"/>
      <c r="G7" s="301"/>
      <c r="H7" s="301"/>
      <c r="I7" s="302"/>
    </row>
    <row r="8" spans="1:13" ht="150">
      <c r="A8" s="140" t="s">
        <v>111</v>
      </c>
      <c r="B8" s="206">
        <v>0.5</v>
      </c>
      <c r="C8" s="207">
        <v>9</v>
      </c>
      <c r="D8" s="167">
        <v>0</v>
      </c>
      <c r="E8" s="151">
        <v>9</v>
      </c>
      <c r="F8" s="174">
        <v>0.5</v>
      </c>
      <c r="G8" s="152">
        <v>9</v>
      </c>
      <c r="H8" s="181"/>
      <c r="I8" s="153">
        <v>9</v>
      </c>
      <c r="J8" s="1" t="s">
        <v>112</v>
      </c>
      <c r="K8" s="1" t="s">
        <v>113</v>
      </c>
      <c r="L8" s="1" t="s">
        <v>114</v>
      </c>
    </row>
    <row r="9" spans="1:13" ht="15">
      <c r="A9" s="141" t="s">
        <v>115</v>
      </c>
      <c r="B9" s="208">
        <v>1</v>
      </c>
      <c r="C9" s="209">
        <v>3</v>
      </c>
      <c r="D9" s="168">
        <v>0</v>
      </c>
      <c r="E9" s="154">
        <v>3</v>
      </c>
      <c r="F9" s="175">
        <v>1</v>
      </c>
      <c r="G9" s="155">
        <v>3</v>
      </c>
      <c r="H9" s="182"/>
      <c r="I9" s="156">
        <v>3</v>
      </c>
      <c r="K9" t="s">
        <v>116</v>
      </c>
    </row>
    <row r="10" spans="1:13" ht="15.75" thickBot="1">
      <c r="A10" s="146" t="s">
        <v>117</v>
      </c>
      <c r="B10" s="211">
        <f>SUMPRODUCT(B8:B9,C8:C9)</f>
        <v>7.5</v>
      </c>
      <c r="C10" s="212">
        <f>SUM(C8:C9)</f>
        <v>12</v>
      </c>
      <c r="D10" s="169">
        <f>SUMPRODUCT(D8:D9,E8:E9)</f>
        <v>0</v>
      </c>
      <c r="E10" s="160">
        <f>SUM(E8:E9)</f>
        <v>12</v>
      </c>
      <c r="F10" s="176">
        <f>SUMPRODUCT(F8:F9,G8:G9)</f>
        <v>7.5</v>
      </c>
      <c r="G10" s="158">
        <f>SUM(G8:G9)</f>
        <v>12</v>
      </c>
      <c r="H10" s="183">
        <f>SUMPRODUCT(H8:H9,I8:I9)</f>
        <v>0</v>
      </c>
      <c r="I10" s="159">
        <f>SUM(I8:I9)</f>
        <v>12</v>
      </c>
    </row>
    <row r="11" spans="1:13" ht="18.75">
      <c r="A11" s="300" t="s">
        <v>118</v>
      </c>
      <c r="B11" s="301"/>
      <c r="C11" s="301"/>
      <c r="D11" s="301"/>
      <c r="E11" s="301"/>
      <c r="F11" s="301"/>
      <c r="G11" s="301"/>
      <c r="H11" s="301"/>
      <c r="I11" s="302"/>
    </row>
    <row r="12" spans="1:13" ht="255">
      <c r="A12" s="140" t="s">
        <v>119</v>
      </c>
      <c r="B12" s="206">
        <v>0.75</v>
      </c>
      <c r="C12" s="209">
        <v>9</v>
      </c>
      <c r="D12" s="167">
        <v>0.5</v>
      </c>
      <c r="E12" s="154">
        <v>9</v>
      </c>
      <c r="F12" s="174">
        <v>0.25</v>
      </c>
      <c r="G12" s="152">
        <v>9</v>
      </c>
      <c r="H12" s="181"/>
      <c r="I12" s="153">
        <v>9</v>
      </c>
      <c r="J12" s="1" t="s">
        <v>120</v>
      </c>
      <c r="K12" t="s">
        <v>121</v>
      </c>
      <c r="L12" s="1" t="s">
        <v>122</v>
      </c>
    </row>
    <row r="13" spans="1:13" ht="30">
      <c r="A13" s="141" t="s">
        <v>123</v>
      </c>
      <c r="B13" s="213">
        <v>1</v>
      </c>
      <c r="C13" s="209">
        <v>2</v>
      </c>
      <c r="D13" s="170">
        <v>1</v>
      </c>
      <c r="E13" s="154">
        <v>2</v>
      </c>
      <c r="F13" s="177">
        <v>1</v>
      </c>
      <c r="G13" s="155">
        <v>2</v>
      </c>
      <c r="H13" s="184"/>
      <c r="I13" s="156">
        <v>2</v>
      </c>
    </row>
    <row r="14" spans="1:13" ht="15">
      <c r="A14" s="142" t="s">
        <v>124</v>
      </c>
      <c r="B14" s="214">
        <v>1</v>
      </c>
      <c r="C14" s="209">
        <v>2</v>
      </c>
      <c r="D14" s="171">
        <v>1</v>
      </c>
      <c r="E14" s="154">
        <v>2</v>
      </c>
      <c r="F14" s="177">
        <v>1</v>
      </c>
      <c r="G14" s="155">
        <v>2</v>
      </c>
      <c r="H14" s="184"/>
      <c r="I14" s="156">
        <v>2</v>
      </c>
    </row>
    <row r="15" spans="1:13" ht="15.75" thickBot="1">
      <c r="A15" s="146" t="s">
        <v>117</v>
      </c>
      <c r="B15" s="211">
        <f>SUMPRODUCT(B12:B14,C12:C14)</f>
        <v>10.75</v>
      </c>
      <c r="C15" s="210">
        <f>SUM(C12:C14)</f>
        <v>13</v>
      </c>
      <c r="D15" s="169">
        <f>SUMPRODUCT(D12:D14,E12:E14)</f>
        <v>8.5</v>
      </c>
      <c r="E15" s="157">
        <f>SUM(E12:E14)</f>
        <v>13</v>
      </c>
      <c r="F15" s="176">
        <f>SUMPRODUCT(F12:F14,G12:G14)</f>
        <v>6.25</v>
      </c>
      <c r="G15" s="158">
        <f>SUM(G12:G14)</f>
        <v>13</v>
      </c>
      <c r="H15" s="183">
        <f>SUMPRODUCT(H12:H14,I12:I14)</f>
        <v>0</v>
      </c>
      <c r="I15" s="159">
        <f>SUM(I12:I14)</f>
        <v>13</v>
      </c>
    </row>
    <row r="16" spans="1:13" ht="18.75">
      <c r="A16" s="300" t="s">
        <v>125</v>
      </c>
      <c r="B16" s="301"/>
      <c r="C16" s="301"/>
      <c r="D16" s="301"/>
      <c r="E16" s="301"/>
      <c r="F16" s="301"/>
      <c r="G16" s="301"/>
      <c r="H16" s="301"/>
      <c r="I16" s="302"/>
    </row>
    <row r="17" spans="1:12" ht="15">
      <c r="A17" s="140" t="s">
        <v>126</v>
      </c>
      <c r="B17" s="208">
        <v>0.75</v>
      </c>
      <c r="C17" s="207">
        <v>2</v>
      </c>
      <c r="D17" s="168">
        <v>1</v>
      </c>
      <c r="E17" s="151">
        <v>2</v>
      </c>
      <c r="F17" s="175">
        <v>1</v>
      </c>
      <c r="G17" s="152">
        <v>2</v>
      </c>
      <c r="H17" s="185"/>
      <c r="I17" s="153">
        <v>2</v>
      </c>
      <c r="J17" s="277" t="s">
        <v>127</v>
      </c>
    </row>
    <row r="18" spans="1:12" ht="15">
      <c r="A18" s="141" t="s">
        <v>128</v>
      </c>
      <c r="B18" s="208">
        <v>1</v>
      </c>
      <c r="C18" s="209">
        <v>2</v>
      </c>
      <c r="D18" s="168">
        <v>1</v>
      </c>
      <c r="E18" s="154">
        <v>2</v>
      </c>
      <c r="F18" s="175">
        <v>1</v>
      </c>
      <c r="G18" s="155">
        <v>2</v>
      </c>
      <c r="H18" s="185"/>
      <c r="I18" s="156">
        <v>2</v>
      </c>
    </row>
    <row r="19" spans="1:12" ht="15">
      <c r="A19" s="142" t="s">
        <v>129</v>
      </c>
      <c r="B19" s="208">
        <v>1</v>
      </c>
      <c r="C19" s="210">
        <v>2</v>
      </c>
      <c r="D19" s="168">
        <v>1</v>
      </c>
      <c r="E19" s="157">
        <v>2</v>
      </c>
      <c r="F19" s="175">
        <v>1</v>
      </c>
      <c r="G19" s="158">
        <v>2</v>
      </c>
      <c r="H19" s="185"/>
      <c r="I19" s="159">
        <v>2</v>
      </c>
    </row>
    <row r="20" spans="1:12" ht="15.75" thickBot="1">
      <c r="A20" s="146" t="s">
        <v>117</v>
      </c>
      <c r="B20" s="211">
        <f>SUMPRODUCT(B17:B19,C17:C19)</f>
        <v>5.5</v>
      </c>
      <c r="C20" s="212">
        <f>SUM(C17:C19)</f>
        <v>6</v>
      </c>
      <c r="D20" s="169">
        <f>SUMPRODUCT(D17:D19,E17:E19)</f>
        <v>6</v>
      </c>
      <c r="E20" s="160">
        <f>SUM(E17:E19)</f>
        <v>6</v>
      </c>
      <c r="F20" s="176">
        <f>SUMPRODUCT(F17:F19,G17:G19)</f>
        <v>6</v>
      </c>
      <c r="G20" s="158">
        <f>SUM(G17:G19)</f>
        <v>6</v>
      </c>
      <c r="H20" s="183">
        <f>SUMPRODUCT(H17:H19,I17:I19)</f>
        <v>0</v>
      </c>
      <c r="I20" s="159">
        <f>SUM(I17:I19)</f>
        <v>6</v>
      </c>
    </row>
    <row r="21" spans="1:12" ht="18.75">
      <c r="A21" s="300" t="s">
        <v>130</v>
      </c>
      <c r="B21" s="301"/>
      <c r="C21" s="301"/>
      <c r="D21" s="301"/>
      <c r="E21" s="301"/>
      <c r="F21" s="301"/>
      <c r="G21" s="301"/>
      <c r="H21" s="301"/>
      <c r="I21" s="302"/>
    </row>
    <row r="22" spans="1:12" ht="30">
      <c r="A22" s="141" t="s">
        <v>131</v>
      </c>
      <c r="B22" s="213">
        <v>1</v>
      </c>
      <c r="C22" s="209">
        <v>4</v>
      </c>
      <c r="D22" s="170">
        <v>1</v>
      </c>
      <c r="E22" s="154">
        <v>4</v>
      </c>
      <c r="F22" s="178">
        <v>1</v>
      </c>
      <c r="G22" s="155">
        <v>4</v>
      </c>
      <c r="H22" s="185"/>
      <c r="I22" s="156">
        <v>4</v>
      </c>
    </row>
    <row r="23" spans="1:12" ht="15">
      <c r="A23" s="142" t="s">
        <v>132</v>
      </c>
      <c r="B23" s="213">
        <v>0.5</v>
      </c>
      <c r="C23" s="210">
        <v>4</v>
      </c>
      <c r="D23" s="170">
        <v>1</v>
      </c>
      <c r="E23" s="157">
        <v>4</v>
      </c>
      <c r="F23" s="178">
        <v>1</v>
      </c>
      <c r="G23" s="158">
        <v>4</v>
      </c>
      <c r="H23" s="185"/>
      <c r="I23" s="159">
        <v>4</v>
      </c>
      <c r="J23" s="278" t="s">
        <v>133</v>
      </c>
    </row>
    <row r="24" spans="1:12" ht="30">
      <c r="A24" s="142" t="s">
        <v>134</v>
      </c>
      <c r="B24" s="213">
        <v>0.25</v>
      </c>
      <c r="C24" s="210">
        <v>5</v>
      </c>
      <c r="D24" s="170">
        <v>0</v>
      </c>
      <c r="E24" s="157">
        <v>5</v>
      </c>
      <c r="F24" s="178">
        <v>1</v>
      </c>
      <c r="G24" s="158">
        <v>5</v>
      </c>
      <c r="H24" s="185"/>
      <c r="I24" s="159">
        <v>5</v>
      </c>
      <c r="J24" s="278" t="s">
        <v>135</v>
      </c>
      <c r="K24" s="277" t="s">
        <v>136</v>
      </c>
    </row>
    <row r="25" spans="1:12" ht="15.75" thickBot="1">
      <c r="A25" s="146" t="s">
        <v>117</v>
      </c>
      <c r="B25" s="211">
        <f>SUMPRODUCT(B22:B24,C22:C24)</f>
        <v>7.25</v>
      </c>
      <c r="C25" s="212">
        <f>SUM(C22:C24)</f>
        <v>13</v>
      </c>
      <c r="D25" s="169">
        <f>SUMPRODUCT(D22:D24,E22:E24)</f>
        <v>8</v>
      </c>
      <c r="E25" s="160">
        <f>SUM(E22:E24)</f>
        <v>13</v>
      </c>
      <c r="F25" s="176">
        <f>SUMPRODUCT(F22:F24,G22:G24)</f>
        <v>13</v>
      </c>
      <c r="G25" s="158">
        <f>SUM(G22:G24)</f>
        <v>13</v>
      </c>
      <c r="H25" s="183">
        <f>SUMPRODUCT(H22:H24,I22:I24)</f>
        <v>0</v>
      </c>
      <c r="I25" s="159">
        <f>SUM(I22:I24)</f>
        <v>13</v>
      </c>
    </row>
    <row r="26" spans="1:12" ht="18.75">
      <c r="A26" s="300" t="s">
        <v>137</v>
      </c>
      <c r="B26" s="301"/>
      <c r="C26" s="301"/>
      <c r="D26" s="301"/>
      <c r="E26" s="301"/>
      <c r="F26" s="301"/>
      <c r="G26" s="301"/>
      <c r="H26" s="301"/>
      <c r="I26" s="302"/>
    </row>
    <row r="27" spans="1:12" ht="15">
      <c r="A27" s="140" t="s">
        <v>138</v>
      </c>
      <c r="B27" s="215">
        <v>1</v>
      </c>
      <c r="C27" s="207">
        <v>2</v>
      </c>
      <c r="D27" s="172">
        <v>0</v>
      </c>
      <c r="E27" s="151">
        <v>2</v>
      </c>
      <c r="F27" s="179">
        <v>0.5</v>
      </c>
      <c r="G27" s="152">
        <v>2</v>
      </c>
      <c r="H27" s="185"/>
      <c r="I27" s="153">
        <v>2</v>
      </c>
      <c r="K27" s="277" t="s">
        <v>139</v>
      </c>
      <c r="L27" s="277" t="s">
        <v>140</v>
      </c>
    </row>
    <row r="28" spans="1:12" ht="15">
      <c r="A28" s="141" t="s">
        <v>141</v>
      </c>
      <c r="B28" s="213">
        <v>1</v>
      </c>
      <c r="C28" s="209">
        <v>3</v>
      </c>
      <c r="D28" s="170">
        <v>0</v>
      </c>
      <c r="E28" s="154">
        <v>3</v>
      </c>
      <c r="F28" s="178">
        <v>0</v>
      </c>
      <c r="G28" s="155">
        <v>3</v>
      </c>
      <c r="H28" s="185"/>
      <c r="I28" s="156">
        <v>3</v>
      </c>
      <c r="K28" s="277" t="s">
        <v>142</v>
      </c>
      <c r="L28" s="278" t="s">
        <v>143</v>
      </c>
    </row>
    <row r="29" spans="1:12" ht="30">
      <c r="A29" s="142" t="s">
        <v>144</v>
      </c>
      <c r="B29" s="213">
        <v>0.5</v>
      </c>
      <c r="C29" s="210">
        <v>3</v>
      </c>
      <c r="D29" s="170">
        <v>1</v>
      </c>
      <c r="E29" s="157">
        <v>3</v>
      </c>
      <c r="F29" s="178">
        <v>0.5</v>
      </c>
      <c r="G29" s="158">
        <v>3</v>
      </c>
      <c r="H29" s="185"/>
      <c r="I29" s="159">
        <v>3</v>
      </c>
      <c r="J29" s="278" t="s">
        <v>145</v>
      </c>
      <c r="L29" s="277" t="s">
        <v>146</v>
      </c>
    </row>
    <row r="30" spans="1:12" ht="15.75" thickBot="1">
      <c r="A30" s="146" t="s">
        <v>117</v>
      </c>
      <c r="B30" s="216">
        <f>SUMPRODUCT(B27:B29,C27:C29)</f>
        <v>6.5</v>
      </c>
      <c r="C30" s="212">
        <f>SUM(C27:C29)</f>
        <v>8</v>
      </c>
      <c r="D30" s="145">
        <f>SUMPRODUCT(D27:D29,E27:E29)</f>
        <v>3</v>
      </c>
      <c r="E30" s="160">
        <f>SUM(E27:E29)</f>
        <v>8</v>
      </c>
      <c r="F30" s="176">
        <f>SUMPRODUCT(F27:F29,G27:G29)</f>
        <v>2.5</v>
      </c>
      <c r="G30" s="158">
        <f>SUM(G27:G29)</f>
        <v>8</v>
      </c>
      <c r="H30" s="183">
        <f>SUMPRODUCT(H27:H29,I27:I29)</f>
        <v>0</v>
      </c>
      <c r="I30" s="159">
        <f>SUM(I27:I29)</f>
        <v>8</v>
      </c>
    </row>
    <row r="31" spans="1:12" ht="18.75">
      <c r="A31" s="300" t="s">
        <v>147</v>
      </c>
      <c r="B31" s="301"/>
      <c r="C31" s="301"/>
      <c r="D31" s="301"/>
      <c r="E31" s="301"/>
      <c r="F31" s="301"/>
      <c r="G31" s="301"/>
      <c r="H31" s="301"/>
      <c r="I31" s="302"/>
    </row>
    <row r="32" spans="1:12" ht="15">
      <c r="A32" s="141" t="s">
        <v>148</v>
      </c>
      <c r="B32" s="213">
        <v>1</v>
      </c>
      <c r="C32" s="209">
        <v>3</v>
      </c>
      <c r="D32" s="170">
        <v>1</v>
      </c>
      <c r="E32" s="154">
        <v>3</v>
      </c>
      <c r="F32" s="178">
        <v>1</v>
      </c>
      <c r="G32" s="155">
        <v>3</v>
      </c>
      <c r="H32" s="185"/>
      <c r="I32" s="156">
        <v>3</v>
      </c>
    </row>
    <row r="33" spans="1:12" ht="30">
      <c r="A33" s="141" t="s">
        <v>149</v>
      </c>
      <c r="B33" s="213">
        <v>0.5</v>
      </c>
      <c r="C33" s="209">
        <v>4</v>
      </c>
      <c r="D33" s="170">
        <v>1</v>
      </c>
      <c r="E33" s="154">
        <v>4</v>
      </c>
      <c r="F33" s="178">
        <v>1</v>
      </c>
      <c r="G33" s="155">
        <v>4</v>
      </c>
      <c r="H33" s="185"/>
      <c r="I33" s="156">
        <v>4</v>
      </c>
      <c r="J33" t="s">
        <v>150</v>
      </c>
    </row>
    <row r="34" spans="1:12" ht="30">
      <c r="A34" s="141" t="s">
        <v>151</v>
      </c>
      <c r="B34" s="213">
        <v>1</v>
      </c>
      <c r="C34" s="209">
        <v>3</v>
      </c>
      <c r="D34" s="170">
        <v>1</v>
      </c>
      <c r="E34" s="154">
        <v>3</v>
      </c>
      <c r="F34" s="178">
        <v>1</v>
      </c>
      <c r="G34" s="155">
        <v>3</v>
      </c>
      <c r="H34" s="185"/>
      <c r="I34" s="156">
        <v>3</v>
      </c>
    </row>
    <row r="35" spans="1:12" ht="15">
      <c r="A35" s="141" t="s">
        <v>152</v>
      </c>
      <c r="B35" s="213">
        <v>1</v>
      </c>
      <c r="C35" s="209">
        <v>4</v>
      </c>
      <c r="D35" s="170">
        <v>1</v>
      </c>
      <c r="E35" s="154">
        <v>4</v>
      </c>
      <c r="F35" s="178">
        <v>1</v>
      </c>
      <c r="G35" s="155">
        <v>4</v>
      </c>
      <c r="H35" s="185"/>
      <c r="I35" s="156">
        <v>4</v>
      </c>
    </row>
    <row r="36" spans="1:12" ht="15">
      <c r="A36" s="141" t="s">
        <v>153</v>
      </c>
      <c r="B36" s="213">
        <v>0.5</v>
      </c>
      <c r="C36" s="209">
        <v>4</v>
      </c>
      <c r="D36" s="170">
        <v>1</v>
      </c>
      <c r="E36" s="154">
        <v>4</v>
      </c>
      <c r="F36" s="178">
        <v>1</v>
      </c>
      <c r="G36" s="155">
        <v>4</v>
      </c>
      <c r="H36" s="185"/>
      <c r="I36" s="156">
        <v>4</v>
      </c>
      <c r="J36" t="s">
        <v>154</v>
      </c>
    </row>
    <row r="37" spans="1:12" ht="15">
      <c r="A37" s="141" t="s">
        <v>155</v>
      </c>
      <c r="B37" s="213">
        <v>1</v>
      </c>
      <c r="C37" s="209">
        <v>2</v>
      </c>
      <c r="D37" s="170">
        <v>0.5</v>
      </c>
      <c r="E37" s="154">
        <v>2</v>
      </c>
      <c r="F37" s="178">
        <v>1</v>
      </c>
      <c r="G37" s="155">
        <v>2</v>
      </c>
      <c r="H37" s="185"/>
      <c r="I37" s="156">
        <v>2</v>
      </c>
      <c r="K37" t="s">
        <v>156</v>
      </c>
    </row>
    <row r="38" spans="1:12" ht="30">
      <c r="A38" s="142" t="s">
        <v>157</v>
      </c>
      <c r="B38" s="213">
        <v>1</v>
      </c>
      <c r="C38" s="210">
        <v>10</v>
      </c>
      <c r="D38" s="170">
        <v>1</v>
      </c>
      <c r="E38" s="157">
        <v>10</v>
      </c>
      <c r="F38" s="178">
        <v>1</v>
      </c>
      <c r="G38" s="158">
        <v>10</v>
      </c>
      <c r="H38" s="185"/>
      <c r="I38" s="159">
        <v>10</v>
      </c>
    </row>
    <row r="39" spans="1:12" ht="15">
      <c r="A39" s="142" t="s">
        <v>158</v>
      </c>
      <c r="B39" s="213">
        <v>1</v>
      </c>
      <c r="C39" s="210">
        <v>4</v>
      </c>
      <c r="D39" s="170">
        <v>1</v>
      </c>
      <c r="E39" s="157">
        <v>4</v>
      </c>
      <c r="F39" s="178">
        <v>1</v>
      </c>
      <c r="G39" s="158">
        <v>4</v>
      </c>
      <c r="H39" s="185"/>
      <c r="I39" s="159">
        <v>4</v>
      </c>
    </row>
    <row r="40" spans="1:12" ht="15">
      <c r="A40" s="142" t="s">
        <v>159</v>
      </c>
      <c r="B40" s="213">
        <v>0.9</v>
      </c>
      <c r="C40" s="210">
        <v>3</v>
      </c>
      <c r="D40" s="170">
        <v>1</v>
      </c>
      <c r="E40" s="157">
        <v>3</v>
      </c>
      <c r="F40" s="178">
        <v>1</v>
      </c>
      <c r="G40" s="158">
        <v>3</v>
      </c>
      <c r="H40" s="185"/>
      <c r="I40" s="159">
        <v>3</v>
      </c>
      <c r="J40" t="s">
        <v>160</v>
      </c>
    </row>
    <row r="41" spans="1:12" ht="15.75" thickBot="1">
      <c r="A41" s="146" t="s">
        <v>117</v>
      </c>
      <c r="B41" s="216">
        <f>SUMPRODUCT(B32:B40,C32:C40)</f>
        <v>32.700000000000003</v>
      </c>
      <c r="C41" s="212">
        <f>SUM(C32:C40)</f>
        <v>37</v>
      </c>
      <c r="D41" s="145">
        <f>SUMPRODUCT(D32:D40,E32:E40)</f>
        <v>36</v>
      </c>
      <c r="E41" s="160">
        <f>SUM(E32:E40)</f>
        <v>37</v>
      </c>
      <c r="F41" s="176">
        <f>SUMPRODUCT(F32:F40,G32:G40)</f>
        <v>37</v>
      </c>
      <c r="G41" s="158">
        <f>SUM(G32:G40)</f>
        <v>37</v>
      </c>
      <c r="H41" s="183">
        <f>SUMPRODUCT(H32:H40,I32:I40)</f>
        <v>0</v>
      </c>
      <c r="I41" s="159">
        <f>SUM(I32:I40)</f>
        <v>37</v>
      </c>
    </row>
    <row r="42" spans="1:12" ht="18.75">
      <c r="A42" s="300" t="s">
        <v>161</v>
      </c>
      <c r="B42" s="301"/>
      <c r="C42" s="301"/>
      <c r="D42" s="301"/>
      <c r="E42" s="301"/>
      <c r="F42" s="301"/>
      <c r="G42" s="301"/>
      <c r="H42" s="301"/>
      <c r="I42" s="302"/>
    </row>
    <row r="43" spans="1:12" ht="30">
      <c r="A43" s="144" t="s">
        <v>162</v>
      </c>
      <c r="B43" s="215">
        <v>1</v>
      </c>
      <c r="C43" s="217">
        <v>3</v>
      </c>
      <c r="D43" s="172">
        <v>1</v>
      </c>
      <c r="E43" s="161">
        <v>3</v>
      </c>
      <c r="F43" s="179">
        <v>1</v>
      </c>
      <c r="G43" s="162">
        <v>3</v>
      </c>
      <c r="H43" s="185"/>
      <c r="I43" s="163">
        <v>3</v>
      </c>
    </row>
    <row r="44" spans="1:12" ht="135">
      <c r="A44" s="142" t="s">
        <v>163</v>
      </c>
      <c r="B44" s="213">
        <v>1</v>
      </c>
      <c r="C44" s="210">
        <v>4</v>
      </c>
      <c r="D44" s="170">
        <v>0</v>
      </c>
      <c r="E44" s="157">
        <v>4</v>
      </c>
      <c r="F44" s="178">
        <v>1</v>
      </c>
      <c r="G44" s="158">
        <v>4</v>
      </c>
      <c r="H44" s="185"/>
      <c r="I44" s="159">
        <v>4</v>
      </c>
      <c r="K44" s="1" t="s">
        <v>164</v>
      </c>
    </row>
    <row r="45" spans="1:12" ht="45">
      <c r="A45" s="143" t="s">
        <v>165</v>
      </c>
      <c r="B45" s="213">
        <v>1</v>
      </c>
      <c r="C45" s="209">
        <v>4</v>
      </c>
      <c r="D45" s="170">
        <v>0.5</v>
      </c>
      <c r="E45" s="154">
        <v>4</v>
      </c>
      <c r="F45" s="178">
        <v>0</v>
      </c>
      <c r="G45" s="155">
        <v>4</v>
      </c>
      <c r="H45" s="185"/>
      <c r="I45" s="159">
        <v>4</v>
      </c>
      <c r="K45" t="s">
        <v>166</v>
      </c>
      <c r="L45" t="s">
        <v>167</v>
      </c>
    </row>
    <row r="46" spans="1:12" ht="15.75" thickBot="1">
      <c r="A46" s="147" t="s">
        <v>117</v>
      </c>
      <c r="B46" s="211">
        <f>SUMPRODUCT(B43:B45,C43:C45)</f>
        <v>11</v>
      </c>
      <c r="C46" s="212">
        <f>SUM(C43:C45)</f>
        <v>11</v>
      </c>
      <c r="D46" s="169">
        <f>SUMPRODUCT(D43:D45,E43:E45)</f>
        <v>5</v>
      </c>
      <c r="E46" s="160">
        <f>SUM(E43:E45)</f>
        <v>11</v>
      </c>
      <c r="F46" s="221">
        <f>SUMPRODUCT(F43:F45,G43:G45)</f>
        <v>7</v>
      </c>
      <c r="G46" s="200">
        <f>SUM(G43:G45)</f>
        <v>11</v>
      </c>
      <c r="H46" s="220">
        <f>SUMPRODUCT(H43:H45,I43:I45)</f>
        <v>0</v>
      </c>
      <c r="I46" s="201">
        <f>SUM(I43:I45)</f>
        <v>11</v>
      </c>
    </row>
    <row r="47" spans="1:12" ht="19.5" thickBot="1">
      <c r="A47" s="300" t="s">
        <v>100</v>
      </c>
      <c r="B47" s="301"/>
      <c r="C47" s="301"/>
      <c r="D47" s="301"/>
      <c r="E47" s="301"/>
      <c r="F47" s="301"/>
      <c r="G47" s="301"/>
      <c r="H47" s="301"/>
      <c r="I47" s="302"/>
    </row>
    <row r="48" spans="1:12" ht="15.75" thickBot="1">
      <c r="A48" s="187" t="s">
        <v>168</v>
      </c>
      <c r="B48" s="218">
        <f>B10+B15+B20+B25+B30+B41+B46</f>
        <v>81.2</v>
      </c>
      <c r="C48" s="219">
        <f>C10+C15+C20+C25+C30+C41+C46</f>
        <v>100</v>
      </c>
      <c r="D48" s="173">
        <f>D10+D15+D20+D25+D30+D41+D46</f>
        <v>66.5</v>
      </c>
      <c r="E48" s="164">
        <f>E10+E15+E20+E25+E30+E41+E46</f>
        <v>100</v>
      </c>
      <c r="F48" s="180">
        <f>F10+F15+F20+F25+F30+F41+F46</f>
        <v>79.25</v>
      </c>
      <c r="G48" s="165">
        <f>G10+G15+G20+G25+G30+G41+G46</f>
        <v>100</v>
      </c>
      <c r="H48" s="186">
        <f>H10+H15+H20+H25+H30+H41+H46</f>
        <v>0</v>
      </c>
      <c r="I48" s="166">
        <f>I10+I15+I20+I25+I30+I41+I46</f>
        <v>100</v>
      </c>
    </row>
    <row r="49" spans="1:9" ht="15.75" thickBot="1">
      <c r="A49" s="187" t="s">
        <v>169</v>
      </c>
      <c r="B49" s="305">
        <f>B48/C48</f>
        <v>0.81200000000000006</v>
      </c>
      <c r="C49" s="306"/>
      <c r="D49" s="307">
        <f>D48/E48</f>
        <v>0.66500000000000004</v>
      </c>
      <c r="E49" s="308"/>
      <c r="F49" s="296">
        <f>F48/G48</f>
        <v>0.79249999999999998</v>
      </c>
      <c r="G49" s="297"/>
      <c r="H49" s="298">
        <f>H48/I48</f>
        <v>0</v>
      </c>
      <c r="I49" s="299"/>
    </row>
    <row r="50" spans="1:9" ht="15"/>
    <row r="51" spans="1:9" ht="15"/>
  </sheetData>
  <mergeCells count="20">
    <mergeCell ref="J5:L5"/>
    <mergeCell ref="A1:I1"/>
    <mergeCell ref="A7:I7"/>
    <mergeCell ref="A3:I3"/>
    <mergeCell ref="A5:A6"/>
    <mergeCell ref="D5:E5"/>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7"/>
  <sheetViews>
    <sheetView tabSelected="1" topLeftCell="A32" zoomScale="115" zoomScaleNormal="70" workbookViewId="0">
      <selection activeCell="F41" sqref="F41"/>
    </sheetView>
  </sheetViews>
  <sheetFormatPr defaultRowHeight="14.25"/>
  <cols>
    <col min="1" max="1" width="56.140625" bestFit="1" customWidth="1"/>
    <col min="6" max="6" width="50.42578125" customWidth="1"/>
  </cols>
  <sheetData>
    <row r="1" spans="1:15" ht="19.5" thickBot="1">
      <c r="A1" s="315" t="s">
        <v>107</v>
      </c>
      <c r="B1" s="316"/>
      <c r="C1" s="316"/>
      <c r="D1" s="316"/>
      <c r="E1" s="316"/>
      <c r="F1" s="316"/>
      <c r="G1" s="222"/>
      <c r="H1" s="222"/>
      <c r="I1" s="222"/>
      <c r="J1" s="222"/>
      <c r="K1" s="222"/>
      <c r="L1" s="222"/>
      <c r="M1" s="222"/>
      <c r="N1" s="222"/>
      <c r="O1" s="223"/>
    </row>
    <row r="2" spans="1:15" ht="15.75" thickBot="1">
      <c r="A2" s="283"/>
      <c r="B2" s="283"/>
      <c r="C2" s="139"/>
      <c r="D2" s="139"/>
      <c r="E2" s="283"/>
      <c r="F2" s="139"/>
      <c r="G2" s="224"/>
      <c r="H2" s="225"/>
      <c r="I2" s="224"/>
      <c r="J2" s="224"/>
      <c r="K2" s="225"/>
      <c r="L2" s="224"/>
      <c r="M2" s="224"/>
      <c r="N2" s="225"/>
      <c r="O2" s="223"/>
    </row>
    <row r="3" spans="1:15" ht="19.5" thickBot="1">
      <c r="A3" s="315" t="s">
        <v>51</v>
      </c>
      <c r="B3" s="316"/>
      <c r="C3" s="316"/>
      <c r="D3" s="316"/>
      <c r="E3" s="316"/>
      <c r="F3" s="316"/>
      <c r="G3" s="222"/>
      <c r="H3" s="222"/>
      <c r="I3" s="222"/>
      <c r="J3" s="222"/>
      <c r="K3" s="222"/>
      <c r="L3" s="222"/>
      <c r="M3" s="222"/>
      <c r="N3" s="222"/>
      <c r="O3" s="223"/>
    </row>
    <row r="4" spans="1:15" ht="15">
      <c r="G4" s="223"/>
      <c r="H4" s="223"/>
      <c r="I4" s="223"/>
      <c r="J4" s="223"/>
      <c r="K4" s="223"/>
      <c r="L4" s="223"/>
      <c r="M4" s="223"/>
      <c r="N4" s="223"/>
      <c r="O4" s="223"/>
    </row>
    <row r="5" spans="1:15" ht="24" thickBot="1">
      <c r="A5" s="325" t="s">
        <v>0</v>
      </c>
      <c r="B5" s="325"/>
      <c r="C5" s="325"/>
      <c r="D5" s="325"/>
      <c r="E5" s="325"/>
      <c r="F5" s="325"/>
      <c r="G5" s="223"/>
      <c r="H5" s="223"/>
      <c r="I5" s="223"/>
      <c r="J5" s="223"/>
      <c r="K5" s="223"/>
      <c r="L5" s="223"/>
      <c r="M5" s="223"/>
      <c r="N5" s="223"/>
      <c r="O5" s="223"/>
    </row>
    <row r="6" spans="1:15" ht="15.75" thickBot="1">
      <c r="A6" s="226" t="s">
        <v>52</v>
      </c>
      <c r="B6" s="326" t="s">
        <v>170</v>
      </c>
      <c r="C6" s="326"/>
      <c r="D6" s="326"/>
      <c r="E6" s="326"/>
      <c r="F6" s="327"/>
      <c r="G6" s="227"/>
      <c r="H6" s="223"/>
      <c r="I6" s="223"/>
      <c r="J6" s="223"/>
      <c r="K6" s="223"/>
      <c r="L6" s="223"/>
      <c r="M6" s="223"/>
      <c r="N6" s="223"/>
      <c r="O6" s="223"/>
    </row>
    <row r="7" spans="1:15" ht="15">
      <c r="A7" s="206" t="s">
        <v>171</v>
      </c>
      <c r="B7" s="228" t="s">
        <v>48</v>
      </c>
      <c r="C7" s="228" t="s">
        <v>172</v>
      </c>
      <c r="D7" s="228" t="s">
        <v>3</v>
      </c>
      <c r="E7" s="228" t="s">
        <v>173</v>
      </c>
      <c r="F7" s="229" t="s">
        <v>103</v>
      </c>
      <c r="G7" s="227"/>
      <c r="H7" s="223"/>
      <c r="I7" s="223"/>
      <c r="J7" s="223"/>
      <c r="K7" s="223"/>
      <c r="L7" s="223"/>
      <c r="M7" s="223"/>
      <c r="N7" s="223"/>
      <c r="O7" s="223"/>
    </row>
    <row r="8" spans="1:15" ht="25.15" customHeight="1">
      <c r="A8" s="230" t="s">
        <v>174</v>
      </c>
      <c r="B8" s="231">
        <v>0</v>
      </c>
      <c r="C8" s="231">
        <v>0</v>
      </c>
      <c r="D8" s="231">
        <v>12</v>
      </c>
      <c r="E8" s="231">
        <f>B8*C8*D8</f>
        <v>0</v>
      </c>
      <c r="F8" s="209" t="s">
        <v>175</v>
      </c>
      <c r="G8" s="227" t="s">
        <v>176</v>
      </c>
      <c r="H8" s="223"/>
      <c r="I8" s="223"/>
      <c r="J8" s="223"/>
      <c r="K8" s="223"/>
      <c r="L8" s="223"/>
      <c r="M8" s="223"/>
      <c r="N8" s="223"/>
      <c r="O8" s="223"/>
    </row>
    <row r="9" spans="1:15" ht="15">
      <c r="A9" s="230" t="s">
        <v>177</v>
      </c>
      <c r="B9" s="231">
        <v>0.95</v>
      </c>
      <c r="C9" s="231">
        <v>0.75</v>
      </c>
      <c r="D9" s="231">
        <v>15</v>
      </c>
      <c r="E9" s="231">
        <f t="shared" ref="E9:E15" si="0">B9*C9*D9</f>
        <v>10.687499999999998</v>
      </c>
      <c r="F9" s="232" t="s">
        <v>178</v>
      </c>
      <c r="G9" s="227" t="s">
        <v>179</v>
      </c>
      <c r="H9" s="223"/>
      <c r="I9" s="223"/>
      <c r="J9" s="223"/>
      <c r="K9" s="223"/>
      <c r="L9" s="223"/>
      <c r="M9" s="223"/>
      <c r="N9" s="223"/>
      <c r="O9" s="223"/>
    </row>
    <row r="10" spans="1:15" ht="15">
      <c r="A10" s="230" t="s">
        <v>180</v>
      </c>
      <c r="B10" s="231">
        <v>0.5</v>
      </c>
      <c r="C10" s="231">
        <v>1</v>
      </c>
      <c r="D10" s="231">
        <v>12</v>
      </c>
      <c r="E10" s="231">
        <f t="shared" si="0"/>
        <v>6</v>
      </c>
      <c r="F10" s="232" t="s">
        <v>181</v>
      </c>
      <c r="G10" s="227" t="s">
        <v>179</v>
      </c>
      <c r="H10" s="223"/>
      <c r="I10" s="223"/>
      <c r="J10" s="223"/>
      <c r="K10" s="223"/>
      <c r="L10" s="223"/>
      <c r="M10" s="223"/>
      <c r="N10" s="223"/>
      <c r="O10" s="223"/>
    </row>
    <row r="11" spans="1:15" ht="75">
      <c r="A11" s="230" t="s">
        <v>182</v>
      </c>
      <c r="B11" s="231">
        <v>0.8</v>
      </c>
      <c r="C11" s="231">
        <v>0.25</v>
      </c>
      <c r="D11" s="231">
        <v>15</v>
      </c>
      <c r="E11" s="231">
        <f t="shared" si="0"/>
        <v>3</v>
      </c>
      <c r="F11" s="209" t="s">
        <v>183</v>
      </c>
      <c r="G11" s="227" t="s">
        <v>179</v>
      </c>
      <c r="H11" s="223"/>
      <c r="I11" s="223"/>
      <c r="J11" s="223"/>
      <c r="K11" s="223"/>
      <c r="L11" s="223"/>
      <c r="M11" s="223"/>
      <c r="N11" s="223"/>
      <c r="O11" s="223"/>
    </row>
    <row r="12" spans="1:15" ht="105">
      <c r="A12" s="230" t="s">
        <v>184</v>
      </c>
      <c r="B12" s="231">
        <v>0.65</v>
      </c>
      <c r="C12" s="231">
        <v>0.25</v>
      </c>
      <c r="D12" s="231">
        <v>12</v>
      </c>
      <c r="E12" s="231">
        <f t="shared" si="0"/>
        <v>1.9500000000000002</v>
      </c>
      <c r="F12" s="209" t="s">
        <v>185</v>
      </c>
      <c r="G12" s="227" t="s">
        <v>176</v>
      </c>
      <c r="H12" s="223"/>
      <c r="I12" s="223"/>
      <c r="J12" s="223"/>
      <c r="K12" s="223"/>
      <c r="L12" s="223"/>
      <c r="M12" s="223"/>
      <c r="N12" s="223"/>
      <c r="O12" s="223"/>
    </row>
    <row r="13" spans="1:15" ht="18.75" customHeight="1">
      <c r="A13" s="230" t="s">
        <v>186</v>
      </c>
      <c r="B13" s="231">
        <v>0.9</v>
      </c>
      <c r="C13" s="231">
        <v>0.25</v>
      </c>
      <c r="D13" s="231">
        <v>12</v>
      </c>
      <c r="E13" s="231">
        <f t="shared" si="0"/>
        <v>2.7</v>
      </c>
      <c r="F13" s="209" t="s">
        <v>187</v>
      </c>
      <c r="G13" s="227" t="s">
        <v>176</v>
      </c>
      <c r="H13" s="223"/>
      <c r="I13" s="223"/>
      <c r="J13" s="223"/>
      <c r="K13" s="223"/>
      <c r="L13" s="223"/>
      <c r="M13" s="223"/>
      <c r="N13" s="223"/>
      <c r="O13" s="223"/>
    </row>
    <row r="14" spans="1:15" ht="90">
      <c r="A14" s="230" t="s">
        <v>188</v>
      </c>
      <c r="B14" s="231">
        <v>0.6</v>
      </c>
      <c r="C14" s="231">
        <v>0.25</v>
      </c>
      <c r="D14" s="231">
        <v>12</v>
      </c>
      <c r="E14" s="231">
        <f t="shared" si="0"/>
        <v>1.7999999999999998</v>
      </c>
      <c r="F14" s="209" t="s">
        <v>189</v>
      </c>
      <c r="G14" s="233" t="s">
        <v>176</v>
      </c>
      <c r="H14" s="234"/>
      <c r="I14" s="234"/>
      <c r="J14" s="234"/>
      <c r="K14" s="234"/>
      <c r="L14" s="234"/>
      <c r="M14" s="234"/>
      <c r="N14" s="234"/>
      <c r="O14" s="234"/>
    </row>
    <row r="15" spans="1:15" ht="15">
      <c r="A15" s="230" t="s">
        <v>190</v>
      </c>
      <c r="B15" s="231">
        <v>0</v>
      </c>
      <c r="C15" s="231">
        <v>0</v>
      </c>
      <c r="D15" s="231">
        <v>10</v>
      </c>
      <c r="E15" s="231">
        <f t="shared" si="0"/>
        <v>0</v>
      </c>
      <c r="F15" s="232" t="s">
        <v>175</v>
      </c>
      <c r="G15" t="s">
        <v>176</v>
      </c>
    </row>
    <row r="16" spans="1:15" ht="45">
      <c r="A16" s="235" t="s">
        <v>191</v>
      </c>
      <c r="B16" s="328"/>
      <c r="C16" s="328"/>
      <c r="D16" s="288">
        <f>SUM(D8:D15)</f>
        <v>100</v>
      </c>
      <c r="E16" s="279">
        <f>SUM(E8:E15)/D16 - E18*D18 - E17*D17</f>
        <v>0.26137499999999997</v>
      </c>
      <c r="F16" s="276" t="s">
        <v>192</v>
      </c>
    </row>
    <row r="17" spans="1:7" ht="15">
      <c r="A17" s="257" t="s">
        <v>193</v>
      </c>
      <c r="D17" s="261">
        <v>0.15</v>
      </c>
    </row>
    <row r="18" spans="1:7" ht="15.75" thickBot="1">
      <c r="A18" s="257" t="s">
        <v>194</v>
      </c>
      <c r="D18" s="261">
        <v>0.2</v>
      </c>
    </row>
    <row r="19" spans="1:7" ht="24" thickBot="1">
      <c r="A19" s="334" t="s">
        <v>1</v>
      </c>
      <c r="B19" s="335"/>
      <c r="C19" s="335"/>
      <c r="D19" s="335"/>
      <c r="E19" s="335"/>
      <c r="F19" s="335"/>
    </row>
    <row r="20" spans="1:7" ht="15">
      <c r="A20" s="167" t="s">
        <v>52</v>
      </c>
      <c r="B20" s="336" t="s">
        <v>195</v>
      </c>
      <c r="C20" s="337"/>
      <c r="D20" s="337"/>
      <c r="E20" s="337"/>
      <c r="F20" s="337"/>
    </row>
    <row r="21" spans="1:7" ht="30.75" thickBot="1">
      <c r="A21" s="167" t="s">
        <v>171</v>
      </c>
      <c r="B21" s="167" t="s">
        <v>48</v>
      </c>
      <c r="C21" s="167" t="s">
        <v>172</v>
      </c>
      <c r="D21" s="167" t="s">
        <v>3</v>
      </c>
      <c r="E21" s="167" t="s">
        <v>173</v>
      </c>
      <c r="F21" s="167" t="s">
        <v>103</v>
      </c>
    </row>
    <row r="22" spans="1:7" ht="45">
      <c r="A22" s="167" t="s">
        <v>196</v>
      </c>
      <c r="B22" s="167">
        <v>0.9</v>
      </c>
      <c r="C22" s="167">
        <v>0</v>
      </c>
      <c r="D22" s="167">
        <v>15</v>
      </c>
      <c r="E22" s="167">
        <f>B22*C22*D22</f>
        <v>0</v>
      </c>
      <c r="F22" s="167" t="s">
        <v>197</v>
      </c>
      <c r="G22" t="s">
        <v>179</v>
      </c>
    </row>
    <row r="23" spans="1:7" ht="60">
      <c r="A23" s="167" t="s">
        <v>198</v>
      </c>
      <c r="B23" s="167">
        <v>0.8</v>
      </c>
      <c r="C23" s="167">
        <v>0.25</v>
      </c>
      <c r="D23" s="167">
        <v>10</v>
      </c>
      <c r="E23" s="167">
        <f t="shared" ref="E23:E31" si="1">B23*C23*D23</f>
        <v>2</v>
      </c>
      <c r="F23" s="167" t="s">
        <v>199</v>
      </c>
      <c r="G23" t="s">
        <v>179</v>
      </c>
    </row>
    <row r="24" spans="1:7" ht="15">
      <c r="A24" s="167" t="s">
        <v>200</v>
      </c>
      <c r="B24" s="167">
        <v>1</v>
      </c>
      <c r="C24" s="167">
        <v>0</v>
      </c>
      <c r="D24" s="167">
        <v>15</v>
      </c>
      <c r="E24" s="167">
        <f t="shared" si="1"/>
        <v>0</v>
      </c>
      <c r="F24" s="167" t="s">
        <v>201</v>
      </c>
      <c r="G24" t="s">
        <v>179</v>
      </c>
    </row>
    <row r="25" spans="1:7" ht="45">
      <c r="A25" s="167" t="s">
        <v>202</v>
      </c>
      <c r="B25" s="167">
        <v>0.75</v>
      </c>
      <c r="C25" s="167">
        <v>1</v>
      </c>
      <c r="D25" s="167">
        <v>10</v>
      </c>
      <c r="E25" s="167">
        <f t="shared" si="1"/>
        <v>7.5</v>
      </c>
      <c r="F25" s="167" t="s">
        <v>203</v>
      </c>
      <c r="G25" t="s">
        <v>179</v>
      </c>
    </row>
    <row r="26" spans="1:7" ht="15">
      <c r="A26" s="167" t="s">
        <v>204</v>
      </c>
      <c r="B26" s="167">
        <v>0</v>
      </c>
      <c r="C26" s="167">
        <v>0</v>
      </c>
      <c r="D26" s="167">
        <v>10</v>
      </c>
      <c r="E26" s="167">
        <f t="shared" si="1"/>
        <v>0</v>
      </c>
      <c r="F26" s="167" t="s">
        <v>175</v>
      </c>
      <c r="G26" t="s">
        <v>176</v>
      </c>
    </row>
    <row r="27" spans="1:7" ht="135">
      <c r="A27" s="167" t="s">
        <v>205</v>
      </c>
      <c r="B27" s="167">
        <v>0.4</v>
      </c>
      <c r="C27" s="167">
        <v>1</v>
      </c>
      <c r="D27" s="167">
        <v>8</v>
      </c>
      <c r="E27" s="167">
        <f t="shared" si="1"/>
        <v>3.2</v>
      </c>
      <c r="F27" s="167" t="s">
        <v>206</v>
      </c>
      <c r="G27" t="s">
        <v>176</v>
      </c>
    </row>
    <row r="28" spans="1:7" ht="15">
      <c r="A28" s="167" t="s">
        <v>207</v>
      </c>
      <c r="B28" s="167">
        <v>1</v>
      </c>
      <c r="C28" s="167">
        <v>1</v>
      </c>
      <c r="D28" s="167">
        <v>8</v>
      </c>
      <c r="E28" s="167">
        <f t="shared" si="1"/>
        <v>8</v>
      </c>
      <c r="F28" s="167"/>
      <c r="G28" t="s">
        <v>176</v>
      </c>
    </row>
    <row r="29" spans="1:7" ht="30">
      <c r="A29" s="167" t="s">
        <v>208</v>
      </c>
      <c r="B29" s="167">
        <v>0.85</v>
      </c>
      <c r="C29" s="167">
        <v>1</v>
      </c>
      <c r="D29" s="167">
        <v>8</v>
      </c>
      <c r="E29" s="167">
        <f t="shared" si="1"/>
        <v>6.8</v>
      </c>
      <c r="F29" s="167" t="s">
        <v>209</v>
      </c>
      <c r="G29" t="s">
        <v>176</v>
      </c>
    </row>
    <row r="30" spans="1:7" ht="15">
      <c r="A30" s="167" t="s">
        <v>210</v>
      </c>
      <c r="B30" s="167">
        <v>1</v>
      </c>
      <c r="C30" s="167">
        <v>1</v>
      </c>
      <c r="D30" s="167">
        <v>8</v>
      </c>
      <c r="E30" s="167">
        <f t="shared" si="1"/>
        <v>8</v>
      </c>
      <c r="F30" s="167"/>
      <c r="G30" t="s">
        <v>176</v>
      </c>
    </row>
    <row r="31" spans="1:7" ht="75">
      <c r="A31" s="167" t="s">
        <v>211</v>
      </c>
      <c r="B31" s="167">
        <v>0.8</v>
      </c>
      <c r="C31" s="167">
        <v>0</v>
      </c>
      <c r="D31" s="167">
        <v>8</v>
      </c>
      <c r="E31" s="167">
        <f t="shared" si="1"/>
        <v>0</v>
      </c>
      <c r="F31" s="167" t="s">
        <v>212</v>
      </c>
      <c r="G31" t="s">
        <v>176</v>
      </c>
    </row>
    <row r="32" spans="1:7" ht="45">
      <c r="A32" s="242" t="s">
        <v>191</v>
      </c>
      <c r="B32" s="242"/>
      <c r="C32" s="242"/>
      <c r="D32" s="242">
        <f>SUM(D22:D31)</f>
        <v>100</v>
      </c>
      <c r="E32" s="254">
        <f>SUM(E22:E31)/D32 -E33*D33 -E34*D34-E35*D35</f>
        <v>0.30499999999999999</v>
      </c>
      <c r="F32" s="242" t="s">
        <v>213</v>
      </c>
    </row>
    <row r="33" spans="1:7" ht="15">
      <c r="A33" s="258" t="s">
        <v>193</v>
      </c>
      <c r="D33" s="259">
        <v>0.15</v>
      </c>
    </row>
    <row r="34" spans="1:7" ht="15">
      <c r="A34" s="258" t="s">
        <v>194</v>
      </c>
      <c r="D34" s="260">
        <v>0.2</v>
      </c>
    </row>
    <row r="35" spans="1:7" ht="45">
      <c r="A35" s="258" t="s">
        <v>214</v>
      </c>
      <c r="D35" s="270">
        <v>0.05</v>
      </c>
      <c r="E35">
        <v>1</v>
      </c>
      <c r="F35" s="1" t="s">
        <v>215</v>
      </c>
    </row>
    <row r="36" spans="1:7" ht="24" thickBot="1">
      <c r="A36" s="329" t="s">
        <v>2</v>
      </c>
      <c r="B36" s="329"/>
      <c r="C36" s="329"/>
      <c r="D36" s="329"/>
      <c r="E36" s="329"/>
      <c r="F36" s="329"/>
    </row>
    <row r="37" spans="1:7" ht="15">
      <c r="A37" s="243" t="s">
        <v>52</v>
      </c>
      <c r="B37" s="330" t="s">
        <v>216</v>
      </c>
      <c r="C37" s="330"/>
      <c r="D37" s="330"/>
      <c r="E37" s="330"/>
      <c r="F37" s="331"/>
    </row>
    <row r="38" spans="1:7" ht="15">
      <c r="A38" s="244" t="s">
        <v>171</v>
      </c>
      <c r="B38" s="245" t="s">
        <v>48</v>
      </c>
      <c r="C38" s="245" t="s">
        <v>172</v>
      </c>
      <c r="D38" s="245" t="s">
        <v>3</v>
      </c>
      <c r="E38" s="245" t="s">
        <v>173</v>
      </c>
      <c r="F38" s="246" t="s">
        <v>103</v>
      </c>
    </row>
    <row r="39" spans="1:7" ht="15">
      <c r="A39" s="247" t="s">
        <v>217</v>
      </c>
      <c r="B39" s="248">
        <v>1</v>
      </c>
      <c r="C39" s="248">
        <v>0.75</v>
      </c>
      <c r="D39" s="248">
        <v>12</v>
      </c>
      <c r="E39" s="248">
        <f>B39*C39*D39</f>
        <v>9</v>
      </c>
      <c r="F39" s="246" t="s">
        <v>218</v>
      </c>
      <c r="G39" t="s">
        <v>179</v>
      </c>
    </row>
    <row r="40" spans="1:7" ht="15">
      <c r="A40" s="247" t="s">
        <v>219</v>
      </c>
      <c r="B40" s="248">
        <v>1</v>
      </c>
      <c r="C40" s="248">
        <v>1</v>
      </c>
      <c r="D40" s="248">
        <v>10</v>
      </c>
      <c r="E40" s="248">
        <f t="shared" ref="E40:E46" si="2">B40*C40*D40</f>
        <v>10</v>
      </c>
      <c r="F40" s="155" t="s">
        <v>220</v>
      </c>
      <c r="G40" t="s">
        <v>179</v>
      </c>
    </row>
    <row r="41" spans="1:7" ht="150">
      <c r="A41" s="247" t="s">
        <v>221</v>
      </c>
      <c r="B41" s="248">
        <v>0.6</v>
      </c>
      <c r="C41" s="248">
        <v>1</v>
      </c>
      <c r="D41" s="248">
        <v>15</v>
      </c>
      <c r="E41" s="248">
        <f t="shared" si="2"/>
        <v>9</v>
      </c>
      <c r="F41" s="155" t="s">
        <v>222</v>
      </c>
      <c r="G41" t="s">
        <v>176</v>
      </c>
    </row>
    <row r="42" spans="1:7" ht="45">
      <c r="A42" s="247" t="s">
        <v>223</v>
      </c>
      <c r="B42" s="248">
        <v>0.2</v>
      </c>
      <c r="C42" s="248">
        <v>1</v>
      </c>
      <c r="D42" s="248">
        <v>10</v>
      </c>
      <c r="E42" s="248">
        <f t="shared" si="2"/>
        <v>2</v>
      </c>
      <c r="F42" s="155" t="s">
        <v>224</v>
      </c>
      <c r="G42" t="s">
        <v>179</v>
      </c>
    </row>
    <row r="43" spans="1:7" ht="75">
      <c r="A43" s="247" t="s">
        <v>225</v>
      </c>
      <c r="B43" s="248">
        <v>0.95</v>
      </c>
      <c r="C43" s="248">
        <v>1</v>
      </c>
      <c r="D43" s="248">
        <v>12</v>
      </c>
      <c r="E43" s="248">
        <f t="shared" si="2"/>
        <v>11.399999999999999</v>
      </c>
      <c r="F43" s="155" t="s">
        <v>226</v>
      </c>
      <c r="G43" t="s">
        <v>176</v>
      </c>
    </row>
    <row r="44" spans="1:7" ht="15">
      <c r="A44" s="247" t="s">
        <v>227</v>
      </c>
      <c r="B44" s="248">
        <v>0.95</v>
      </c>
      <c r="C44" s="248">
        <v>1</v>
      </c>
      <c r="D44" s="248">
        <v>12</v>
      </c>
      <c r="E44" s="248">
        <f t="shared" si="2"/>
        <v>11.399999999999999</v>
      </c>
      <c r="F44" s="246" t="s">
        <v>228</v>
      </c>
      <c r="G44" t="s">
        <v>176</v>
      </c>
    </row>
    <row r="45" spans="1:7" ht="15">
      <c r="A45" s="247" t="s">
        <v>229</v>
      </c>
      <c r="B45" s="248">
        <v>1</v>
      </c>
      <c r="C45" s="248">
        <v>1</v>
      </c>
      <c r="D45" s="248">
        <v>14</v>
      </c>
      <c r="E45" s="248">
        <f t="shared" si="2"/>
        <v>14</v>
      </c>
      <c r="F45" s="246"/>
      <c r="G45" t="s">
        <v>179</v>
      </c>
    </row>
    <row r="46" spans="1:7" ht="60">
      <c r="A46" s="247" t="s">
        <v>230</v>
      </c>
      <c r="B46" s="248">
        <v>0.8</v>
      </c>
      <c r="C46" s="248">
        <v>1</v>
      </c>
      <c r="D46" s="248">
        <v>15</v>
      </c>
      <c r="E46" s="248">
        <f t="shared" si="2"/>
        <v>12</v>
      </c>
      <c r="F46" s="155" t="s">
        <v>231</v>
      </c>
      <c r="G46" t="s">
        <v>176</v>
      </c>
    </row>
    <row r="47" spans="1:7" ht="15.75" thickBot="1">
      <c r="A47" s="249" t="s">
        <v>191</v>
      </c>
      <c r="B47" s="332"/>
      <c r="C47" s="333"/>
      <c r="D47" s="250">
        <f>SUM(D39:D46)</f>
        <v>100</v>
      </c>
      <c r="E47" s="255">
        <f>SUM(E39:E46)/D47 - D48*E48  - D49*E49 - D50*E50</f>
        <v>0.78799999999999992</v>
      </c>
      <c r="F47" s="251"/>
    </row>
    <row r="48" spans="1:7" ht="15">
      <c r="A48" s="262" t="s">
        <v>193</v>
      </c>
      <c r="D48" s="260">
        <v>0.15</v>
      </c>
    </row>
    <row r="49" spans="1:7" ht="15">
      <c r="A49" s="262" t="s">
        <v>194</v>
      </c>
      <c r="D49" s="260">
        <v>0.2</v>
      </c>
    </row>
    <row r="50" spans="1:7" ht="15">
      <c r="A50" s="271" t="s">
        <v>214</v>
      </c>
      <c r="D50" s="270">
        <v>0.05</v>
      </c>
    </row>
    <row r="51" spans="1:7" ht="24" customHeight="1">
      <c r="A51" s="267" t="s">
        <v>49</v>
      </c>
      <c r="B51" s="268"/>
      <c r="C51" s="268"/>
      <c r="D51" s="268"/>
      <c r="E51" s="268"/>
      <c r="F51" s="268"/>
      <c r="G51" s="269"/>
    </row>
    <row r="52" spans="1:7" ht="15">
      <c r="A52" s="236" t="s">
        <v>52</v>
      </c>
      <c r="B52" s="322"/>
      <c r="C52" s="323"/>
      <c r="D52" s="323"/>
      <c r="E52" s="323"/>
      <c r="F52" s="324"/>
      <c r="G52" s="269"/>
    </row>
    <row r="53" spans="1:7" ht="15">
      <c r="A53" s="237" t="s">
        <v>171</v>
      </c>
      <c r="B53" s="238" t="s">
        <v>48</v>
      </c>
      <c r="C53" s="238" t="s">
        <v>172</v>
      </c>
      <c r="D53" s="238" t="s">
        <v>3</v>
      </c>
      <c r="E53" s="238" t="s">
        <v>173</v>
      </c>
      <c r="F53" s="239" t="s">
        <v>103</v>
      </c>
    </row>
    <row r="54" spans="1:7" ht="15">
      <c r="A54" s="240" t="s">
        <v>232</v>
      </c>
      <c r="B54" s="241"/>
      <c r="C54" s="241"/>
      <c r="D54" s="241">
        <v>15</v>
      </c>
      <c r="E54" s="241">
        <f>B54*C54*D54</f>
        <v>0</v>
      </c>
      <c r="F54" s="239"/>
    </row>
    <row r="55" spans="1:7" ht="15">
      <c r="A55" s="240" t="s">
        <v>233</v>
      </c>
      <c r="B55" s="241"/>
      <c r="C55" s="241"/>
      <c r="D55" s="241">
        <v>15</v>
      </c>
      <c r="E55" s="241">
        <f t="shared" ref="E55:E61" si="3">B55*C55*D55</f>
        <v>0</v>
      </c>
      <c r="F55" s="239"/>
    </row>
    <row r="56" spans="1:7" ht="15">
      <c r="A56" s="240" t="s">
        <v>234</v>
      </c>
      <c r="B56" s="241"/>
      <c r="C56" s="241"/>
      <c r="D56" s="241">
        <v>10</v>
      </c>
      <c r="E56" s="241">
        <f t="shared" si="3"/>
        <v>0</v>
      </c>
      <c r="F56" s="239"/>
    </row>
    <row r="57" spans="1:7" ht="15">
      <c r="A57" s="240" t="s">
        <v>235</v>
      </c>
      <c r="B57" s="241"/>
      <c r="C57" s="241"/>
      <c r="D57" s="241">
        <v>20</v>
      </c>
      <c r="E57" s="241">
        <f t="shared" si="3"/>
        <v>0</v>
      </c>
      <c r="F57" s="239"/>
    </row>
    <row r="58" spans="1:7" ht="15">
      <c r="A58" s="240" t="s">
        <v>236</v>
      </c>
      <c r="B58" s="241"/>
      <c r="C58" s="241"/>
      <c r="D58" s="241">
        <v>15</v>
      </c>
      <c r="E58" s="241">
        <f t="shared" si="3"/>
        <v>0</v>
      </c>
      <c r="F58" s="239"/>
    </row>
    <row r="59" spans="1:7" ht="15">
      <c r="A59" s="240" t="s">
        <v>237</v>
      </c>
      <c r="B59" s="241"/>
      <c r="C59" s="241"/>
      <c r="D59" s="241">
        <v>15</v>
      </c>
      <c r="E59" s="241">
        <f t="shared" si="3"/>
        <v>0</v>
      </c>
      <c r="F59" s="239"/>
    </row>
    <row r="60" spans="1:7" ht="15.75" customHeight="1">
      <c r="A60" s="280" t="s">
        <v>238</v>
      </c>
      <c r="B60" s="281"/>
      <c r="C60" s="281"/>
      <c r="D60" s="281">
        <v>5</v>
      </c>
      <c r="E60" s="241">
        <f t="shared" si="3"/>
        <v>0</v>
      </c>
      <c r="F60" s="282"/>
    </row>
    <row r="61" spans="1:7" ht="15">
      <c r="A61" s="280" t="s">
        <v>239</v>
      </c>
      <c r="B61" s="281"/>
      <c r="C61" s="281"/>
      <c r="D61" s="281">
        <v>5</v>
      </c>
      <c r="E61" s="241">
        <f t="shared" si="3"/>
        <v>0</v>
      </c>
      <c r="F61" s="282"/>
    </row>
    <row r="62" spans="1:7" ht="15">
      <c r="A62" s="252" t="s">
        <v>191</v>
      </c>
      <c r="B62" s="253"/>
      <c r="C62" s="253"/>
      <c r="D62" s="264">
        <f>SUM(D54:D61)</f>
        <v>100</v>
      </c>
      <c r="E62" s="256">
        <f>SUM(E54:E61)/D62 - D63*E63 - D64*E64 - D65*E65 +D66</f>
        <v>0</v>
      </c>
      <c r="F62" s="273"/>
    </row>
    <row r="63" spans="1:7" ht="15">
      <c r="A63" s="263" t="s">
        <v>193</v>
      </c>
      <c r="D63" s="265">
        <v>0.15</v>
      </c>
    </row>
    <row r="64" spans="1:7" ht="14.25" customHeight="1">
      <c r="A64" s="263" t="s">
        <v>194</v>
      </c>
      <c r="D64" s="265">
        <v>0.2</v>
      </c>
    </row>
    <row r="65" spans="1:6" ht="14.25" customHeight="1">
      <c r="A65" s="263" t="s">
        <v>214</v>
      </c>
      <c r="D65" s="270">
        <v>0.05</v>
      </c>
    </row>
    <row r="66" spans="1:6" ht="14.25" customHeight="1">
      <c r="A66" s="263" t="s">
        <v>240</v>
      </c>
      <c r="D66" s="272">
        <v>0</v>
      </c>
      <c r="F66" t="s">
        <v>241</v>
      </c>
    </row>
    <row r="67" spans="1:6" ht="15"/>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8:B16 B54:B61" xr:uid="{02AD5C76-68EA-4533-AF68-4BCE486B6675}">
      <formula1>0</formula1>
      <formula2>1</formula2>
    </dataValidation>
    <dataValidation type="list" allowBlank="1" showInputMessage="1" showErrorMessage="1" sqref="C8:C15 C17 C22:C30 C39:C46 C54:C61" xr:uid="{AC10B1DB-878E-4658-A3A1-9F3FA089772E}">
      <formula1>"0,0.25,0.50,0.75,1"</formula1>
    </dataValidation>
    <dataValidation type="whole" allowBlank="1" showInputMessage="1" showErrorMessage="1" sqref="E18 E34 E49 E64" xr:uid="{FA2B8A47-2CDB-459F-94DD-EED519325ECE}">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9738D7-B2D0-4EAF-BA9A-9311EB45CEF2}"/>
</file>

<file path=customXml/itemProps2.xml><?xml version="1.0" encoding="utf-8"?>
<ds:datastoreItem xmlns:ds="http://schemas.openxmlformats.org/officeDocument/2006/customXml" ds:itemID="{EA4AA86D-FB09-42E5-A9C7-0D47AFD487FC}"/>
</file>

<file path=customXml/itemProps3.xml><?xml version="1.0" encoding="utf-8"?>
<ds:datastoreItem xmlns:ds="http://schemas.openxmlformats.org/officeDocument/2006/customXml" ds:itemID="{7E3BB441-72D8-4E69-965C-A62B419E85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Emilio Rivera</cp:lastModifiedBy>
  <cp:revision/>
  <dcterms:created xsi:type="dcterms:W3CDTF">2006-09-16T00:00:00Z</dcterms:created>
  <dcterms:modified xsi:type="dcterms:W3CDTF">2019-11-25T02:32:27Z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