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code/cryptos/test/"/>
    </mc:Choice>
  </mc:AlternateContent>
  <xr:revisionPtr revIDLastSave="0" documentId="8_{525DA8D4-4833-CA4E-9395-5126FA6F9DE6}" xr6:coauthVersionLast="47" xr6:coauthVersionMax="47" xr10:uidLastSave="{00000000-0000-0000-0000-000000000000}"/>
  <bookViews>
    <workbookView xWindow="1620" yWindow="1580" windowWidth="28040" windowHeight="17440" xr2:uid="{FC28092B-E129-9B40-A46F-8325892431C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K34" i="1"/>
  <c r="K35" i="1" s="1"/>
  <c r="J27" i="1"/>
  <c r="K29" i="1"/>
  <c r="K28" i="1"/>
  <c r="M28" i="1"/>
  <c r="M27" i="1"/>
  <c r="N27" i="1"/>
  <c r="K25" i="1"/>
  <c r="N22" i="1"/>
  <c r="N23" i="1" s="1"/>
  <c r="M23" i="1" s="1"/>
  <c r="M24" i="1" s="1"/>
  <c r="M25" i="1" s="1"/>
  <c r="M22" i="1"/>
  <c r="D31" i="1"/>
  <c r="H37" i="1" s="1"/>
  <c r="D30" i="1"/>
  <c r="K26" i="1" s="1"/>
  <c r="D29" i="1"/>
  <c r="D28" i="1"/>
  <c r="D27" i="1"/>
  <c r="H36" i="1" s="1"/>
  <c r="O13" i="1"/>
  <c r="M14" i="1" s="1"/>
  <c r="O14" i="1" s="1"/>
  <c r="D15" i="1"/>
  <c r="G3" i="1" s="1"/>
  <c r="D26" i="1"/>
  <c r="E26" i="1"/>
  <c r="K27" i="1" s="1"/>
  <c r="I29" i="1"/>
  <c r="I28" i="1"/>
  <c r="D25" i="1"/>
  <c r="D24" i="1"/>
  <c r="I27" i="1" s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I8" i="1"/>
  <c r="I4" i="1"/>
  <c r="K4" i="1"/>
  <c r="K5" i="1" s="1"/>
  <c r="K3" i="1"/>
  <c r="K23" i="1" s="1"/>
  <c r="J3" i="1"/>
  <c r="I3" i="1"/>
  <c r="I23" i="1" s="1"/>
  <c r="J25" i="1" l="1"/>
  <c r="H38" i="1"/>
  <c r="H34" i="1"/>
  <c r="I26" i="1"/>
  <c r="J4" i="1"/>
  <c r="J5" i="1" s="1"/>
  <c r="I9" i="1"/>
  <c r="I5" i="1"/>
  <c r="K24" i="1"/>
  <c r="H35" i="1"/>
  <c r="H39" i="1"/>
  <c r="I24" i="1"/>
  <c r="J23" i="1"/>
  <c r="L34" i="1"/>
  <c r="L35" i="1" s="1"/>
  <c r="K36" i="1" s="1"/>
  <c r="N28" i="1"/>
  <c r="N29" i="1" s="1"/>
  <c r="M29" i="1" s="1"/>
  <c r="I25" i="1"/>
  <c r="L25" i="1" s="1"/>
  <c r="J26" i="1" l="1"/>
  <c r="L26" i="1"/>
  <c r="J24" i="1"/>
  <c r="L24" i="1" s="1"/>
</calcChain>
</file>

<file path=xl/sharedStrings.xml><?xml version="1.0" encoding="utf-8"?>
<sst xmlns="http://schemas.openxmlformats.org/spreadsheetml/2006/main" count="63" uniqueCount="23">
  <si>
    <t>BTC</t>
  </si>
  <si>
    <t>CRO</t>
  </si>
  <si>
    <t>ETH</t>
  </si>
  <si>
    <t>Income</t>
  </si>
  <si>
    <t>Basis</t>
  </si>
  <si>
    <t>Buy</t>
  </si>
  <si>
    <t>Sell</t>
  </si>
  <si>
    <t>FIFO-Gains</t>
  </si>
  <si>
    <t>FILO-Gains</t>
  </si>
  <si>
    <t>HIFO-Gains</t>
  </si>
  <si>
    <t>FIFO-Basis</t>
  </si>
  <si>
    <t>FILO-Basis</t>
  </si>
  <si>
    <t>HIFO-Basis</t>
  </si>
  <si>
    <t>CRO bought</t>
  </si>
  <si>
    <t>ETH spent</t>
  </si>
  <si>
    <t>Rate</t>
  </si>
  <si>
    <t>USD</t>
  </si>
  <si>
    <t>ETH FIFO 1 Gains</t>
  </si>
  <si>
    <t>ETH FIFO 2 Gains</t>
  </si>
  <si>
    <t>ETH FILO 1 Gains</t>
  </si>
  <si>
    <t>ETH FILO 2 Gains</t>
  </si>
  <si>
    <t>ETH HIFO 1 Gains</t>
  </si>
  <si>
    <t>ETH HIFO 2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</si>
</sst>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7A6E-BA08-B949-BFF5-ABFF43612FF8}">
  <dimension ref="A1:O39"/>
  <sheetViews>
    <sheetView tabSelected="1" topLeftCell="A2" workbookViewId="0">
      <selection activeCell="G10" sqref="G10"/>
    </sheetView>
  </sheetViews>
  <sheetFormatPr baseColWidth="10" defaultRowHeight="16" x14ac:dyDescent="0.2"/>
  <cols>
    <col min="7" max="7" width="27.1640625" customWidth="1"/>
  </cols>
  <sheetData>
    <row r="1" spans="1:15" x14ac:dyDescent="0.2">
      <c r="E1" t="s">
        <v>4</v>
      </c>
    </row>
    <row r="2" spans="1:15" x14ac:dyDescent="0.2">
      <c r="A2" s="1">
        <v>44562</v>
      </c>
      <c r="B2" t="s">
        <v>0</v>
      </c>
      <c r="C2">
        <v>627670</v>
      </c>
      <c r="D2">
        <v>293.5</v>
      </c>
      <c r="E2">
        <f>D2/C2</f>
        <v>4.6760240253636466E-4</v>
      </c>
      <c r="G2" t="s">
        <v>3</v>
      </c>
      <c r="I2" t="s">
        <v>0</v>
      </c>
      <c r="J2" t="s">
        <v>2</v>
      </c>
      <c r="K2" t="s">
        <v>1</v>
      </c>
    </row>
    <row r="3" spans="1:15" x14ac:dyDescent="0.2">
      <c r="A3" s="1">
        <v>44569</v>
      </c>
      <c r="B3" t="s">
        <v>0</v>
      </c>
      <c r="C3">
        <v>62767</v>
      </c>
      <c r="D3">
        <v>29.35</v>
      </c>
      <c r="E3">
        <f t="shared" ref="E3:E20" si="0">D3/C3</f>
        <v>4.6760240253636466E-4</v>
      </c>
      <c r="G3">
        <f>SUM(D2:D7)+SUM(D14:D20)</f>
        <v>10710.601501056582</v>
      </c>
      <c r="I3">
        <f>SUM(C2:C7)+SUM(C17:C20)</f>
        <v>7774110</v>
      </c>
      <c r="J3">
        <f>SUM(C14:C16)</f>
        <v>1.78601095238982</v>
      </c>
      <c r="K3">
        <f>SUM(C8:C13)</f>
        <v>442.53131566000002</v>
      </c>
    </row>
    <row r="4" spans="1:15" x14ac:dyDescent="0.2">
      <c r="A4" s="1">
        <v>44576</v>
      </c>
      <c r="B4" t="s">
        <v>0</v>
      </c>
      <c r="C4">
        <v>627670</v>
      </c>
      <c r="D4">
        <v>293.5</v>
      </c>
      <c r="E4">
        <f t="shared" si="0"/>
        <v>4.6760240253636466E-4</v>
      </c>
      <c r="I4">
        <f>SUM(D2:D7)+SUM(D17:D20)</f>
        <v>3666.79</v>
      </c>
      <c r="J4">
        <f>SUM(D14:D16)</f>
        <v>7043.8115010565834</v>
      </c>
      <c r="K4">
        <f>SUM(D8:D13)</f>
        <v>255.78</v>
      </c>
    </row>
    <row r="5" spans="1:15" x14ac:dyDescent="0.2">
      <c r="A5" s="1">
        <v>44583</v>
      </c>
      <c r="B5" t="s">
        <v>0</v>
      </c>
      <c r="C5">
        <v>125534</v>
      </c>
      <c r="D5">
        <v>58.7</v>
      </c>
      <c r="E5">
        <f t="shared" si="0"/>
        <v>4.6760240253636466E-4</v>
      </c>
      <c r="H5" t="s">
        <v>4</v>
      </c>
      <c r="I5">
        <f>I4/I3</f>
        <v>4.7166685318319394E-4</v>
      </c>
      <c r="J5">
        <f>J4/J3</f>
        <v>3943.8792307692302</v>
      </c>
      <c r="K5">
        <f>K4/K3</f>
        <v>0.57799299382581459</v>
      </c>
    </row>
    <row r="6" spans="1:15" x14ac:dyDescent="0.2">
      <c r="A6" s="1">
        <v>44586</v>
      </c>
      <c r="B6" t="s">
        <v>0</v>
      </c>
      <c r="C6">
        <v>62767</v>
      </c>
      <c r="D6">
        <v>29.35</v>
      </c>
      <c r="E6">
        <f t="shared" si="0"/>
        <v>4.6760240253636466E-4</v>
      </c>
    </row>
    <row r="7" spans="1:15" x14ac:dyDescent="0.2">
      <c r="A7" s="1">
        <v>44594</v>
      </c>
      <c r="B7" t="s">
        <v>0</v>
      </c>
      <c r="C7">
        <v>62767</v>
      </c>
      <c r="D7">
        <v>29.35</v>
      </c>
      <c r="E7">
        <f t="shared" si="0"/>
        <v>4.6760240253636466E-4</v>
      </c>
    </row>
    <row r="8" spans="1:15" x14ac:dyDescent="0.2">
      <c r="A8" s="1">
        <v>44590</v>
      </c>
      <c r="B8" t="s">
        <v>1</v>
      </c>
      <c r="C8">
        <v>0.31142246000000001</v>
      </c>
      <c r="D8">
        <v>0.18</v>
      </c>
      <c r="E8">
        <f t="shared" si="0"/>
        <v>0.57799299382581459</v>
      </c>
      <c r="I8">
        <f>SUM(C2:C7)</f>
        <v>1569175</v>
      </c>
    </row>
    <row r="9" spans="1:15" x14ac:dyDescent="0.2">
      <c r="A9" s="1">
        <v>44594</v>
      </c>
      <c r="B9" t="s">
        <v>1</v>
      </c>
      <c r="C9">
        <v>6.2284492</v>
      </c>
      <c r="D9">
        <v>3.6</v>
      </c>
      <c r="E9">
        <f t="shared" si="0"/>
        <v>0.57799299382581459</v>
      </c>
      <c r="I9">
        <f>I3-I8</f>
        <v>6204935</v>
      </c>
    </row>
    <row r="10" spans="1:15" x14ac:dyDescent="0.2">
      <c r="A10" s="1">
        <v>44595</v>
      </c>
      <c r="B10" t="s">
        <v>1</v>
      </c>
      <c r="C10">
        <v>31.142246</v>
      </c>
      <c r="D10">
        <v>18</v>
      </c>
      <c r="E10">
        <f t="shared" si="0"/>
        <v>0.57799299382581459</v>
      </c>
    </row>
    <row r="11" spans="1:15" x14ac:dyDescent="0.2">
      <c r="A11" s="1">
        <v>44596</v>
      </c>
      <c r="B11" t="s">
        <v>1</v>
      </c>
      <c r="C11">
        <v>31.142246</v>
      </c>
      <c r="D11">
        <v>18</v>
      </c>
      <c r="E11">
        <f t="shared" si="0"/>
        <v>0.57799299382581459</v>
      </c>
    </row>
    <row r="12" spans="1:15" x14ac:dyDescent="0.2">
      <c r="A12" s="1">
        <v>44597</v>
      </c>
      <c r="B12" t="s">
        <v>1</v>
      </c>
      <c r="C12">
        <v>62.284492</v>
      </c>
      <c r="D12">
        <v>36</v>
      </c>
      <c r="E12">
        <f t="shared" si="0"/>
        <v>0.57799299382581459</v>
      </c>
      <c r="N12" t="s">
        <v>15</v>
      </c>
      <c r="O12" t="s">
        <v>16</v>
      </c>
    </row>
    <row r="13" spans="1:15" x14ac:dyDescent="0.2">
      <c r="A13" s="1">
        <v>44626</v>
      </c>
      <c r="B13" t="s">
        <v>1</v>
      </c>
      <c r="C13">
        <v>311.42246</v>
      </c>
      <c r="D13">
        <v>180</v>
      </c>
      <c r="E13">
        <f t="shared" si="0"/>
        <v>0.57799299382581459</v>
      </c>
      <c r="K13" s="1">
        <v>44612</v>
      </c>
      <c r="L13" t="s">
        <v>13</v>
      </c>
      <c r="M13">
        <v>442.53131566000002</v>
      </c>
      <c r="N13">
        <v>0.7</v>
      </c>
      <c r="O13">
        <f>M13*N13</f>
        <v>309.77192096199997</v>
      </c>
    </row>
    <row r="14" spans="1:15" x14ac:dyDescent="0.2">
      <c r="A14" s="1">
        <v>44592</v>
      </c>
      <c r="B14" t="s">
        <v>2</v>
      </c>
      <c r="C14">
        <v>0.13738545787614001</v>
      </c>
      <c r="D14">
        <v>516.13106200366303</v>
      </c>
      <c r="E14">
        <f t="shared" si="0"/>
        <v>3756.8100000000109</v>
      </c>
      <c r="L14" t="s">
        <v>14</v>
      </c>
      <c r="M14">
        <f>O13/N14</f>
        <v>6.8838204658222213E-2</v>
      </c>
      <c r="N14">
        <v>4500</v>
      </c>
      <c r="O14">
        <f>M14*N14</f>
        <v>309.77192096199997</v>
      </c>
    </row>
    <row r="15" spans="1:15" x14ac:dyDescent="0.2">
      <c r="A15" s="1">
        <v>44607</v>
      </c>
      <c r="B15" t="s">
        <v>2</v>
      </c>
      <c r="C15">
        <v>1.3738545787614</v>
      </c>
      <c r="D15">
        <f>C15*E15</f>
        <v>5495.4183150456001</v>
      </c>
      <c r="E15">
        <v>4000</v>
      </c>
    </row>
    <row r="16" spans="1:15" x14ac:dyDescent="0.2">
      <c r="A16" s="1">
        <v>44617</v>
      </c>
      <c r="B16" t="s">
        <v>2</v>
      </c>
      <c r="C16">
        <v>0.27477091575228002</v>
      </c>
      <c r="D16">
        <v>1032.2621240073199</v>
      </c>
      <c r="E16">
        <f t="shared" si="0"/>
        <v>3756.8099999999886</v>
      </c>
    </row>
    <row r="17" spans="1:14" x14ac:dyDescent="0.2">
      <c r="A17" s="1">
        <v>44621</v>
      </c>
      <c r="B17" t="s">
        <v>0</v>
      </c>
      <c r="C17">
        <v>55850</v>
      </c>
      <c r="D17">
        <v>26.4</v>
      </c>
      <c r="E17">
        <f t="shared" si="0"/>
        <v>4.7269471799462844E-4</v>
      </c>
    </row>
    <row r="18" spans="1:14" x14ac:dyDescent="0.2">
      <c r="A18" s="1">
        <v>44622</v>
      </c>
      <c r="B18" t="s">
        <v>0</v>
      </c>
      <c r="C18">
        <v>558500</v>
      </c>
      <c r="D18">
        <v>264</v>
      </c>
      <c r="E18">
        <f t="shared" si="0"/>
        <v>4.7269471799462844E-4</v>
      </c>
    </row>
    <row r="19" spans="1:14" x14ac:dyDescent="0.2">
      <c r="A19" s="1">
        <v>44623</v>
      </c>
      <c r="B19" t="s">
        <v>0</v>
      </c>
      <c r="C19">
        <v>5585000</v>
      </c>
      <c r="D19">
        <v>2640</v>
      </c>
      <c r="E19">
        <f t="shared" si="0"/>
        <v>4.7269471799462844E-4</v>
      </c>
    </row>
    <row r="20" spans="1:14" x14ac:dyDescent="0.2">
      <c r="A20" s="1">
        <v>44624</v>
      </c>
      <c r="B20" t="s">
        <v>0</v>
      </c>
      <c r="C20">
        <v>5585</v>
      </c>
      <c r="D20">
        <v>2.64</v>
      </c>
      <c r="E20">
        <f t="shared" si="0"/>
        <v>4.726947179946285E-4</v>
      </c>
    </row>
    <row r="22" spans="1:14" x14ac:dyDescent="0.2">
      <c r="I22" t="s">
        <v>0</v>
      </c>
      <c r="J22" t="s">
        <v>2</v>
      </c>
      <c r="K22" t="s">
        <v>1</v>
      </c>
      <c r="M22">
        <f>D13</f>
        <v>180</v>
      </c>
      <c r="N22">
        <f>C13</f>
        <v>311.42246</v>
      </c>
    </row>
    <row r="23" spans="1:14" x14ac:dyDescent="0.2">
      <c r="A23" s="1">
        <v>44597</v>
      </c>
      <c r="B23" t="s">
        <v>0</v>
      </c>
      <c r="C23">
        <v>6204935</v>
      </c>
      <c r="D23">
        <f t="shared" ref="D23:D31" si="1">C23*E23</f>
        <v>3722.9609999999998</v>
      </c>
      <c r="E23">
        <v>5.9999999999999995E-4</v>
      </c>
      <c r="F23" t="s">
        <v>5</v>
      </c>
      <c r="I23">
        <f>I3+(C23+C24)-C25</f>
        <v>7774110</v>
      </c>
      <c r="J23">
        <f>J3+(C28+C29)-(C27+C31)</f>
        <v>1.78601095238982</v>
      </c>
      <c r="K23">
        <f>K3+C26-C30</f>
        <v>442.53131566000002</v>
      </c>
      <c r="M23">
        <f>N23*E26</f>
        <v>91.776198962000009</v>
      </c>
      <c r="N23">
        <f>C30-N22</f>
        <v>131.10885566000002</v>
      </c>
    </row>
    <row r="24" spans="1:14" x14ac:dyDescent="0.2">
      <c r="A24" s="1">
        <v>44652</v>
      </c>
      <c r="B24" t="s">
        <v>0</v>
      </c>
      <c r="C24">
        <v>1569175</v>
      </c>
      <c r="D24">
        <f t="shared" si="1"/>
        <v>784.58749999999998</v>
      </c>
      <c r="E24">
        <v>5.0000000000000001E-4</v>
      </c>
      <c r="F24" t="s">
        <v>5</v>
      </c>
      <c r="H24" t="s">
        <v>7</v>
      </c>
      <c r="I24">
        <f>D25-(SUM(D2:D7)+D23)</f>
        <v>13.402250000000095</v>
      </c>
      <c r="J24">
        <f>H34+H35</f>
        <v>138.09332106471987</v>
      </c>
      <c r="K24">
        <f>D30-(SUM(D8:D12)+(E26*(C30-SUM(C8:C12))))</f>
        <v>-28.256932603999985</v>
      </c>
      <c r="L24">
        <f>SUM(I24:K24)</f>
        <v>123.23863846071998</v>
      </c>
      <c r="M24">
        <f>M23+M22</f>
        <v>271.77619896200002</v>
      </c>
    </row>
    <row r="25" spans="1:14" x14ac:dyDescent="0.2">
      <c r="A25" s="1">
        <v>44713</v>
      </c>
      <c r="B25" t="s">
        <v>0</v>
      </c>
      <c r="C25">
        <v>7774110</v>
      </c>
      <c r="D25">
        <f t="shared" si="1"/>
        <v>4470.1132500000003</v>
      </c>
      <c r="E25">
        <v>5.7499999999999999E-4</v>
      </c>
      <c r="F25" t="s">
        <v>6</v>
      </c>
      <c r="H25" t="s">
        <v>8</v>
      </c>
      <c r="I25">
        <f>D25-(D24+SUM(D17:D20))</f>
        <v>752.48575000000028</v>
      </c>
      <c r="J25">
        <f>H36+H37</f>
        <v>927.42457852402072</v>
      </c>
      <c r="K25">
        <f>D30-(D13+((C30-C13)*E26))</f>
        <v>-6.2574095660000353</v>
      </c>
      <c r="L25">
        <f>SUM(I25:K25)</f>
        <v>1673.652918958021</v>
      </c>
      <c r="M25">
        <f>D30-M24</f>
        <v>-6.2574095660000353</v>
      </c>
    </row>
    <row r="26" spans="1:14" x14ac:dyDescent="0.2">
      <c r="A26" s="1">
        <v>44612</v>
      </c>
      <c r="B26" t="s">
        <v>1</v>
      </c>
      <c r="C26">
        <v>442.53131566000002</v>
      </c>
      <c r="D26">
        <f t="shared" si="1"/>
        <v>309.77192096199997</v>
      </c>
      <c r="E26">
        <f>0.7</f>
        <v>0.7</v>
      </c>
      <c r="F26" t="s">
        <v>5</v>
      </c>
      <c r="H26" t="s">
        <v>9</v>
      </c>
      <c r="I26">
        <f>D25-(D24+D23)</f>
        <v>-37.435249999999542</v>
      </c>
      <c r="J26">
        <f>H38+H39</f>
        <v>138.09332106471965</v>
      </c>
      <c r="K26">
        <f>D30-D26</f>
        <v>-44.253131565999979</v>
      </c>
      <c r="L26">
        <f>SUM(I26:K26)</f>
        <v>56.404939498720125</v>
      </c>
    </row>
    <row r="27" spans="1:14" x14ac:dyDescent="0.2">
      <c r="A27" s="1">
        <v>44612</v>
      </c>
      <c r="B27" t="s">
        <v>2</v>
      </c>
      <c r="C27">
        <v>6.8838204658222213E-2</v>
      </c>
      <c r="D27">
        <f t="shared" si="1"/>
        <v>309.77192096199997</v>
      </c>
      <c r="E27">
        <v>4500</v>
      </c>
      <c r="F27" t="s">
        <v>6</v>
      </c>
      <c r="H27" t="s">
        <v>10</v>
      </c>
      <c r="I27">
        <f>(D24+SUM(D17:D20))/(C24+SUM(C17:C20))</f>
        <v>4.7820618694615849E-4</v>
      </c>
      <c r="J27">
        <f>E29</f>
        <v>3500</v>
      </c>
      <c r="K27">
        <f>(D13+((C30-C13)*E26))/(C13+(C30-C13))</f>
        <v>0.61414003787882809</v>
      </c>
      <c r="M27">
        <f>SUM(C8:C12)</f>
        <v>131.10885566000002</v>
      </c>
      <c r="N27">
        <f>SUM(D8:D12)</f>
        <v>75.78</v>
      </c>
    </row>
    <row r="28" spans="1:14" x14ac:dyDescent="0.2">
      <c r="A28" s="1">
        <v>44615</v>
      </c>
      <c r="B28" t="s">
        <v>2</v>
      </c>
      <c r="C28">
        <v>6.8838204658222213E-2</v>
      </c>
      <c r="D28">
        <f t="shared" si="1"/>
        <v>271.91090839997776</v>
      </c>
      <c r="E28">
        <v>3950</v>
      </c>
      <c r="F28" t="s">
        <v>5</v>
      </c>
      <c r="H28" t="s">
        <v>11</v>
      </c>
      <c r="I28">
        <f>(D23+SUM(D2:D7))/(C23+SUM(C2:C7))</f>
        <v>5.7327604060143221E-4</v>
      </c>
      <c r="J28">
        <f>(D14+((C15-C27)*E15)+D16+D28)/(C14+(C15-C27)+C16+C28)</f>
        <v>3941.9520812025903</v>
      </c>
      <c r="K28">
        <f>((SUM(D8:D12)+((C26-(C30-C13))*E26))/(SUM(C8:C12)+(C26-(C30-C13))))</f>
        <v>0.66385295594698646</v>
      </c>
      <c r="M28">
        <f>C26-(C30-C13)</f>
        <v>311.42246</v>
      </c>
      <c r="N28">
        <f>M28*E26</f>
        <v>217.995722</v>
      </c>
    </row>
    <row r="29" spans="1:14" x14ac:dyDescent="0.2">
      <c r="A29" s="1">
        <v>44652</v>
      </c>
      <c r="B29" t="s">
        <v>2</v>
      </c>
      <c r="C29">
        <v>1.78601095238982</v>
      </c>
      <c r="D29">
        <f t="shared" si="1"/>
        <v>6251.0383333643704</v>
      </c>
      <c r="E29">
        <v>3500</v>
      </c>
      <c r="F29" t="s">
        <v>5</v>
      </c>
      <c r="H29" t="s">
        <v>12</v>
      </c>
      <c r="I29">
        <f>(SUM(D2:D7)+SUM(D17:D20))/(SUM(C2:C7)+SUM(C17:C20))</f>
        <v>4.7166685318319394E-4</v>
      </c>
      <c r="J29">
        <f>E29</f>
        <v>3500</v>
      </c>
      <c r="K29">
        <f>SUM(D8:D13)/(SUM(C8:C13))</f>
        <v>0.57799299382581459</v>
      </c>
      <c r="M29">
        <f>N29/(M27+M28)</f>
        <v>0.66385295594698646</v>
      </c>
      <c r="N29">
        <f>N27+N28</f>
        <v>293.77572199999997</v>
      </c>
    </row>
    <row r="30" spans="1:14" x14ac:dyDescent="0.2">
      <c r="A30" s="1">
        <v>44714</v>
      </c>
      <c r="B30" t="s">
        <v>1</v>
      </c>
      <c r="C30">
        <v>442.53131566000002</v>
      </c>
      <c r="D30">
        <f t="shared" si="1"/>
        <v>265.51878939599999</v>
      </c>
      <c r="E30">
        <v>0.6</v>
      </c>
      <c r="F30" t="s">
        <v>6</v>
      </c>
    </row>
    <row r="31" spans="1:14" x14ac:dyDescent="0.2">
      <c r="A31" s="1">
        <v>44715</v>
      </c>
      <c r="B31" t="s">
        <v>2</v>
      </c>
      <c r="C31">
        <v>1.78601095238982</v>
      </c>
      <c r="D31">
        <f t="shared" si="1"/>
        <v>7144.0438095592799</v>
      </c>
      <c r="E31">
        <v>4000</v>
      </c>
      <c r="F31" t="s">
        <v>6</v>
      </c>
    </row>
    <row r="33" spans="7:12" x14ac:dyDescent="0.2">
      <c r="I33" t="s">
        <v>4</v>
      </c>
    </row>
    <row r="34" spans="7:12" x14ac:dyDescent="0.2">
      <c r="G34" t="s">
        <v>17</v>
      </c>
      <c r="H34">
        <f>D27-(C27*E14)</f>
        <v>51.159865319943435</v>
      </c>
      <c r="K34">
        <f>C15-C27</f>
        <v>1.3050163741031779</v>
      </c>
      <c r="L34">
        <f>K34*E15</f>
        <v>5220.0654964127116</v>
      </c>
    </row>
    <row r="35" spans="7:12" x14ac:dyDescent="0.2">
      <c r="G35" t="s">
        <v>18</v>
      </c>
      <c r="H35">
        <f>D31-(((C14-C27)*E14)+D15+D28+D16)</f>
        <v>86.933455744776438</v>
      </c>
      <c r="K35">
        <f>K34+C14+C16+C28</f>
        <v>1.78601095238982</v>
      </c>
      <c r="L35">
        <f>D14+L34+D16+D28</f>
        <v>7040.3695908236714</v>
      </c>
    </row>
    <row r="36" spans="7:12" x14ac:dyDescent="0.2">
      <c r="G36" t="s">
        <v>19</v>
      </c>
      <c r="H36">
        <f>D27-(C27*E15)</f>
        <v>34.419102329111126</v>
      </c>
      <c r="K36">
        <f>L35/K35</f>
        <v>3941.9520812025903</v>
      </c>
    </row>
    <row r="37" spans="7:12" x14ac:dyDescent="0.2">
      <c r="G37" t="s">
        <v>20</v>
      </c>
      <c r="H37">
        <f>D31-D29</f>
        <v>893.00547619490953</v>
      </c>
    </row>
    <row r="38" spans="7:12" x14ac:dyDescent="0.2">
      <c r="G38" t="s">
        <v>21</v>
      </c>
      <c r="H38">
        <f>H36</f>
        <v>34.419102329111126</v>
      </c>
    </row>
    <row r="39" spans="7:12" x14ac:dyDescent="0.2">
      <c r="G39" t="s">
        <v>22</v>
      </c>
      <c r="H39">
        <f>D31-(D14+((C15-C27)*E15)+D16+D28)</f>
        <v>103.67421873560852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Mielnik</dc:creator>
  <cp:lastModifiedBy>Nate Mielnik</cp:lastModifiedBy>
  <dcterms:created xsi:type="dcterms:W3CDTF">2022-03-26T14:49:37Z</dcterms:created>
  <dcterms:modified xsi:type="dcterms:W3CDTF">2022-03-26T18:28:10Z</dcterms:modified>
</cp:coreProperties>
</file>