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3600" windowWidth="19368" windowHeight="106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7" i="1"/>
  <c r="AD19" i="1"/>
  <c r="AD18" i="1"/>
  <c r="AD17" i="1"/>
  <c r="AD16" i="1"/>
  <c r="AD15" i="1"/>
  <c r="AD14" i="1"/>
  <c r="AD13" i="1"/>
  <c r="AD12" i="1"/>
  <c r="AD10" i="1"/>
  <c r="AD9" i="1"/>
  <c r="AD8" i="1"/>
  <c r="AD7" i="1"/>
  <c r="AD6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2" i="1"/>
  <c r="B74" i="1" l="1"/>
  <c r="D74" i="1" s="1"/>
  <c r="B73" i="1"/>
  <c r="D73" i="1" s="1"/>
  <c r="B72" i="1"/>
  <c r="C72" i="1" s="1"/>
  <c r="E72" i="1" s="1"/>
  <c r="B71" i="1"/>
  <c r="D71" i="1" s="1"/>
  <c r="B70" i="1"/>
  <c r="C70" i="1" s="1"/>
  <c r="E70" i="1" s="1"/>
  <c r="B69" i="1"/>
  <c r="D69" i="1" s="1"/>
  <c r="B68" i="1"/>
  <c r="C68" i="1" s="1"/>
  <c r="E68" i="1" s="1"/>
  <c r="B67" i="1"/>
  <c r="C67" i="1" s="1"/>
  <c r="E67" i="1" s="1"/>
  <c r="D66" i="1"/>
  <c r="C66" i="1"/>
  <c r="E66" i="1" s="1"/>
  <c r="B65" i="1"/>
  <c r="D65" i="1" s="1"/>
  <c r="B64" i="1"/>
  <c r="D64" i="1" s="1"/>
  <c r="B63" i="1"/>
  <c r="C63" i="1" s="1"/>
  <c r="E63" i="1" s="1"/>
  <c r="B62" i="1"/>
  <c r="D62" i="1" s="1"/>
  <c r="B61" i="1"/>
  <c r="D61" i="1" s="1"/>
  <c r="B60" i="1"/>
  <c r="D60" i="1" s="1"/>
  <c r="R20" i="1"/>
  <c r="W20" i="1" s="1"/>
  <c r="X22" i="1"/>
  <c r="X26" i="1"/>
  <c r="X30" i="1"/>
  <c r="W22" i="1"/>
  <c r="W26" i="1"/>
  <c r="W28" i="1"/>
  <c r="W30" i="1"/>
  <c r="D68" i="1" l="1"/>
  <c r="D72" i="1"/>
  <c r="D63" i="1"/>
  <c r="D70" i="1"/>
  <c r="C61" i="1"/>
  <c r="E61" i="1" s="1"/>
  <c r="C74" i="1"/>
  <c r="E74" i="1" s="1"/>
  <c r="D67" i="1"/>
  <c r="C73" i="1"/>
  <c r="E73" i="1" s="1"/>
  <c r="C60" i="1"/>
  <c r="E60" i="1" s="1"/>
  <c r="C65" i="1"/>
  <c r="E65" i="1" s="1"/>
  <c r="C69" i="1"/>
  <c r="E69" i="1" s="1"/>
  <c r="C71" i="1"/>
  <c r="E71" i="1" s="1"/>
  <c r="C62" i="1"/>
  <c r="E62" i="1" s="1"/>
  <c r="C64" i="1"/>
  <c r="E64" i="1" s="1"/>
  <c r="S27" i="1"/>
  <c r="X28" i="1" s="1"/>
  <c r="S20" i="1"/>
  <c r="X20" i="1" s="1"/>
  <c r="S34" i="1"/>
  <c r="X36" i="1" s="1"/>
  <c r="S29" i="1"/>
  <c r="X31" i="1" s="1"/>
  <c r="R35" i="1"/>
  <c r="W37" i="1" s="1"/>
  <c r="R34" i="1"/>
  <c r="W36" i="1" s="1"/>
  <c r="R33" i="1"/>
  <c r="W35" i="1" s="1"/>
  <c r="R32" i="1"/>
  <c r="W34" i="1" s="1"/>
  <c r="R31" i="1"/>
  <c r="W33" i="1" s="1"/>
  <c r="R30" i="1"/>
  <c r="W32" i="1" s="1"/>
  <c r="R29" i="1"/>
  <c r="W31" i="1" s="1"/>
  <c r="S32" i="1" l="1"/>
  <c r="X34" i="1" s="1"/>
  <c r="S33" i="1"/>
  <c r="X35" i="1" s="1"/>
  <c r="S31" i="1"/>
  <c r="X33" i="1" s="1"/>
  <c r="S30" i="1"/>
  <c r="X32" i="1" s="1"/>
  <c r="S35" i="1"/>
  <c r="X37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R28" i="1"/>
  <c r="R26" i="1"/>
  <c r="R25" i="1"/>
  <c r="R24" i="1"/>
  <c r="R23" i="1"/>
  <c r="R22" i="1"/>
  <c r="W25" i="1" l="1"/>
  <c r="S25" i="1"/>
  <c r="X25" i="1" s="1"/>
  <c r="W27" i="1"/>
  <c r="S26" i="1"/>
  <c r="X27" i="1" s="1"/>
  <c r="W24" i="1"/>
  <c r="S24" i="1"/>
  <c r="X24" i="1" s="1"/>
  <c r="W21" i="1"/>
  <c r="S22" i="1"/>
  <c r="X21" i="1" s="1"/>
  <c r="W29" i="1"/>
  <c r="S28" i="1"/>
  <c r="X29" i="1" s="1"/>
  <c r="W23" i="1"/>
  <c r="S23" i="1"/>
  <c r="X23" i="1" s="1"/>
  <c r="M7" i="1"/>
  <c r="M8" i="1"/>
  <c r="M9" i="1"/>
  <c r="M10" i="1"/>
  <c r="M11" i="1"/>
  <c r="M12" i="1"/>
  <c r="M13" i="1"/>
  <c r="M14" i="1"/>
  <c r="M6" i="1"/>
  <c r="E7" i="1"/>
  <c r="H9" i="1" s="1"/>
  <c r="E8" i="1"/>
  <c r="E9" i="1"/>
  <c r="E10" i="1"/>
  <c r="E11" i="1"/>
  <c r="E12" i="1"/>
  <c r="E13" i="1"/>
  <c r="E14" i="1"/>
  <c r="E6" i="1"/>
  <c r="H6" i="1" s="1"/>
  <c r="K6" i="1" s="1"/>
  <c r="D7" i="1"/>
  <c r="D8" i="1"/>
  <c r="D9" i="1"/>
  <c r="D10" i="1"/>
  <c r="D11" i="1"/>
  <c r="D12" i="1"/>
  <c r="D13" i="1"/>
  <c r="D14" i="1"/>
  <c r="G8" i="1" s="1"/>
  <c r="D6" i="1"/>
  <c r="G13" i="1" l="1"/>
  <c r="H14" i="1"/>
  <c r="K14" i="1" s="1"/>
  <c r="G12" i="1"/>
  <c r="H13" i="1"/>
  <c r="K13" i="1" s="1"/>
  <c r="G11" i="1"/>
  <c r="H12" i="1"/>
  <c r="K12" i="1" s="1"/>
  <c r="G10" i="1"/>
  <c r="H11" i="1"/>
  <c r="K11" i="1" s="1"/>
  <c r="G9" i="1"/>
  <c r="H10" i="1"/>
  <c r="K10" i="1" s="1"/>
  <c r="G6" i="1"/>
  <c r="G7" i="1"/>
  <c r="K9" i="1"/>
  <c r="H8" i="1"/>
  <c r="K8" i="1" s="1"/>
  <c r="G14" i="1"/>
  <c r="H7" i="1"/>
  <c r="K7" i="1" s="1"/>
</calcChain>
</file>

<file path=xl/sharedStrings.xml><?xml version="1.0" encoding="utf-8"?>
<sst xmlns="http://schemas.openxmlformats.org/spreadsheetml/2006/main" count="106" uniqueCount="64">
  <si>
    <t>Związki organiczne</t>
  </si>
  <si>
    <t>Wapń</t>
  </si>
  <si>
    <t>Potas</t>
  </si>
  <si>
    <t>Sód</t>
  </si>
  <si>
    <t>Magnez</t>
  </si>
  <si>
    <t>Węglany</t>
  </si>
  <si>
    <t>Fosforany</t>
  </si>
  <si>
    <t>7WP1Z1</t>
  </si>
  <si>
    <t>5WP1Z1</t>
  </si>
  <si>
    <t>1BWP1Z1</t>
  </si>
  <si>
    <t>5WP1Z2</t>
  </si>
  <si>
    <t>12 DNI 1NAOH</t>
  </si>
  <si>
    <t>4 DNI 1NAOH</t>
  </si>
  <si>
    <t>1 DZIEŃ NAOH</t>
  </si>
  <si>
    <t>9WP1Z1</t>
  </si>
  <si>
    <t>9BWP1Z1</t>
  </si>
  <si>
    <t>8WP1Z2</t>
  </si>
  <si>
    <t>6BWP1Z1</t>
  </si>
  <si>
    <t>9 DNI 0,05MNAOH</t>
  </si>
  <si>
    <t>6 DNI 0,05NAOH</t>
  </si>
  <si>
    <t>3WP1Z1</t>
  </si>
  <si>
    <t>4BWP1Z1</t>
  </si>
  <si>
    <t>2WP1Z2</t>
  </si>
  <si>
    <t>4 DNI 0,05MNAOH</t>
  </si>
  <si>
    <t>2WP1Z1</t>
  </si>
  <si>
    <t>3BWP1Z1</t>
  </si>
  <si>
    <t>0WP1Z2</t>
  </si>
  <si>
    <t>3 DNI 0,05MNAOH</t>
  </si>
  <si>
    <t>6WP1Z1</t>
  </si>
  <si>
    <t>12WP1Z2</t>
  </si>
  <si>
    <t>Fizjologicznie</t>
  </si>
  <si>
    <t>W 0,05M NaOH</t>
  </si>
  <si>
    <t>BW 0,05M NaOH</t>
  </si>
  <si>
    <t>HA 0,05M NaOH</t>
  </si>
  <si>
    <t>W 1MNaOH</t>
  </si>
  <si>
    <t>HA 1MNaOH</t>
  </si>
  <si>
    <t>BW 1MNaOH</t>
  </si>
  <si>
    <t>GR1</t>
  </si>
  <si>
    <t>GR2</t>
  </si>
  <si>
    <t>GR3</t>
  </si>
  <si>
    <t>GR4</t>
  </si>
  <si>
    <t>GR5</t>
  </si>
  <si>
    <t>GR6</t>
  </si>
  <si>
    <t>GR7</t>
  </si>
  <si>
    <t>Warunki</t>
  </si>
  <si>
    <t>Niepewność [dni]</t>
  </si>
  <si>
    <t>Czas całkowitej degradacji [h]</t>
  </si>
  <si>
    <t>Niepewność [h]</t>
  </si>
  <si>
    <t>Czas całkowitej degradacji [dni]</t>
  </si>
  <si>
    <t>Czas inkubacji</t>
  </si>
  <si>
    <t>Nazwa</t>
  </si>
  <si>
    <t>Długość fali [nm]</t>
  </si>
  <si>
    <t>Tempo degradacji</t>
  </si>
  <si>
    <t>Przyspieszenie degradacji</t>
  </si>
  <si>
    <t>rozcienczone</t>
  </si>
  <si>
    <t>9bwp1z1</t>
  </si>
  <si>
    <t>12wp1z2</t>
  </si>
  <si>
    <t>5wp1z2</t>
  </si>
  <si>
    <t>1bwp1z1</t>
  </si>
  <si>
    <t>8wp1z2</t>
  </si>
  <si>
    <t>10x</t>
  </si>
  <si>
    <t>5x</t>
  </si>
  <si>
    <t>3x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</si>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</sst>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Sheet1!$G$6:$G$14</c:f>
              <c:numCache>
                <c:formatCode>General</c:formatCode>
                <c:ptCount val="9"/>
                <c:pt idx="0">
                  <c:v>0</c:v>
                </c:pt>
                <c:pt idx="1">
                  <c:v>0.88275862068965516</c:v>
                </c:pt>
                <c:pt idx="2">
                  <c:v>1.296551724137931</c:v>
                </c:pt>
                <c:pt idx="3">
                  <c:v>2.1793103448275861</c:v>
                </c:pt>
                <c:pt idx="4">
                  <c:v>3.0344827586206895</c:v>
                </c:pt>
                <c:pt idx="5">
                  <c:v>4.0183908045977015</c:v>
                </c:pt>
                <c:pt idx="6">
                  <c:v>4.9931034482758623</c:v>
                </c:pt>
                <c:pt idx="7">
                  <c:v>6.455172413793103</c:v>
                </c:pt>
                <c:pt idx="8">
                  <c:v>8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30.38961038961039</c:v>
                </c:pt>
                <c:pt idx="1">
                  <c:v>32.5</c:v>
                </c:pt>
                <c:pt idx="2">
                  <c:v>31.022727272727273</c:v>
                </c:pt>
                <c:pt idx="3">
                  <c:v>25.324675324675326</c:v>
                </c:pt>
                <c:pt idx="4">
                  <c:v>20.998376623376622</c:v>
                </c:pt>
                <c:pt idx="5">
                  <c:v>16.25</c:v>
                </c:pt>
                <c:pt idx="6">
                  <c:v>13.400974025974026</c:v>
                </c:pt>
                <c:pt idx="7">
                  <c:v>12.13474025974026</c:v>
                </c:pt>
                <c:pt idx="8">
                  <c:v>10.657467532467532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73792"/>
        <c:axId val="1146971072"/>
      </c:scatterChart>
      <c:valAx>
        <c:axId val="11469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971072"/>
        <c:crosses val="autoZero"/>
        <c:crossBetween val="midCat"/>
      </c:valAx>
      <c:valAx>
        <c:axId val="1146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9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Degradacja w warunkach fizjologicznych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Degradacja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Sheet1!$M$6:$M$14</c:f>
              <c:numCache>
                <c:formatCode>General</c:formatCode>
                <c:ptCount val="9"/>
                <c:pt idx="0">
                  <c:v>0</c:v>
                </c:pt>
                <c:pt idx="1">
                  <c:v>6.1793103448275861</c:v>
                </c:pt>
                <c:pt idx="2">
                  <c:v>9.0758620689655167</c:v>
                </c:pt>
                <c:pt idx="3">
                  <c:v>15.255172413793103</c:v>
                </c:pt>
                <c:pt idx="4">
                  <c:v>21.241379310344826</c:v>
                </c:pt>
                <c:pt idx="5">
                  <c:v>28.128735632183911</c:v>
                </c:pt>
                <c:pt idx="6">
                  <c:v>34.951724137931038</c:v>
                </c:pt>
                <c:pt idx="7">
                  <c:v>45.186206896551724</c:v>
                </c:pt>
                <c:pt idx="8">
                  <c:v>56</c:v>
                </c:pt>
              </c:numCache>
            </c:numRef>
          </c:xVal>
          <c:yVal>
            <c:numRef>
              <c:f>Sheet1!$N$6:$N$13</c:f>
              <c:numCache>
                <c:formatCode>General</c:formatCode>
                <c:ptCount val="8"/>
                <c:pt idx="0">
                  <c:v>100</c:v>
                </c:pt>
                <c:pt idx="1">
                  <c:v>106.94444444444444</c:v>
                </c:pt>
                <c:pt idx="2">
                  <c:v>102.08333333333334</c:v>
                </c:pt>
                <c:pt idx="3">
                  <c:v>83.333333333333343</c:v>
                </c:pt>
                <c:pt idx="4">
                  <c:v>69.097222222222214</c:v>
                </c:pt>
                <c:pt idx="5">
                  <c:v>53.472222222222221</c:v>
                </c:pt>
                <c:pt idx="6">
                  <c:v>44.097222222222221</c:v>
                </c:pt>
                <c:pt idx="7">
                  <c:v>39.930555555555557</c:v>
                </c:pt>
              </c:numCache>
            </c:numRef>
          </c:yVal>
          <c:smooth val="0"/>
        </c:ser>
        <c:ser>
          <c:idx val="1"/>
          <c:order val="1"/>
          <c:tx>
            <c:v>1-5 tydzień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Sheet1!$M$8:$M$12</c:f>
              <c:numCache>
                <c:formatCode>General</c:formatCode>
                <c:ptCount val="5"/>
                <c:pt idx="0">
                  <c:v>9.0758620689655167</c:v>
                </c:pt>
                <c:pt idx="1">
                  <c:v>15.255172413793103</c:v>
                </c:pt>
                <c:pt idx="2">
                  <c:v>21.241379310344826</c:v>
                </c:pt>
                <c:pt idx="3">
                  <c:v>28.128735632183911</c:v>
                </c:pt>
                <c:pt idx="4">
                  <c:v>34.951724137931038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102.08333333333334</c:v>
                </c:pt>
                <c:pt idx="1">
                  <c:v>83.333333333333343</c:v>
                </c:pt>
                <c:pt idx="2">
                  <c:v>69.097222222222214</c:v>
                </c:pt>
                <c:pt idx="3">
                  <c:v>53.472222222222221</c:v>
                </c:pt>
                <c:pt idx="4">
                  <c:v>44.097222222222221</c:v>
                </c:pt>
              </c:numCache>
            </c:numRef>
          </c:yVal>
          <c:smooth val="0"/>
        </c:ser>
        <c:ser>
          <c:idx val="2"/>
          <c:order val="2"/>
          <c:tx>
            <c:v>5-8 tydzień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Sheet1!$M$12:$M$14</c:f>
              <c:numCache>
                <c:formatCode>General</c:formatCode>
                <c:ptCount val="3"/>
                <c:pt idx="0">
                  <c:v>34.951724137931038</c:v>
                </c:pt>
                <c:pt idx="1">
                  <c:v>45.186206896551724</c:v>
                </c:pt>
                <c:pt idx="2">
                  <c:v>56</c:v>
                </c:pt>
              </c:numCache>
            </c:numRef>
          </c:xVal>
          <c:yVal>
            <c:numRef>
              <c:f>Sheet1!$K$12:$K$14</c:f>
              <c:numCache>
                <c:formatCode>General</c:formatCode>
                <c:ptCount val="3"/>
                <c:pt idx="0">
                  <c:v>44.097222222222221</c:v>
                </c:pt>
                <c:pt idx="1">
                  <c:v>39.930555555555557</c:v>
                </c:pt>
                <c:pt idx="2">
                  <c:v>35.069444444444436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75424"/>
        <c:axId val="1146974880"/>
      </c:scatterChart>
      <c:valAx>
        <c:axId val="11469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974880"/>
        <c:crosses val="autoZero"/>
        <c:crossBetween val="midCat"/>
      </c:valAx>
      <c:valAx>
        <c:axId val="11469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masy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97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Skład 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Sheet1!$C$49:$C$55</c:f>
              <c:strCache>
                <c:ptCount val="7"/>
                <c:pt idx="0">
                  <c:v>Związki organiczne</c:v>
                </c:pt>
                <c:pt idx="1">
                  <c:v>Wapń</c:v>
                </c:pt>
                <c:pt idx="2">
                  <c:v>Węglany</c:v>
                </c:pt>
                <c:pt idx="3">
                  <c:v>Fosforany</c:v>
                </c:pt>
                <c:pt idx="4">
                  <c:v>Potas</c:v>
                </c:pt>
                <c:pt idx="5">
                  <c:v>Sód</c:v>
                </c:pt>
                <c:pt idx="6">
                  <c:v>Magnez</c:v>
                </c:pt>
              </c:strCache>
            </c:strRef>
          </c:cat>
          <c:val>
            <c:numRef>
              <c:f>Sheet1!$D$49:$D$55</c:f>
              <c:numCache>
                <c:formatCode>General</c:formatCode>
                <c:ptCount val="7"/>
                <c:pt idx="0">
                  <c:v>33</c:v>
                </c:pt>
                <c:pt idx="1">
                  <c:v>39</c:v>
                </c:pt>
                <c:pt idx="2">
                  <c:v>9.8000000000000007</c:v>
                </c:pt>
                <c:pt idx="3">
                  <c:v>17</c:v>
                </c:pt>
                <c:pt idx="4">
                  <c:v>0.2</c:v>
                </c:pt>
                <c:pt idx="5">
                  <c:v>0.7</c:v>
                </c:pt>
                <c:pt idx="6">
                  <c:v>0.5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Sheet1!$C$60:$C$74</c:f>
                <c:numCache>
                  <c:formatCode>General</c:formatCode>
                  <c:ptCount val="15"/>
                  <c:pt idx="0">
                    <c:v>5.857499999999999</c:v>
                  </c:pt>
                  <c:pt idx="1">
                    <c:v>15.168515497553017</c:v>
                  </c:pt>
                  <c:pt idx="2">
                    <c:v>16.415776119402981</c:v>
                  </c:pt>
                  <c:pt idx="3">
                    <c:v>11.399122165325531</c:v>
                  </c:pt>
                  <c:pt idx="4">
                    <c:v>6.3986024662360537</c:v>
                  </c:pt>
                  <c:pt idx="5">
                    <c:v>12.542667436489609</c:v>
                  </c:pt>
                  <c:pt idx="6">
                    <c:v>0.44</c:v>
                  </c:pt>
                  <c:pt idx="7">
                    <c:v>0.62541144414168937</c:v>
                  </c:pt>
                  <c:pt idx="8">
                    <c:v>12.106431302001349</c:v>
                  </c:pt>
                  <c:pt idx="9">
                    <c:v>12.128720956981828</c:v>
                  </c:pt>
                  <c:pt idx="10">
                    <c:v>11.251263653887344</c:v>
                  </c:pt>
                  <c:pt idx="11">
                    <c:v>13.268362378267554</c:v>
                  </c:pt>
                  <c:pt idx="12">
                    <c:v>12.140821059955933</c:v>
                  </c:pt>
                  <c:pt idx="13">
                    <c:v>9.5515323824209712</c:v>
                  </c:pt>
                  <c:pt idx="14">
                    <c:v>8.9974414062499992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Sheet1!$A$61:$A$74</c:f>
              <c:strCache>
                <c:ptCount val="14"/>
                <c:pt idx="0">
                  <c:v>Fizjologicznie</c:v>
                </c:pt>
                <c:pt idx="1">
                  <c:v>W 0,05M NaOH</c:v>
                </c:pt>
                <c:pt idx="2">
                  <c:v>HA 0,05M NaOH</c:v>
                </c:pt>
                <c:pt idx="3">
                  <c:v>BW 0,05M NaOH</c:v>
                </c:pt>
                <c:pt idx="4">
                  <c:v>W 1MNaOH</c:v>
                </c:pt>
                <c:pt idx="5">
                  <c:v>HA 1MNaOH</c:v>
                </c:pt>
                <c:pt idx="6">
                  <c:v>BW 1MNaOH</c:v>
                </c:pt>
                <c:pt idx="7">
                  <c:v>GR1</c:v>
                </c:pt>
                <c:pt idx="8">
                  <c:v>GR2</c:v>
                </c:pt>
                <c:pt idx="9">
                  <c:v>GR3</c:v>
                </c:pt>
                <c:pt idx="10">
                  <c:v>GR4</c:v>
                </c:pt>
                <c:pt idx="11">
                  <c:v>GR5</c:v>
                </c:pt>
                <c:pt idx="12">
                  <c:v>GR6</c:v>
                </c:pt>
                <c:pt idx="13">
                  <c:v>GR7</c:v>
                </c:pt>
              </c:strCache>
            </c:strRef>
          </c:cat>
          <c:val>
            <c:numRef>
              <c:f>Sheet1!$B$61:$B$74</c:f>
              <c:numCache>
                <c:formatCode>0</c:formatCode>
                <c:ptCount val="14"/>
                <c:pt idx="0">
                  <c:v>137.89559543230015</c:v>
                </c:pt>
                <c:pt idx="1">
                  <c:v>149.23432835820893</c:v>
                </c:pt>
                <c:pt idx="2">
                  <c:v>103.6283833211412</c:v>
                </c:pt>
                <c:pt idx="3">
                  <c:v>58.169113329418671</c:v>
                </c:pt>
                <c:pt idx="4">
                  <c:v>114.02424942263281</c:v>
                </c:pt>
                <c:pt idx="5">
                  <c:v>4</c:v>
                </c:pt>
                <c:pt idx="6">
                  <c:v>5.6855585831062667</c:v>
                </c:pt>
                <c:pt idx="7">
                  <c:v>110.05846638183044</c:v>
                </c:pt>
                <c:pt idx="8">
                  <c:v>110.2610996089257</c:v>
                </c:pt>
                <c:pt idx="9">
                  <c:v>102.28421503533949</c:v>
                </c:pt>
                <c:pt idx="10">
                  <c:v>120.62147616606867</c:v>
                </c:pt>
                <c:pt idx="11">
                  <c:v>110.37110054505393</c:v>
                </c:pt>
                <c:pt idx="12">
                  <c:v>86.832112567463369</c:v>
                </c:pt>
                <c:pt idx="13">
                  <c:v>81.794921875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54432"/>
        <c:axId val="1149058240"/>
      </c:barChart>
      <c:catAx>
        <c:axId val="1149054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9058240"/>
        <c:crosses val="autoZero"/>
        <c:auto val="1"/>
        <c:lblAlgn val="ctr"/>
        <c:lblOffset val="100"/>
        <c:noMultiLvlLbl val="0"/>
      </c:catAx>
      <c:valAx>
        <c:axId val="11490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90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23</xdr:row>
      <xdr:rowOff>68580</xdr:rowOff>
    </xdr:from>
    <xdr:to>
      <xdr:col>11</xdr:col>
      <xdr:colOff>220980</xdr:colOff>
      <xdr:row>38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15</xdr:row>
      <xdr:rowOff>144780</xdr:rowOff>
    </xdr:from>
    <xdr:to>
      <xdr:col>15</xdr:col>
      <xdr:colOff>441960</xdr:colOff>
      <xdr:row>30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37</xdr:row>
      <xdr:rowOff>152400</xdr:rowOff>
    </xdr:from>
    <xdr:to>
      <xdr:col>10</xdr:col>
      <xdr:colOff>76200</xdr:colOff>
      <xdr:row>52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46</xdr:row>
      <xdr:rowOff>22860</xdr:rowOff>
    </xdr:from>
    <xdr:to>
      <xdr:col>18</xdr:col>
      <xdr:colOff>251460</xdr:colOff>
      <xdr:row>66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abSelected="1" topLeftCell="T1" workbookViewId="0">
      <selection activeCell="Z3" sqref="Z3"/>
    </sheetView>
  </sheetViews>
  <sheetFormatPr defaultRowHeight="14.4" x14ac:dyDescent="0.3"/>
  <sheetData>
    <row r="1" spans="1:31" x14ac:dyDescent="0.3">
      <c r="R1" t="s">
        <v>49</v>
      </c>
      <c r="S1" t="s">
        <v>50</v>
      </c>
      <c r="T1" t="s">
        <v>51</v>
      </c>
      <c r="U1" t="s">
        <v>51</v>
      </c>
      <c r="X1" t="s">
        <v>54</v>
      </c>
      <c r="Y1" t="s">
        <v>55</v>
      </c>
      <c r="Z1" t="s">
        <v>60</v>
      </c>
    </row>
    <row r="2" spans="1:31" x14ac:dyDescent="0.3">
      <c r="A2">
        <v>1072.5</v>
      </c>
      <c r="B2">
        <v>829.5</v>
      </c>
      <c r="R2" t="s">
        <v>11</v>
      </c>
      <c r="S2" t="s">
        <v>7</v>
      </c>
      <c r="T2">
        <v>638</v>
      </c>
      <c r="Y2" t="s">
        <v>56</v>
      </c>
      <c r="Z2" t="s">
        <v>63</v>
      </c>
    </row>
    <row r="3" spans="1:31" x14ac:dyDescent="0.3">
      <c r="A3">
        <v>0</v>
      </c>
      <c r="B3">
        <v>0</v>
      </c>
      <c r="R3" t="s">
        <v>12</v>
      </c>
      <c r="S3" t="s">
        <v>8</v>
      </c>
      <c r="T3">
        <v>635</v>
      </c>
      <c r="Y3" t="s">
        <v>57</v>
      </c>
      <c r="Z3" t="s">
        <v>62</v>
      </c>
    </row>
    <row r="4" spans="1:31" x14ac:dyDescent="0.3">
      <c r="S4" t="s">
        <v>9</v>
      </c>
      <c r="T4">
        <v>630</v>
      </c>
      <c r="Y4" t="s">
        <v>58</v>
      </c>
      <c r="Z4" t="s">
        <v>61</v>
      </c>
    </row>
    <row r="5" spans="1:31" x14ac:dyDescent="0.3">
      <c r="S5" t="s">
        <v>10</v>
      </c>
      <c r="T5">
        <v>638</v>
      </c>
      <c r="U5">
        <v>582</v>
      </c>
      <c r="Y5" t="s">
        <v>59</v>
      </c>
      <c r="Z5" t="s">
        <v>61</v>
      </c>
      <c r="AC5" t="s">
        <v>44</v>
      </c>
      <c r="AD5" t="s">
        <v>48</v>
      </c>
      <c r="AE5" t="s">
        <v>53</v>
      </c>
    </row>
    <row r="6" spans="1:31" x14ac:dyDescent="0.3">
      <c r="A6">
        <v>1072.5</v>
      </c>
      <c r="B6">
        <v>397.5</v>
      </c>
      <c r="D6">
        <f>A6-$A$2</f>
        <v>0</v>
      </c>
      <c r="E6">
        <f>$B$2-B6</f>
        <v>432</v>
      </c>
      <c r="G6">
        <f>8*D6/$D$14</f>
        <v>0</v>
      </c>
      <c r="H6">
        <f>E6*32.5/$E$7</f>
        <v>30.38961038961039</v>
      </c>
      <c r="J6">
        <v>0</v>
      </c>
      <c r="K6">
        <f>H6*100/$H$6</f>
        <v>100</v>
      </c>
      <c r="M6">
        <f>J6*7</f>
        <v>0</v>
      </c>
      <c r="N6">
        <v>100</v>
      </c>
      <c r="R6" t="s">
        <v>13</v>
      </c>
      <c r="S6" t="s">
        <v>14</v>
      </c>
      <c r="T6">
        <v>630</v>
      </c>
      <c r="AC6" t="s">
        <v>30</v>
      </c>
      <c r="AD6" s="1">
        <f>59.171/0.4291</f>
        <v>137.89559543230015</v>
      </c>
    </row>
    <row r="7" spans="1:31" x14ac:dyDescent="0.3">
      <c r="A7">
        <v>1120.5</v>
      </c>
      <c r="B7">
        <v>367.5</v>
      </c>
      <c r="D7">
        <f t="shared" ref="D7:D14" si="0">A7-$A$2</f>
        <v>48</v>
      </c>
      <c r="E7">
        <f t="shared" ref="E7:E14" si="1">$B$2-B7</f>
        <v>462</v>
      </c>
      <c r="G7">
        <f t="shared" ref="G7:G14" si="2">8*D7/$D$14</f>
        <v>0.88275862068965516</v>
      </c>
      <c r="H7">
        <f t="shared" ref="H7:H14" si="3">E7*32.5/$E$7</f>
        <v>32.5</v>
      </c>
      <c r="J7">
        <v>0.88275862068965516</v>
      </c>
      <c r="K7">
        <f t="shared" ref="K7:K14" si="4">H7*100/$H$6</f>
        <v>106.94444444444444</v>
      </c>
      <c r="M7">
        <f t="shared" ref="M7:M14" si="5">J7*7</f>
        <v>6.1793103448275861</v>
      </c>
      <c r="N7">
        <v>106.94444444444444</v>
      </c>
      <c r="S7" t="s">
        <v>15</v>
      </c>
      <c r="T7">
        <v>620</v>
      </c>
      <c r="AC7" t="s">
        <v>31</v>
      </c>
      <c r="AD7" s="1">
        <f>99.987/0.67</f>
        <v>149.23432835820893</v>
      </c>
      <c r="AE7" s="3">
        <f>($AD$6-AD7)/$AD$6</f>
        <v>-8.2226940536875404E-2</v>
      </c>
    </row>
    <row r="8" spans="1:31" x14ac:dyDescent="0.3">
      <c r="A8">
        <v>1143</v>
      </c>
      <c r="B8">
        <v>388.5</v>
      </c>
      <c r="D8">
        <f t="shared" si="0"/>
        <v>70.5</v>
      </c>
      <c r="E8">
        <f t="shared" si="1"/>
        <v>441</v>
      </c>
      <c r="G8">
        <f t="shared" si="2"/>
        <v>1.296551724137931</v>
      </c>
      <c r="H8">
        <f t="shared" si="3"/>
        <v>31.022727272727273</v>
      </c>
      <c r="J8">
        <v>1.296551724137931</v>
      </c>
      <c r="K8">
        <f t="shared" si="4"/>
        <v>102.08333333333334</v>
      </c>
      <c r="M8">
        <f t="shared" si="5"/>
        <v>9.0758620689655167</v>
      </c>
      <c r="N8">
        <v>102.08333333333334</v>
      </c>
      <c r="S8" t="s">
        <v>16</v>
      </c>
      <c r="T8">
        <v>628</v>
      </c>
      <c r="U8">
        <v>580</v>
      </c>
      <c r="AC8" t="s">
        <v>33</v>
      </c>
      <c r="AD8" s="1">
        <f>99.162/0.9569</f>
        <v>103.6283833211412</v>
      </c>
      <c r="AE8" s="3">
        <f t="shared" ref="AE8:AE19" si="6">($AD$6-AD8)/$AD$6</f>
        <v>0.24850113597705478</v>
      </c>
    </row>
    <row r="9" spans="1:31" x14ac:dyDescent="0.3">
      <c r="A9">
        <v>1191</v>
      </c>
      <c r="B9">
        <v>469.5</v>
      </c>
      <c r="D9">
        <f t="shared" si="0"/>
        <v>118.5</v>
      </c>
      <c r="E9">
        <f t="shared" si="1"/>
        <v>360</v>
      </c>
      <c r="G9">
        <f t="shared" si="2"/>
        <v>2.1793103448275861</v>
      </c>
      <c r="H9">
        <f t="shared" si="3"/>
        <v>25.324675324675326</v>
      </c>
      <c r="J9">
        <v>2.1793103448275861</v>
      </c>
      <c r="K9">
        <f t="shared" si="4"/>
        <v>83.333333333333343</v>
      </c>
      <c r="M9">
        <f t="shared" si="5"/>
        <v>15.255172413793103</v>
      </c>
      <c r="N9">
        <v>83.333333333333343</v>
      </c>
      <c r="R9" t="s">
        <v>18</v>
      </c>
      <c r="S9" t="s">
        <v>17</v>
      </c>
      <c r="T9">
        <v>628</v>
      </c>
      <c r="AC9" t="s">
        <v>32</v>
      </c>
      <c r="AD9" s="1">
        <f>99.062/1.703</f>
        <v>58.169113329418671</v>
      </c>
      <c r="AE9" s="3">
        <f t="shared" si="6"/>
        <v>0.5781655451208606</v>
      </c>
    </row>
    <row r="10" spans="1:31" x14ac:dyDescent="0.3">
      <c r="A10">
        <v>1237.5</v>
      </c>
      <c r="B10">
        <v>531</v>
      </c>
      <c r="D10">
        <f t="shared" si="0"/>
        <v>165</v>
      </c>
      <c r="E10">
        <f t="shared" si="1"/>
        <v>298.5</v>
      </c>
      <c r="G10">
        <f t="shared" si="2"/>
        <v>3.0344827586206895</v>
      </c>
      <c r="H10">
        <f t="shared" si="3"/>
        <v>20.998376623376622</v>
      </c>
      <c r="J10">
        <v>3.0344827586206895</v>
      </c>
      <c r="K10">
        <f t="shared" si="4"/>
        <v>69.097222222222214</v>
      </c>
      <c r="M10">
        <f t="shared" si="5"/>
        <v>21.241379310344826</v>
      </c>
      <c r="N10">
        <v>69.097222222222214</v>
      </c>
      <c r="R10" t="s">
        <v>19</v>
      </c>
      <c r="S10" t="s">
        <v>20</v>
      </c>
      <c r="T10">
        <v>620</v>
      </c>
      <c r="AC10" t="s">
        <v>34</v>
      </c>
      <c r="AD10" s="1">
        <f>98.745/0.866</f>
        <v>114.02424942263281</v>
      </c>
      <c r="AE10" s="3">
        <f t="shared" si="6"/>
        <v>0.17311173670798635</v>
      </c>
    </row>
    <row r="11" spans="1:31" x14ac:dyDescent="0.3">
      <c r="A11">
        <v>1291</v>
      </c>
      <c r="B11">
        <v>598.5</v>
      </c>
      <c r="D11">
        <f t="shared" si="0"/>
        <v>218.5</v>
      </c>
      <c r="E11">
        <f t="shared" si="1"/>
        <v>231</v>
      </c>
      <c r="G11">
        <f t="shared" si="2"/>
        <v>4.0183908045977015</v>
      </c>
      <c r="H11">
        <f t="shared" si="3"/>
        <v>16.25</v>
      </c>
      <c r="J11">
        <v>4.0183908045977015</v>
      </c>
      <c r="K11">
        <f t="shared" si="4"/>
        <v>53.472222222222221</v>
      </c>
      <c r="M11">
        <f t="shared" si="5"/>
        <v>28.128735632183911</v>
      </c>
      <c r="N11">
        <v>53.472222222222221</v>
      </c>
      <c r="S11" t="s">
        <v>21</v>
      </c>
      <c r="T11">
        <v>630</v>
      </c>
      <c r="AC11" t="s">
        <v>35</v>
      </c>
      <c r="AD11" s="1">
        <v>4</v>
      </c>
      <c r="AE11" s="3">
        <f t="shared" si="6"/>
        <v>0.97099254702472493</v>
      </c>
    </row>
    <row r="12" spans="1:31" x14ac:dyDescent="0.3">
      <c r="A12">
        <v>1344</v>
      </c>
      <c r="B12">
        <v>639</v>
      </c>
      <c r="D12">
        <f t="shared" si="0"/>
        <v>271.5</v>
      </c>
      <c r="E12">
        <f t="shared" si="1"/>
        <v>190.5</v>
      </c>
      <c r="G12">
        <f t="shared" si="2"/>
        <v>4.9931034482758623</v>
      </c>
      <c r="H12">
        <f t="shared" si="3"/>
        <v>13.400974025974026</v>
      </c>
      <c r="J12">
        <v>4.9931034482758623</v>
      </c>
      <c r="K12">
        <f t="shared" si="4"/>
        <v>44.097222222222221</v>
      </c>
      <c r="M12">
        <f t="shared" si="5"/>
        <v>34.951724137931038</v>
      </c>
      <c r="N12">
        <v>44.097222222222221</v>
      </c>
      <c r="S12" t="s">
        <v>22</v>
      </c>
      <c r="T12">
        <v>620</v>
      </c>
      <c r="U12">
        <v>570</v>
      </c>
      <c r="AC12" t="s">
        <v>36</v>
      </c>
      <c r="AD12" s="1">
        <f>83.464/14.68</f>
        <v>5.6855585831062667</v>
      </c>
      <c r="AE12" s="3">
        <f t="shared" si="6"/>
        <v>0.95876910669059345</v>
      </c>
    </row>
    <row r="13" spans="1:31" x14ac:dyDescent="0.3">
      <c r="A13">
        <v>1423.5</v>
      </c>
      <c r="B13">
        <v>657</v>
      </c>
      <c r="D13">
        <f t="shared" si="0"/>
        <v>351</v>
      </c>
      <c r="E13">
        <f t="shared" si="1"/>
        <v>172.5</v>
      </c>
      <c r="G13">
        <f t="shared" si="2"/>
        <v>6.455172413793103</v>
      </c>
      <c r="H13">
        <f t="shared" si="3"/>
        <v>12.13474025974026</v>
      </c>
      <c r="J13">
        <v>6.455172413793103</v>
      </c>
      <c r="K13">
        <f t="shared" si="4"/>
        <v>39.930555555555557</v>
      </c>
      <c r="M13">
        <f t="shared" si="5"/>
        <v>45.186206896551724</v>
      </c>
      <c r="N13">
        <v>39.930555555555557</v>
      </c>
      <c r="R13" t="s">
        <v>23</v>
      </c>
      <c r="S13" t="s">
        <v>24</v>
      </c>
      <c r="T13">
        <v>627</v>
      </c>
      <c r="AC13" t="s">
        <v>37</v>
      </c>
      <c r="AD13" s="1">
        <f>97.886/0.8894</f>
        <v>110.05846638183044</v>
      </c>
      <c r="AE13" s="3">
        <f t="shared" si="6"/>
        <v>0.2018710529745408</v>
      </c>
    </row>
    <row r="14" spans="1:31" x14ac:dyDescent="0.3">
      <c r="A14">
        <v>1507.5</v>
      </c>
      <c r="B14">
        <v>678</v>
      </c>
      <c r="D14">
        <f t="shared" si="0"/>
        <v>435</v>
      </c>
      <c r="E14">
        <f t="shared" si="1"/>
        <v>151.5</v>
      </c>
      <c r="G14">
        <f t="shared" si="2"/>
        <v>8</v>
      </c>
      <c r="H14">
        <f t="shared" si="3"/>
        <v>10.657467532467532</v>
      </c>
      <c r="J14">
        <v>8</v>
      </c>
      <c r="K14">
        <f t="shared" si="4"/>
        <v>35.069444444444436</v>
      </c>
      <c r="M14">
        <f t="shared" si="5"/>
        <v>56</v>
      </c>
      <c r="N14">
        <v>35.069444444444436</v>
      </c>
      <c r="S14" t="s">
        <v>25</v>
      </c>
      <c r="T14">
        <v>630</v>
      </c>
      <c r="AC14" t="s">
        <v>38</v>
      </c>
      <c r="AD14" s="1">
        <f>95.861/0.8694</f>
        <v>110.2610996089257</v>
      </c>
      <c r="AE14" s="3">
        <f t="shared" si="6"/>
        <v>0.20040158452299231</v>
      </c>
    </row>
    <row r="15" spans="1:31" x14ac:dyDescent="0.3">
      <c r="S15" t="s">
        <v>26</v>
      </c>
      <c r="T15">
        <v>626</v>
      </c>
      <c r="U15">
        <v>580</v>
      </c>
      <c r="AC15" t="s">
        <v>39</v>
      </c>
      <c r="AD15" s="1">
        <f>95.513/0.9338</f>
        <v>102.28421503533949</v>
      </c>
      <c r="AE15" s="3">
        <f t="shared" si="6"/>
        <v>0.25824886056236712</v>
      </c>
    </row>
    <row r="16" spans="1:31" x14ac:dyDescent="0.3">
      <c r="R16" t="s">
        <v>27</v>
      </c>
      <c r="S16" t="s">
        <v>28</v>
      </c>
      <c r="T16">
        <v>631</v>
      </c>
      <c r="AC16" t="s">
        <v>40</v>
      </c>
      <c r="AD16" s="1">
        <f>94.133/0.7804</f>
        <v>120.62147616606867</v>
      </c>
      <c r="AE16" s="3">
        <f t="shared" si="6"/>
        <v>0.1252695505761256</v>
      </c>
    </row>
    <row r="17" spans="17:31" x14ac:dyDescent="0.3">
      <c r="S17" t="s">
        <v>29</v>
      </c>
      <c r="T17">
        <v>622</v>
      </c>
      <c r="U17">
        <v>570</v>
      </c>
      <c r="AC17" t="s">
        <v>41</v>
      </c>
      <c r="AD17" s="1">
        <f>95.173/0.8623</f>
        <v>110.37110054505393</v>
      </c>
      <c r="AE17" s="3">
        <f t="shared" si="6"/>
        <v>0.19960387277749833</v>
      </c>
    </row>
    <row r="18" spans="17:31" x14ac:dyDescent="0.3">
      <c r="AC18" t="s">
        <v>42</v>
      </c>
      <c r="AD18" s="1">
        <f>90.097/1.0376</f>
        <v>86.832112567463369</v>
      </c>
      <c r="AE18" s="3">
        <f t="shared" si="6"/>
        <v>0.37030539448887911</v>
      </c>
    </row>
    <row r="19" spans="17:31" x14ac:dyDescent="0.3">
      <c r="W19" t="s">
        <v>46</v>
      </c>
      <c r="X19" t="s">
        <v>47</v>
      </c>
      <c r="AC19" t="s">
        <v>43</v>
      </c>
      <c r="AD19" s="1">
        <f>83.758/1.024</f>
        <v>81.794921875</v>
      </c>
      <c r="AE19" s="3">
        <f t="shared" si="6"/>
        <v>0.4068344125236602</v>
      </c>
    </row>
    <row r="20" spans="17:31" x14ac:dyDescent="0.3">
      <c r="R20" s="1">
        <f>119.28/2.24</f>
        <v>53.249999999999993</v>
      </c>
      <c r="S20" s="1">
        <f>11%*R20</f>
        <v>5.857499999999999</v>
      </c>
      <c r="W20" s="1">
        <f>R20*24</f>
        <v>1277.9999999999998</v>
      </c>
      <c r="X20" s="1">
        <f>S20*24</f>
        <v>140.57999999999998</v>
      </c>
    </row>
    <row r="21" spans="17:31" x14ac:dyDescent="0.3">
      <c r="Q21" t="s">
        <v>44</v>
      </c>
      <c r="R21" t="s">
        <v>48</v>
      </c>
      <c r="S21" t="s">
        <v>45</v>
      </c>
      <c r="T21" t="s">
        <v>52</v>
      </c>
      <c r="W21" s="1">
        <f>R22*24</f>
        <v>3309.4942903752035</v>
      </c>
      <c r="X21" s="1">
        <f>S22*24</f>
        <v>364.0443719412724</v>
      </c>
    </row>
    <row r="22" spans="17:31" x14ac:dyDescent="0.3">
      <c r="Q22" t="s">
        <v>30</v>
      </c>
      <c r="R22" s="1">
        <f>59.171/0.4291</f>
        <v>137.89559543230015</v>
      </c>
      <c r="S22" s="1">
        <f>11%*R22</f>
        <v>15.168515497553017</v>
      </c>
      <c r="T22" s="2">
        <f>R22/90</f>
        <v>1.5321732825811127</v>
      </c>
      <c r="W22" s="1" t="e">
        <f>#REF!*24</f>
        <v>#REF!</v>
      </c>
      <c r="X22" s="1" t="e">
        <f>#REF!*24</f>
        <v>#REF!</v>
      </c>
    </row>
    <row r="23" spans="17:31" x14ac:dyDescent="0.3">
      <c r="Q23" t="s">
        <v>31</v>
      </c>
      <c r="R23" s="1">
        <f>99.987/0.67</f>
        <v>149.23432835820893</v>
      </c>
      <c r="S23" s="1">
        <f t="shared" ref="S23:S25" si="7">11%*R23</f>
        <v>16.415776119402981</v>
      </c>
      <c r="T23" s="2">
        <f t="shared" ref="T23:T35" si="8">R23/90</f>
        <v>1.6581592039800992</v>
      </c>
      <c r="W23" s="1">
        <f t="shared" ref="W23:X25" si="9">R23*24</f>
        <v>3581.6238805970142</v>
      </c>
      <c r="X23" s="1">
        <f t="shared" si="9"/>
        <v>393.97862686567157</v>
      </c>
    </row>
    <row r="24" spans="17:31" x14ac:dyDescent="0.3">
      <c r="Q24" t="s">
        <v>33</v>
      </c>
      <c r="R24" s="1">
        <f>99.162/0.9569</f>
        <v>103.6283833211412</v>
      </c>
      <c r="S24" s="1">
        <f t="shared" si="7"/>
        <v>11.399122165325531</v>
      </c>
      <c r="T24" s="2">
        <f t="shared" si="8"/>
        <v>1.1514264813460133</v>
      </c>
      <c r="W24" s="1">
        <f t="shared" si="9"/>
        <v>2487.0811997073888</v>
      </c>
      <c r="X24" s="1">
        <f t="shared" si="9"/>
        <v>273.57893196781276</v>
      </c>
    </row>
    <row r="25" spans="17:31" x14ac:dyDescent="0.3">
      <c r="Q25" t="s">
        <v>32</v>
      </c>
      <c r="R25" s="1">
        <f>99.062/1.703</f>
        <v>58.169113329418671</v>
      </c>
      <c r="S25" s="1">
        <f t="shared" si="7"/>
        <v>6.3986024662360537</v>
      </c>
      <c r="T25" s="2">
        <f t="shared" si="8"/>
        <v>0.64632348143798524</v>
      </c>
      <c r="W25" s="1">
        <f t="shared" si="9"/>
        <v>1396.0587199060481</v>
      </c>
      <c r="X25" s="1">
        <f t="shared" si="9"/>
        <v>153.5664591896653</v>
      </c>
    </row>
    <row r="26" spans="17:31" x14ac:dyDescent="0.3">
      <c r="Q26" t="s">
        <v>34</v>
      </c>
      <c r="R26" s="1">
        <f>98.745/0.866</f>
        <v>114.02424942263281</v>
      </c>
      <c r="S26" s="1">
        <f>11%*R26</f>
        <v>12.542667436489609</v>
      </c>
      <c r="T26" s="2">
        <f t="shared" si="8"/>
        <v>1.26693610469592</v>
      </c>
      <c r="W26" s="1" t="e">
        <f>#REF!*24</f>
        <v>#REF!</v>
      </c>
      <c r="X26" s="1" t="e">
        <f>#REF!*24</f>
        <v>#REF!</v>
      </c>
    </row>
    <row r="27" spans="17:31" x14ac:dyDescent="0.3">
      <c r="Q27" t="s">
        <v>35</v>
      </c>
      <c r="R27" s="1">
        <v>4</v>
      </c>
      <c r="S27" s="1">
        <f>11%*R27</f>
        <v>0.44</v>
      </c>
      <c r="T27" s="2">
        <f t="shared" si="8"/>
        <v>4.4444444444444446E-2</v>
      </c>
      <c r="W27" s="1">
        <f t="shared" ref="W27:X29" si="10">R26*24</f>
        <v>2736.5819861431874</v>
      </c>
      <c r="X27" s="1">
        <f t="shared" si="10"/>
        <v>301.02401847575061</v>
      </c>
    </row>
    <row r="28" spans="17:31" x14ac:dyDescent="0.3">
      <c r="Q28" t="s">
        <v>36</v>
      </c>
      <c r="R28" s="1">
        <f>83.464/14.68</f>
        <v>5.6855585831062667</v>
      </c>
      <c r="S28" s="1">
        <f>11%*R28</f>
        <v>0.62541144414168937</v>
      </c>
      <c r="T28" s="2">
        <f t="shared" si="8"/>
        <v>6.3172873145625183E-2</v>
      </c>
      <c r="W28" s="1">
        <f t="shared" si="10"/>
        <v>96</v>
      </c>
      <c r="X28" s="1">
        <f t="shared" si="10"/>
        <v>10.56</v>
      </c>
    </row>
    <row r="29" spans="17:31" x14ac:dyDescent="0.3">
      <c r="Q29" t="s">
        <v>37</v>
      </c>
      <c r="R29" s="1">
        <f>97.886/0.8894</f>
        <v>110.05846638183044</v>
      </c>
      <c r="S29" s="1">
        <f>11%*R29</f>
        <v>12.106431302001349</v>
      </c>
      <c r="T29" s="2">
        <f t="shared" si="8"/>
        <v>1.2228718486870049</v>
      </c>
      <c r="W29" s="1">
        <f t="shared" si="10"/>
        <v>136.45340599455039</v>
      </c>
      <c r="X29" s="1">
        <f t="shared" si="10"/>
        <v>15.009874659400545</v>
      </c>
    </row>
    <row r="30" spans="17:31" x14ac:dyDescent="0.3">
      <c r="Q30" t="s">
        <v>38</v>
      </c>
      <c r="R30" s="1">
        <f>95.861/0.8694</f>
        <v>110.2610996089257</v>
      </c>
      <c r="S30" s="1">
        <f t="shared" ref="S30:S35" si="11">11%*R30</f>
        <v>12.128720956981828</v>
      </c>
      <c r="T30" s="2">
        <f t="shared" si="8"/>
        <v>1.2251233289880634</v>
      </c>
      <c r="W30" s="1" t="e">
        <f>#REF!*24</f>
        <v>#REF!</v>
      </c>
      <c r="X30" s="1" t="e">
        <f>#REF!*24</f>
        <v>#REF!</v>
      </c>
    </row>
    <row r="31" spans="17:31" x14ac:dyDescent="0.3">
      <c r="Q31" t="s">
        <v>39</v>
      </c>
      <c r="R31" s="1">
        <f>95.513/0.9338</f>
        <v>102.28421503533949</v>
      </c>
      <c r="S31" s="1">
        <f t="shared" si="11"/>
        <v>11.251263653887344</v>
      </c>
      <c r="T31" s="2">
        <f t="shared" si="8"/>
        <v>1.1364912781704388</v>
      </c>
      <c r="W31" s="1">
        <f t="shared" ref="W31:X37" si="12">R29*24</f>
        <v>2641.4031931639306</v>
      </c>
      <c r="X31" s="1">
        <f t="shared" si="12"/>
        <v>290.55435124803239</v>
      </c>
      <c r="Y31">
        <f>99.443/1.0599</f>
        <v>93.823002170016025</v>
      </c>
      <c r="Z31">
        <f>11%*Y31</f>
        <v>10.320530238701762</v>
      </c>
    </row>
    <row r="32" spans="17:31" x14ac:dyDescent="0.3">
      <c r="Q32" t="s">
        <v>40</v>
      </c>
      <c r="R32" s="1">
        <f>94.133/0.7804</f>
        <v>120.62147616606867</v>
      </c>
      <c r="S32" s="1">
        <f t="shared" si="11"/>
        <v>13.268362378267554</v>
      </c>
      <c r="T32" s="2">
        <f t="shared" si="8"/>
        <v>1.3402386240674298</v>
      </c>
      <c r="W32" s="1">
        <f t="shared" si="12"/>
        <v>2646.266390614217</v>
      </c>
      <c r="X32" s="1">
        <f t="shared" si="12"/>
        <v>291.08930296756387</v>
      </c>
      <c r="Y32">
        <f>98.91/1.2032</f>
        <v>82.205784574468083</v>
      </c>
      <c r="Z32">
        <f t="shared" ref="Z32:Z37" si="13">11%*Y32</f>
        <v>9.0426363031914896</v>
      </c>
    </row>
    <row r="33" spans="3:26" x14ac:dyDescent="0.3">
      <c r="Q33" t="s">
        <v>41</v>
      </c>
      <c r="R33" s="1">
        <f>95.173/0.8623</f>
        <v>110.37110054505393</v>
      </c>
      <c r="S33" s="1">
        <f t="shared" si="11"/>
        <v>12.140821059955933</v>
      </c>
      <c r="T33" s="2">
        <f t="shared" si="8"/>
        <v>1.2263455616117105</v>
      </c>
      <c r="W33" s="1">
        <f t="shared" si="12"/>
        <v>2454.8211608481479</v>
      </c>
      <c r="X33" s="1">
        <f t="shared" si="12"/>
        <v>270.03032769329627</v>
      </c>
      <c r="Y33">
        <f>98.818/1.2957</f>
        <v>76.266110982480512</v>
      </c>
      <c r="Z33">
        <f t="shared" si="13"/>
        <v>8.3892722080728568</v>
      </c>
    </row>
    <row r="34" spans="3:26" x14ac:dyDescent="0.3">
      <c r="Q34" t="s">
        <v>42</v>
      </c>
      <c r="R34" s="1">
        <f>90.097/1.0376</f>
        <v>86.832112567463369</v>
      </c>
      <c r="S34" s="1">
        <f t="shared" si="11"/>
        <v>9.5515323824209712</v>
      </c>
      <c r="T34" s="2">
        <f t="shared" si="8"/>
        <v>0.964801250749593</v>
      </c>
      <c r="W34" s="1">
        <f t="shared" si="12"/>
        <v>2894.9154279856484</v>
      </c>
      <c r="X34" s="1">
        <f t="shared" si="12"/>
        <v>318.44069707842129</v>
      </c>
      <c r="Y34">
        <f>98.454/1.2536</f>
        <v>78.537013401403954</v>
      </c>
      <c r="Z34">
        <f t="shared" si="13"/>
        <v>8.6390714741544343</v>
      </c>
    </row>
    <row r="35" spans="3:26" x14ac:dyDescent="0.3">
      <c r="Q35" t="s">
        <v>43</v>
      </c>
      <c r="R35" s="1">
        <f>83.758/1.024</f>
        <v>81.794921875</v>
      </c>
      <c r="S35" s="1">
        <f t="shared" si="11"/>
        <v>8.9974414062499992</v>
      </c>
      <c r="T35" s="2">
        <f t="shared" si="8"/>
        <v>0.90883246527777772</v>
      </c>
      <c r="W35" s="1">
        <f t="shared" si="12"/>
        <v>2648.9064130812944</v>
      </c>
      <c r="X35" s="1">
        <f t="shared" si="12"/>
        <v>291.37970543894238</v>
      </c>
      <c r="Y35">
        <f>98.728/1.2516</f>
        <v>78.881431767337801</v>
      </c>
      <c r="Z35">
        <f t="shared" si="13"/>
        <v>8.6769574944071586</v>
      </c>
    </row>
    <row r="36" spans="3:26" x14ac:dyDescent="0.3">
      <c r="W36" s="1">
        <f t="shared" si="12"/>
        <v>2083.970701619121</v>
      </c>
      <c r="X36" s="1">
        <f t="shared" si="12"/>
        <v>229.2367771781033</v>
      </c>
      <c r="Y36">
        <f>97.391/1.8363</f>
        <v>53.03654087022818</v>
      </c>
      <c r="Z36">
        <f t="shared" si="13"/>
        <v>5.8340194957250997</v>
      </c>
    </row>
    <row r="37" spans="3:26" x14ac:dyDescent="0.3">
      <c r="W37" s="1">
        <f t="shared" si="12"/>
        <v>1963.078125</v>
      </c>
      <c r="X37" s="1">
        <f t="shared" si="12"/>
        <v>215.93859375</v>
      </c>
      <c r="Y37">
        <f>95.721/2.3338</f>
        <v>41.015082697746166</v>
      </c>
      <c r="Z37">
        <f t="shared" si="13"/>
        <v>4.5116590967520782</v>
      </c>
    </row>
    <row r="40" spans="3:26" x14ac:dyDescent="0.3">
      <c r="C40" t="s">
        <v>0</v>
      </c>
      <c r="D40">
        <v>33</v>
      </c>
    </row>
    <row r="41" spans="3:26" x14ac:dyDescent="0.3">
      <c r="C41" t="s">
        <v>1</v>
      </c>
      <c r="D41">
        <v>39</v>
      </c>
    </row>
    <row r="42" spans="3:26" x14ac:dyDescent="0.3">
      <c r="C42" t="s">
        <v>2</v>
      </c>
      <c r="D42">
        <v>0.2</v>
      </c>
    </row>
    <row r="43" spans="3:26" x14ac:dyDescent="0.3">
      <c r="C43" t="s">
        <v>3</v>
      </c>
      <c r="D43">
        <v>0.7</v>
      </c>
    </row>
    <row r="44" spans="3:26" x14ac:dyDescent="0.3">
      <c r="C44" t="s">
        <v>4</v>
      </c>
      <c r="D44">
        <v>0.5</v>
      </c>
    </row>
    <row r="49" spans="1:5" x14ac:dyDescent="0.3">
      <c r="C49" t="s">
        <v>0</v>
      </c>
      <c r="D49">
        <v>33</v>
      </c>
    </row>
    <row r="50" spans="1:5" x14ac:dyDescent="0.3">
      <c r="C50" t="s">
        <v>1</v>
      </c>
      <c r="D50">
        <v>39</v>
      </c>
    </row>
    <row r="51" spans="1:5" x14ac:dyDescent="0.3">
      <c r="C51" t="s">
        <v>5</v>
      </c>
      <c r="D51">
        <v>9.8000000000000007</v>
      </c>
    </row>
    <row r="52" spans="1:5" x14ac:dyDescent="0.3">
      <c r="C52" t="s">
        <v>6</v>
      </c>
      <c r="D52">
        <v>17</v>
      </c>
    </row>
    <row r="53" spans="1:5" x14ac:dyDescent="0.3">
      <c r="C53" t="s">
        <v>2</v>
      </c>
      <c r="D53">
        <v>0.2</v>
      </c>
    </row>
    <row r="54" spans="1:5" x14ac:dyDescent="0.3">
      <c r="C54" t="s">
        <v>3</v>
      </c>
      <c r="D54">
        <v>0.7</v>
      </c>
    </row>
    <row r="55" spans="1:5" x14ac:dyDescent="0.3">
      <c r="C55" t="s">
        <v>4</v>
      </c>
      <c r="D55">
        <v>0.5</v>
      </c>
    </row>
    <row r="59" spans="1:5" x14ac:dyDescent="0.3">
      <c r="A59" t="s">
        <v>44</v>
      </c>
      <c r="B59" t="s">
        <v>48</v>
      </c>
      <c r="C59" t="s">
        <v>45</v>
      </c>
      <c r="D59" t="s">
        <v>46</v>
      </c>
      <c r="E59" t="s">
        <v>47</v>
      </c>
    </row>
    <row r="60" spans="1:5" x14ac:dyDescent="0.3">
      <c r="B60" s="1">
        <f>119.28/2.24</f>
        <v>53.249999999999993</v>
      </c>
      <c r="C60" s="1">
        <f>11%*B60</f>
        <v>5.857499999999999</v>
      </c>
      <c r="D60" s="1">
        <f>B60*24</f>
        <v>1277.9999999999998</v>
      </c>
      <c r="E60" s="1">
        <f>C60*24</f>
        <v>140.57999999999998</v>
      </c>
    </row>
    <row r="61" spans="1:5" x14ac:dyDescent="0.3">
      <c r="A61" t="s">
        <v>30</v>
      </c>
      <c r="B61" s="1">
        <f>59.171/0.4291</f>
        <v>137.89559543230015</v>
      </c>
      <c r="C61" s="1">
        <f t="shared" ref="C61" si="14">11%*B61</f>
        <v>15.168515497553017</v>
      </c>
      <c r="D61" s="1">
        <f>B61*24</f>
        <v>3309.4942903752035</v>
      </c>
      <c r="E61" s="1">
        <f t="shared" ref="E61:E74" si="15">C61*24</f>
        <v>364.0443719412724</v>
      </c>
    </row>
    <row r="62" spans="1:5" x14ac:dyDescent="0.3">
      <c r="A62" t="s">
        <v>31</v>
      </c>
      <c r="B62" s="1">
        <f>99.987/0.67</f>
        <v>149.23432835820893</v>
      </c>
      <c r="C62" s="1">
        <f t="shared" ref="C62:C64" si="16">11%*B62</f>
        <v>16.415776119402981</v>
      </c>
      <c r="D62" s="1">
        <f t="shared" ref="D62:D74" si="17">B62*24</f>
        <v>3581.6238805970142</v>
      </c>
      <c r="E62" s="1">
        <f t="shared" si="15"/>
        <v>393.97862686567157</v>
      </c>
    </row>
    <row r="63" spans="1:5" x14ac:dyDescent="0.3">
      <c r="A63" t="s">
        <v>33</v>
      </c>
      <c r="B63" s="1">
        <f>99.162/0.9569</f>
        <v>103.6283833211412</v>
      </c>
      <c r="C63" s="1">
        <f t="shared" si="16"/>
        <v>11.399122165325531</v>
      </c>
      <c r="D63" s="1">
        <f t="shared" si="17"/>
        <v>2487.0811997073888</v>
      </c>
      <c r="E63" s="1">
        <f t="shared" si="15"/>
        <v>273.57893196781276</v>
      </c>
    </row>
    <row r="64" spans="1:5" x14ac:dyDescent="0.3">
      <c r="A64" t="s">
        <v>32</v>
      </c>
      <c r="B64" s="1">
        <f>99.062/1.703</f>
        <v>58.169113329418671</v>
      </c>
      <c r="C64" s="1">
        <f t="shared" si="16"/>
        <v>6.3986024662360537</v>
      </c>
      <c r="D64" s="1">
        <f t="shared" si="17"/>
        <v>1396.0587199060481</v>
      </c>
      <c r="E64" s="1">
        <f t="shared" si="15"/>
        <v>153.5664591896653</v>
      </c>
    </row>
    <row r="65" spans="1:5" x14ac:dyDescent="0.3">
      <c r="A65" t="s">
        <v>34</v>
      </c>
      <c r="B65" s="1">
        <f>98.745/0.866</f>
        <v>114.02424942263281</v>
      </c>
      <c r="C65" s="1">
        <f t="shared" ref="C65:C67" si="18">11%*B65</f>
        <v>12.542667436489609</v>
      </c>
      <c r="D65" s="1">
        <f t="shared" si="17"/>
        <v>2736.5819861431874</v>
      </c>
      <c r="E65" s="1">
        <f t="shared" si="15"/>
        <v>301.02401847575061</v>
      </c>
    </row>
    <row r="66" spans="1:5" x14ac:dyDescent="0.3">
      <c r="A66" t="s">
        <v>35</v>
      </c>
      <c r="B66" s="1">
        <v>4</v>
      </c>
      <c r="C66" s="1">
        <f t="shared" si="18"/>
        <v>0.44</v>
      </c>
      <c r="D66" s="1">
        <f t="shared" si="17"/>
        <v>96</v>
      </c>
      <c r="E66" s="1">
        <f t="shared" si="15"/>
        <v>10.56</v>
      </c>
    </row>
    <row r="67" spans="1:5" x14ac:dyDescent="0.3">
      <c r="A67" t="s">
        <v>36</v>
      </c>
      <c r="B67" s="1">
        <f>83.464/14.68</f>
        <v>5.6855585831062667</v>
      </c>
      <c r="C67" s="1">
        <f t="shared" si="18"/>
        <v>0.62541144414168937</v>
      </c>
      <c r="D67" s="1">
        <f t="shared" si="17"/>
        <v>136.45340599455039</v>
      </c>
      <c r="E67" s="1">
        <f t="shared" si="15"/>
        <v>15.009874659400545</v>
      </c>
    </row>
    <row r="68" spans="1:5" x14ac:dyDescent="0.3">
      <c r="A68" t="s">
        <v>37</v>
      </c>
      <c r="B68" s="1">
        <f>97.886/0.8894</f>
        <v>110.05846638183044</v>
      </c>
      <c r="C68" s="1">
        <f>11%*B68</f>
        <v>12.106431302001349</v>
      </c>
      <c r="D68" s="1">
        <f t="shared" si="17"/>
        <v>2641.4031931639306</v>
      </c>
      <c r="E68" s="1">
        <f t="shared" si="15"/>
        <v>290.55435124803239</v>
      </c>
    </row>
    <row r="69" spans="1:5" x14ac:dyDescent="0.3">
      <c r="A69" t="s">
        <v>38</v>
      </c>
      <c r="B69" s="1">
        <f>95.861/0.8694</f>
        <v>110.2610996089257</v>
      </c>
      <c r="C69" s="1">
        <f t="shared" ref="C69:C74" si="19">11%*B69</f>
        <v>12.128720956981828</v>
      </c>
      <c r="D69" s="1">
        <f t="shared" si="17"/>
        <v>2646.266390614217</v>
      </c>
      <c r="E69" s="1">
        <f t="shared" si="15"/>
        <v>291.08930296756387</v>
      </c>
    </row>
    <row r="70" spans="1:5" x14ac:dyDescent="0.3">
      <c r="A70" t="s">
        <v>39</v>
      </c>
      <c r="B70" s="1">
        <f>95.513/0.9338</f>
        <v>102.28421503533949</v>
      </c>
      <c r="C70" s="1">
        <f t="shared" si="19"/>
        <v>11.251263653887344</v>
      </c>
      <c r="D70" s="1">
        <f t="shared" si="17"/>
        <v>2454.8211608481479</v>
      </c>
      <c r="E70" s="1">
        <f t="shared" si="15"/>
        <v>270.03032769329627</v>
      </c>
    </row>
    <row r="71" spans="1:5" x14ac:dyDescent="0.3">
      <c r="A71" t="s">
        <v>40</v>
      </c>
      <c r="B71" s="1">
        <f>94.133/0.7804</f>
        <v>120.62147616606867</v>
      </c>
      <c r="C71" s="1">
        <f t="shared" si="19"/>
        <v>13.268362378267554</v>
      </c>
      <c r="D71" s="1">
        <f t="shared" si="17"/>
        <v>2894.9154279856484</v>
      </c>
      <c r="E71" s="1">
        <f t="shared" si="15"/>
        <v>318.44069707842129</v>
      </c>
    </row>
    <row r="72" spans="1:5" x14ac:dyDescent="0.3">
      <c r="A72" t="s">
        <v>41</v>
      </c>
      <c r="B72" s="1">
        <f>95.173/0.8623</f>
        <v>110.37110054505393</v>
      </c>
      <c r="C72" s="1">
        <f t="shared" si="19"/>
        <v>12.140821059955933</v>
      </c>
      <c r="D72" s="1">
        <f t="shared" si="17"/>
        <v>2648.9064130812944</v>
      </c>
      <c r="E72" s="1">
        <f t="shared" si="15"/>
        <v>291.37970543894238</v>
      </c>
    </row>
    <row r="73" spans="1:5" x14ac:dyDescent="0.3">
      <c r="A73" t="s">
        <v>42</v>
      </c>
      <c r="B73" s="1">
        <f>90.097/1.0376</f>
        <v>86.832112567463369</v>
      </c>
      <c r="C73" s="1">
        <f t="shared" si="19"/>
        <v>9.5515323824209712</v>
      </c>
      <c r="D73" s="1">
        <f t="shared" si="17"/>
        <v>2083.970701619121</v>
      </c>
      <c r="E73" s="1">
        <f t="shared" si="15"/>
        <v>229.2367771781033</v>
      </c>
    </row>
    <row r="74" spans="1:5" x14ac:dyDescent="0.3">
      <c r="A74" t="s">
        <v>43</v>
      </c>
      <c r="B74" s="1">
        <f>83.758/1.024</f>
        <v>81.794921875</v>
      </c>
      <c r="C74" s="1">
        <f t="shared" si="19"/>
        <v>8.9974414062499992</v>
      </c>
      <c r="D74" s="1">
        <f t="shared" si="17"/>
        <v>1963.078125</v>
      </c>
      <c r="E74" s="1">
        <f t="shared" si="15"/>
        <v>215.93859375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2016-09-04T07:57:33Z</dcterms:created>
  <dcterms:modified xsi:type="dcterms:W3CDTF">2016-09-06T21:46:27Z</dcterms:modified>
</cp:coreProperties>
</file>