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8D579B68F3777/Documents/"/>
    </mc:Choice>
  </mc:AlternateContent>
  <xr:revisionPtr revIDLastSave="0" documentId="8_{6609677E-A11D-4A26-9D08-DE2CF5310FD7}" xr6:coauthVersionLast="47" xr6:coauthVersionMax="47" xr10:uidLastSave="{00000000-0000-0000-0000-000000000000}"/>
  <bookViews>
    <workbookView xWindow="-120" yWindow="-120" windowWidth="20730" windowHeight="11040" firstSheet="1" xr2:uid="{38F0F4F5-960D-46EF-9A40-F4468FF4285D}"/>
  </bookViews>
  <sheets>
    <sheet name="Volume" sheetId="2" r:id="rId1"/>
    <sheet name="Nutritio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O3" i="2"/>
  <c r="P3" i="2"/>
  <c r="N4" i="2"/>
  <c r="O4" i="2"/>
  <c r="P4" i="2"/>
  <c r="N5" i="2"/>
  <c r="O5" i="2"/>
  <c r="P5" i="2"/>
  <c r="N6" i="2"/>
  <c r="O6" i="2"/>
  <c r="P6" i="2"/>
  <c r="N7" i="2"/>
  <c r="O7" i="2"/>
  <c r="P7" i="2"/>
  <c r="N8" i="2"/>
  <c r="O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N14" i="2"/>
  <c r="O14" i="2"/>
  <c r="P14" i="2"/>
  <c r="N15" i="2"/>
  <c r="O15" i="2"/>
  <c r="P15" i="2"/>
  <c r="N16" i="2"/>
  <c r="O16" i="2"/>
  <c r="P16" i="2"/>
  <c r="N17" i="2"/>
  <c r="O17" i="2"/>
  <c r="P17" i="2"/>
  <c r="N18" i="2"/>
  <c r="O18" i="2"/>
  <c r="P18" i="2"/>
  <c r="N19" i="2"/>
  <c r="O19" i="2"/>
  <c r="P19" i="2"/>
  <c r="N20" i="2"/>
  <c r="O20" i="2"/>
  <c r="P20" i="2"/>
  <c r="N21" i="2"/>
  <c r="O21" i="2"/>
  <c r="P21" i="2"/>
  <c r="N22" i="2"/>
  <c r="O22" i="2"/>
  <c r="P22" i="2"/>
  <c r="N23" i="2"/>
  <c r="O23" i="2"/>
  <c r="P23" i="2"/>
  <c r="N24" i="2"/>
  <c r="O24" i="2"/>
  <c r="P24" i="2"/>
  <c r="N25" i="2"/>
  <c r="O25" i="2"/>
  <c r="P25" i="2"/>
  <c r="N26" i="2"/>
  <c r="O26" i="2"/>
  <c r="P26" i="2"/>
  <c r="N27" i="2"/>
  <c r="O27" i="2"/>
  <c r="P27" i="2"/>
  <c r="N28" i="2"/>
  <c r="O28" i="2"/>
  <c r="P28" i="2"/>
  <c r="N29" i="2"/>
  <c r="O29" i="2"/>
  <c r="P29" i="2"/>
  <c r="N30" i="2"/>
  <c r="O30" i="2"/>
  <c r="P30" i="2"/>
  <c r="N31" i="2"/>
  <c r="O31" i="2"/>
  <c r="P31" i="2"/>
  <c r="N32" i="2"/>
  <c r="O32" i="2"/>
  <c r="P32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N2" i="2"/>
  <c r="P2" i="2"/>
  <c r="O2" i="2"/>
  <c r="F11" i="2" a="1"/>
  <c r="F11" i="2"/>
  <c r="J8" i="2"/>
  <c r="M8" i="2"/>
  <c r="F2" i="2"/>
  <c r="E2" i="2"/>
  <c r="D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K2" i="2"/>
  <c r="H2" i="2"/>
  <c r="D3" i="2" a="1"/>
  <c r="D3" i="2"/>
  <c r="L2" i="2"/>
  <c r="I2" i="2"/>
  <c r="E3" i="2" a="1"/>
  <c r="E3" i="2"/>
  <c r="M2" i="2"/>
  <c r="J2" i="2"/>
  <c r="F3" i="2" a="1"/>
  <c r="F3" i="2"/>
  <c r="K3" i="2"/>
  <c r="H3" i="2"/>
  <c r="L3" i="2"/>
  <c r="I3" i="2"/>
  <c r="M3" i="2"/>
  <c r="J3" i="2"/>
  <c r="S3" i="2"/>
  <c r="F4" i="2" a="1"/>
  <c r="F4" i="2"/>
  <c r="S2" i="2"/>
  <c r="R3" i="2"/>
  <c r="E4" i="2" a="1"/>
  <c r="E4" i="2"/>
  <c r="R2" i="2"/>
  <c r="D4" i="2" a="1"/>
  <c r="D4" i="2"/>
  <c r="D5" i="2" a="1"/>
  <c r="D5" i="2"/>
  <c r="K4" i="2"/>
  <c r="H4" i="2"/>
  <c r="E5" i="2" a="1"/>
  <c r="E5" i="2"/>
  <c r="L4" i="2"/>
  <c r="I4" i="2"/>
  <c r="F5" i="2" a="1"/>
  <c r="F5" i="2"/>
  <c r="M4" i="2"/>
  <c r="J4" i="2"/>
  <c r="S4" i="2"/>
  <c r="F6" i="2" a="1"/>
  <c r="F6" i="2"/>
  <c r="M5" i="2"/>
  <c r="J5" i="2"/>
  <c r="R4" i="2"/>
  <c r="L5" i="2"/>
  <c r="I5" i="2"/>
  <c r="D6" i="2" a="1"/>
  <c r="D6" i="2"/>
  <c r="K5" i="2"/>
  <c r="H5" i="2"/>
  <c r="D7" i="2" a="1"/>
  <c r="D7" i="2"/>
  <c r="K6" i="2"/>
  <c r="H6" i="2"/>
  <c r="R5" i="2"/>
  <c r="E7" i="2" a="1"/>
  <c r="E7" i="2"/>
  <c r="I7" i="2" s="1"/>
  <c r="L6" i="2"/>
  <c r="I6" i="2"/>
  <c r="S5" i="2"/>
  <c r="M6" i="2"/>
  <c r="J6" i="2"/>
  <c r="S6" i="2"/>
  <c r="M7" i="2"/>
  <c r="J7" i="2"/>
  <c r="R6" i="2"/>
  <c r="E8" i="2" a="1"/>
  <c r="E8" i="2"/>
  <c r="E9" i="2" a="1"/>
  <c r="E9" i="2"/>
  <c r="L7" i="2"/>
  <c r="D8" i="2" a="1"/>
  <c r="D8" i="2"/>
  <c r="D9" i="2" a="1"/>
  <c r="D9" i="2"/>
  <c r="K7" i="2"/>
  <c r="H7" i="2"/>
  <c r="K8" i="2"/>
  <c r="H8" i="2"/>
  <c r="R7" i="2"/>
  <c r="L8" i="2"/>
  <c r="I8" i="2"/>
  <c r="S7" i="2"/>
  <c r="J9" i="2"/>
  <c r="M9" i="2"/>
  <c r="S8" i="2"/>
  <c r="R8" i="2"/>
  <c r="E10" i="2" a="1"/>
  <c r="E10" i="2"/>
  <c r="I10" i="2" s="1"/>
  <c r="L9" i="2"/>
  <c r="I9" i="2"/>
  <c r="D10" i="2" a="1"/>
  <c r="D10" i="2"/>
  <c r="K9" i="2"/>
  <c r="H9" i="2"/>
  <c r="J10" i="2"/>
  <c r="M10" i="2"/>
  <c r="D11" i="2" a="1"/>
  <c r="D11" i="2"/>
  <c r="K10" i="2"/>
  <c r="H10" i="2"/>
  <c r="R9" i="2"/>
  <c r="E11" i="2" a="1"/>
  <c r="E11" i="2"/>
  <c r="L10" i="2"/>
  <c r="S9" i="2"/>
  <c r="S10" i="2"/>
  <c r="F12" i="2" a="1"/>
  <c r="F12" i="2"/>
  <c r="M11" i="2"/>
  <c r="J11" i="2"/>
  <c r="R10" i="2"/>
  <c r="E12" i="2" a="1"/>
  <c r="E12" i="2"/>
  <c r="L11" i="2"/>
  <c r="I11" i="2"/>
  <c r="D12" i="2" a="1"/>
  <c r="D12" i="2"/>
  <c r="K11" i="2"/>
  <c r="H11" i="2"/>
  <c r="D13" i="2" a="1"/>
  <c r="D13" i="2"/>
  <c r="K12" i="2"/>
  <c r="H12" i="2"/>
  <c r="R11" i="2"/>
  <c r="E13" i="2" a="1"/>
  <c r="E13" i="2"/>
  <c r="L12" i="2"/>
  <c r="I12" i="2"/>
  <c r="S11" i="2"/>
  <c r="F13" i="2" a="1"/>
  <c r="F13" i="2"/>
  <c r="M12" i="2"/>
  <c r="J12" i="2"/>
  <c r="S12" i="2"/>
  <c r="F14" i="2" a="1"/>
  <c r="F14" i="2"/>
  <c r="M13" i="2"/>
  <c r="J13" i="2"/>
  <c r="R12" i="2"/>
  <c r="E14" i="2" a="1"/>
  <c r="E14" i="2"/>
  <c r="L13" i="2"/>
  <c r="I13" i="2"/>
  <c r="D14" i="2" a="1"/>
  <c r="D14" i="2"/>
  <c r="K13" i="2"/>
  <c r="H13" i="2"/>
  <c r="D15" i="2" a="1"/>
  <c r="D15" i="2"/>
  <c r="K14" i="2"/>
  <c r="H14" i="2"/>
  <c r="R13" i="2"/>
  <c r="E15" i="2" a="1"/>
  <c r="E15" i="2"/>
  <c r="L14" i="2"/>
  <c r="I14" i="2"/>
  <c r="S13" i="2"/>
  <c r="F15" i="2" a="1"/>
  <c r="F15" i="2"/>
  <c r="M14" i="2"/>
  <c r="J14" i="2"/>
  <c r="S14" i="2"/>
  <c r="F16" i="2" a="1"/>
  <c r="F16" i="2"/>
  <c r="M15" i="2"/>
  <c r="J15" i="2"/>
  <c r="R14" i="2"/>
  <c r="E16" i="2" a="1"/>
  <c r="E16" i="2"/>
  <c r="L15" i="2"/>
  <c r="I15" i="2"/>
  <c r="D16" i="2" a="1"/>
  <c r="D16" i="2"/>
  <c r="K15" i="2"/>
  <c r="H15" i="2"/>
  <c r="D17" i="2" a="1"/>
  <c r="D17" i="2"/>
  <c r="K16" i="2"/>
  <c r="H16" i="2"/>
  <c r="R15" i="2"/>
  <c r="E17" i="2" a="1"/>
  <c r="E17" i="2"/>
  <c r="L16" i="2"/>
  <c r="I16" i="2"/>
  <c r="S15" i="2"/>
  <c r="F17" i="2" a="1"/>
  <c r="F17" i="2"/>
  <c r="M16" i="2"/>
  <c r="J16" i="2"/>
  <c r="S16" i="2"/>
  <c r="F18" i="2" a="1"/>
  <c r="F18" i="2"/>
  <c r="M17" i="2"/>
  <c r="J17" i="2"/>
  <c r="R16" i="2"/>
  <c r="E18" i="2" a="1"/>
  <c r="E18" i="2"/>
  <c r="L17" i="2"/>
  <c r="I17" i="2"/>
  <c r="D18" i="2" a="1"/>
  <c r="D18" i="2"/>
  <c r="K17" i="2"/>
  <c r="H17" i="2"/>
  <c r="D19" i="2" a="1"/>
  <c r="D19" i="2"/>
  <c r="K18" i="2"/>
  <c r="H18" i="2"/>
  <c r="R17" i="2"/>
  <c r="E19" i="2" a="1"/>
  <c r="E19" i="2"/>
  <c r="L18" i="2"/>
  <c r="I18" i="2"/>
  <c r="S17" i="2"/>
  <c r="F19" i="2" a="1"/>
  <c r="F19" i="2"/>
  <c r="M18" i="2"/>
  <c r="J18" i="2"/>
  <c r="S18" i="2"/>
  <c r="F20" i="2" a="1"/>
  <c r="F20" i="2"/>
  <c r="M19" i="2"/>
  <c r="J19" i="2"/>
  <c r="R18" i="2"/>
  <c r="E20" i="2" a="1"/>
  <c r="E20" i="2"/>
  <c r="L19" i="2"/>
  <c r="I19" i="2"/>
  <c r="D20" i="2" a="1"/>
  <c r="D20" i="2"/>
  <c r="K19" i="2"/>
  <c r="H19" i="2"/>
  <c r="D21" i="2" a="1"/>
  <c r="D21" i="2"/>
  <c r="K20" i="2"/>
  <c r="H20" i="2"/>
  <c r="R19" i="2"/>
  <c r="E21" i="2" a="1"/>
  <c r="E21" i="2"/>
  <c r="L20" i="2"/>
  <c r="I20" i="2"/>
  <c r="S19" i="2"/>
  <c r="F21" i="2" a="1"/>
  <c r="F21" i="2"/>
  <c r="M20" i="2"/>
  <c r="J20" i="2"/>
  <c r="S20" i="2"/>
  <c r="F22" i="2" a="1"/>
  <c r="F22" i="2"/>
  <c r="M21" i="2"/>
  <c r="J21" i="2"/>
  <c r="R20" i="2"/>
  <c r="E22" i="2" a="1"/>
  <c r="E22" i="2"/>
  <c r="L21" i="2"/>
  <c r="I21" i="2"/>
  <c r="D22" i="2" a="1"/>
  <c r="D22" i="2"/>
  <c r="K21" i="2"/>
  <c r="H21" i="2"/>
  <c r="D23" i="2" a="1"/>
  <c r="D23" i="2"/>
  <c r="K22" i="2"/>
  <c r="H22" i="2"/>
  <c r="R21" i="2"/>
  <c r="E23" i="2" a="1"/>
  <c r="E23" i="2"/>
  <c r="L22" i="2"/>
  <c r="I22" i="2"/>
  <c r="S21" i="2"/>
  <c r="F23" i="2" a="1"/>
  <c r="F23" i="2"/>
  <c r="M22" i="2"/>
  <c r="J22" i="2"/>
  <c r="S22" i="2"/>
  <c r="F24" i="2" a="1"/>
  <c r="F24" i="2"/>
  <c r="M23" i="2"/>
  <c r="J23" i="2"/>
  <c r="R22" i="2"/>
  <c r="E24" i="2" a="1"/>
  <c r="E24" i="2"/>
  <c r="L23" i="2"/>
  <c r="I23" i="2"/>
  <c r="D24" i="2" a="1"/>
  <c r="D24" i="2"/>
  <c r="K23" i="2"/>
  <c r="H23" i="2"/>
  <c r="D25" i="2" a="1"/>
  <c r="D25" i="2"/>
  <c r="K24" i="2"/>
  <c r="H24" i="2"/>
  <c r="R23" i="2"/>
  <c r="E25" i="2" a="1"/>
  <c r="E25" i="2"/>
  <c r="L24" i="2"/>
  <c r="I24" i="2"/>
  <c r="S23" i="2"/>
  <c r="F25" i="2" a="1"/>
  <c r="F25" i="2"/>
  <c r="M24" i="2"/>
  <c r="J24" i="2"/>
  <c r="S24" i="2"/>
  <c r="F26" i="2" a="1"/>
  <c r="F26" i="2"/>
  <c r="M25" i="2"/>
  <c r="J25" i="2"/>
  <c r="R24" i="2"/>
  <c r="E26" i="2" a="1"/>
  <c r="E26" i="2"/>
  <c r="L25" i="2"/>
  <c r="I25" i="2"/>
  <c r="D26" i="2" a="1"/>
  <c r="D26" i="2"/>
  <c r="K25" i="2"/>
  <c r="H25" i="2"/>
  <c r="D27" i="2" a="1"/>
  <c r="D27" i="2"/>
  <c r="K26" i="2"/>
  <c r="H26" i="2"/>
  <c r="R25" i="2"/>
  <c r="E27" i="2" a="1"/>
  <c r="E27" i="2"/>
  <c r="L26" i="2"/>
  <c r="I26" i="2"/>
  <c r="S25" i="2"/>
  <c r="F27" i="2" a="1"/>
  <c r="F27" i="2"/>
  <c r="M26" i="2"/>
  <c r="J26" i="2"/>
  <c r="S26" i="2"/>
  <c r="F28" i="2" a="1"/>
  <c r="F28" i="2"/>
  <c r="M27" i="2"/>
  <c r="J27" i="2"/>
  <c r="R26" i="2"/>
  <c r="E28" i="2" a="1"/>
  <c r="E28" i="2"/>
  <c r="L27" i="2"/>
  <c r="I27" i="2"/>
  <c r="D28" i="2" a="1"/>
  <c r="D28" i="2"/>
  <c r="K27" i="2"/>
  <c r="H27" i="2"/>
  <c r="D29" i="2" a="1"/>
  <c r="D29" i="2"/>
  <c r="K28" i="2"/>
  <c r="H28" i="2"/>
  <c r="R27" i="2"/>
  <c r="E29" i="2" a="1"/>
  <c r="E29" i="2"/>
  <c r="L28" i="2"/>
  <c r="I28" i="2"/>
  <c r="S27" i="2"/>
  <c r="F29" i="2" a="1"/>
  <c r="F29" i="2"/>
  <c r="M28" i="2"/>
  <c r="J28" i="2"/>
  <c r="S28" i="2"/>
  <c r="F30" i="2" a="1"/>
  <c r="F30" i="2"/>
  <c r="M29" i="2"/>
  <c r="J29" i="2"/>
  <c r="R28" i="2"/>
  <c r="E30" i="2" a="1"/>
  <c r="E30" i="2"/>
  <c r="L29" i="2"/>
  <c r="I29" i="2"/>
  <c r="D30" i="2" a="1"/>
  <c r="D30" i="2"/>
  <c r="K29" i="2"/>
  <c r="H29" i="2"/>
  <c r="D31" i="2" a="1"/>
  <c r="D31" i="2"/>
  <c r="K30" i="2"/>
  <c r="H30" i="2"/>
  <c r="R29" i="2"/>
  <c r="E31" i="2" a="1"/>
  <c r="E31" i="2"/>
  <c r="L30" i="2"/>
  <c r="I30" i="2"/>
  <c r="S29" i="2"/>
  <c r="F31" i="2" a="1"/>
  <c r="F31" i="2"/>
  <c r="M30" i="2"/>
  <c r="J30" i="2"/>
  <c r="S30" i="2"/>
  <c r="F32" i="2" a="1"/>
  <c r="F32" i="2"/>
  <c r="M31" i="2"/>
  <c r="J31" i="2"/>
  <c r="R30" i="2"/>
  <c r="E32" i="2" a="1"/>
  <c r="E32" i="2"/>
  <c r="L31" i="2"/>
  <c r="I31" i="2"/>
  <c r="D32" i="2" a="1"/>
  <c r="D32" i="2"/>
  <c r="K31" i="2"/>
  <c r="H31" i="2"/>
  <c r="K32" i="2"/>
  <c r="H32" i="2"/>
  <c r="R31" i="2"/>
  <c r="L32" i="2"/>
  <c r="I32" i="2"/>
  <c r="S31" i="2"/>
  <c r="M32" i="2"/>
  <c r="J32" i="2"/>
  <c r="S32" i="2"/>
  <c r="R32" i="2"/>
  <c r="Z13" i="2" l="1" a="1"/>
  <c r="Z1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tc={E3373E1D-0B5F-486D-955A-1C2A90E3EC1F}</author>
  </authors>
  <commentList>
    <comment ref="G2" authorId="0" shapeId="0" xr:uid="{E3373E1D-0B5F-486D-955A-1C2A90E3EC1F}">
      <text>
        <t>[Threaded comment]
Your version of Excel allows you to read this threaded comment; however, any edits to it will get removed if the file is opened in a newer version of Excel. Learn more: https://go.microsoft.com/fwlink/?linkid=870924
Comment:
    walmart 3/16/25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<sst xmlns="http://schemas.openxmlformats.org/spreadsheetml/2006/main" count="159" uniqueCount="95">
  <si>
    <t>Week
(mon)</t>
  </si>
  <si>
    <t>Recovery Y/N</t>
  </si>
  <si>
    <t>Till Race</t>
  </si>
  <si>
    <t>swim(m)</t>
  </si>
  <si>
    <t>bike(mi)</t>
  </si>
  <si>
    <t>run(mi)</t>
  </si>
  <si>
    <t>Tues</t>
  </si>
  <si>
    <t>Wed Bike</t>
  </si>
  <si>
    <t>Wed Run</t>
  </si>
  <si>
    <t>Thur</t>
  </si>
  <si>
    <t>Fri Bike</t>
  </si>
  <si>
    <t>Fri Run</t>
  </si>
  <si>
    <t>Sat</t>
  </si>
  <si>
    <t>Sun Bike</t>
  </si>
  <si>
    <t>Sun Run</t>
  </si>
  <si>
    <t>Tswim</t>
  </si>
  <si>
    <t>Tbike</t>
  </si>
  <si>
    <t>Trun</t>
  </si>
  <si>
    <t>Control Panel</t>
  </si>
  <si>
    <t>N</t>
  </si>
  <si>
    <t>Weekly Volume Increase</t>
  </si>
  <si>
    <t>Recovery week decrease relative to prior</t>
  </si>
  <si>
    <t>Daily max bike - excess is added to weekend</t>
  </si>
  <si>
    <t>Daily max swim</t>
  </si>
  <si>
    <t>Daily max run</t>
  </si>
  <si>
    <t>Long bike max</t>
  </si>
  <si>
    <t>Long run max</t>
  </si>
  <si>
    <t>Long swim max</t>
  </si>
  <si>
    <t>swim round(m)</t>
  </si>
  <si>
    <t>bike round(mi)</t>
  </si>
  <si>
    <t>run round(mi)</t>
  </si>
  <si>
    <t>Errors:</t>
  </si>
  <si>
    <t>name</t>
  </si>
  <si>
    <t>type</t>
  </si>
  <si>
    <t>flavor</t>
  </si>
  <si>
    <t>brand</t>
  </si>
  <si>
    <t>ingredients ok?</t>
  </si>
  <si>
    <t>sugar (g)</t>
  </si>
  <si>
    <t>price</t>
  </si>
  <si>
    <t>caffeine (mg)</t>
  </si>
  <si>
    <t>carbs (g)</t>
  </si>
  <si>
    <t>protein (g)</t>
  </si>
  <si>
    <t>package size</t>
  </si>
  <si>
    <t>calories</t>
  </si>
  <si>
    <t>sodium (mg)</t>
  </si>
  <si>
    <t>potassium (mg)</t>
  </si>
  <si>
    <t>fat (g)</t>
  </si>
  <si>
    <t>soy</t>
  </si>
  <si>
    <t>taste</t>
  </si>
  <si>
    <t>gassy?</t>
  </si>
  <si>
    <t>notes</t>
  </si>
  <si>
    <t>Honey Stinger Energy Waffle plus nut butter peanut butter strawberry</t>
  </si>
  <si>
    <t>Waffle</t>
  </si>
  <si>
    <t>PB Strawberry</t>
  </si>
  <si>
    <t>Honey Stinger</t>
  </si>
  <si>
    <t>big flat square</t>
  </si>
  <si>
    <t>yes</t>
  </si>
  <si>
    <t>HS Waffle Cookies and Cream</t>
  </si>
  <si>
    <t>Cookies And Cream</t>
  </si>
  <si>
    <t>HS Waffle Cinnamon</t>
  </si>
  <si>
    <t>Cinnamon</t>
  </si>
  <si>
    <t>HS Waffle PB Chocolate</t>
  </si>
  <si>
    <t>Chocolate</t>
  </si>
  <si>
    <t>HS Waffle Vanilla</t>
  </si>
  <si>
    <t>Vanilla</t>
  </si>
  <si>
    <t>QES PB Crunch</t>
  </si>
  <si>
    <t>Bar</t>
  </si>
  <si>
    <t>PB Crunch</t>
  </si>
  <si>
    <t>Quantum Square</t>
  </si>
  <si>
    <t>small flat square</t>
  </si>
  <si>
    <t>no</t>
  </si>
  <si>
    <t>Probar Meal on the go</t>
  </si>
  <si>
    <t>Meal Bar</t>
  </si>
  <si>
    <t>PB Chocolate Chip</t>
  </si>
  <si>
    <t>ProBar</t>
  </si>
  <si>
    <t>big thick rectangle</t>
  </si>
  <si>
    <t>HS Caffeinated chews</t>
  </si>
  <si>
    <t>Chews</t>
  </si>
  <si>
    <t>Cherry Cola</t>
  </si>
  <si>
    <t>medium packable rectangle</t>
  </si>
  <si>
    <t>HS Energy Chews</t>
  </si>
  <si>
    <t>Fruit Smoothie</t>
  </si>
  <si>
    <t>Glukos energy liquid</t>
  </si>
  <si>
    <t>Liquid Pack</t>
  </si>
  <si>
    <t>Lemon Lime</t>
  </si>
  <si>
    <t>Glukos</t>
  </si>
  <si>
    <t>medium gel bag</t>
  </si>
  <si>
    <t>HS Energy Gel Fruit Smoothie</t>
  </si>
  <si>
    <t>Gel</t>
  </si>
  <si>
    <t>standard gel</t>
  </si>
  <si>
    <t>HS Energy Gel Strawberry Kiwi</t>
  </si>
  <si>
    <t>Strawberry Kiwi</t>
  </si>
  <si>
    <t>Date Fix natural energy snack</t>
  </si>
  <si>
    <t>All Flavors</t>
  </si>
  <si>
    <t>Date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</si>
</sst>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/d;@"/>
    <numFmt numFmtId="165" formatCode="_(* #,##0.0_);_(* \(#,##0.0\);_(* &quot;-&quot;??_);_(@_)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2" borderId="0" xfId="1" applyNumberFormat="1" applyFont="1" applyFill="1"/>
    <xf numFmtId="0" fontId="0" fillId="2" borderId="0" xfId="0" applyFill="1"/>
    <xf numFmtId="1" fontId="0" fillId="2" borderId="0" xfId="0" applyNumberFormat="1" applyFill="1"/>
    <xf numFmtId="0" fontId="2" fillId="3" borderId="0" xfId="0" applyFont="1" applyFill="1" applyAlignment="1">
      <alignment wrapText="1"/>
    </xf>
    <xf numFmtId="1" fontId="2" fillId="3" borderId="0" xfId="0" applyNumberFormat="1" applyFont="1" applyFill="1" applyAlignment="1">
      <alignment wrapText="1"/>
    </xf>
    <xf numFmtId="165" fontId="2" fillId="2" borderId="0" xfId="1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4" borderId="0" xfId="0" applyFill="1"/>
    <xf numFmtId="166" fontId="2" fillId="3" borderId="0" xfId="1" applyNumberFormat="1" applyFont="1" applyFill="1" applyAlignment="1">
      <alignment wrapText="1"/>
    </xf>
    <xf numFmtId="166" fontId="0" fillId="0" borderId="0" xfId="1" applyNumberFormat="1" applyFont="1"/>
    <xf numFmtId="166" fontId="3" fillId="0" borderId="0" xfId="1" applyNumberFormat="1" applyFont="1"/>
    <xf numFmtId="166" fontId="4" fillId="0" borderId="0" xfId="1" applyNumberFormat="1" applyFont="1"/>
    <xf numFmtId="0" fontId="0" fillId="0" borderId="0" xfId="0" applyNumberFormat="1"/>
    <xf numFmtId="9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Fill="1"/>
  </cellXfs>
  <cellStyles count="2">
    <cellStyle name="Comma" xfId="1" builtinId="3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haniel M" id="{0144DBDD-A91D-42AC-9264-B136CBE64A33}" userId="9678d579b68f377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D3A10-6078-46E8-A59C-6CE82B39937C}" name="Table1" displayName="Table1" ref="A1:S14" totalsRowShown="0">
  <autoFilter ref="A1:S14" xr:uid="{344D3A10-6078-46E8-A59C-6CE82B39937C}"/>
  <tableColumns count="19">
    <tableColumn id="1" xr3:uid="{CFBD0D1D-DA15-4E55-9938-37876C7A8D60}" name="name"/>
    <tableColumn id="2" xr3:uid="{9C8E5B0A-3B94-4531-B5E9-85544CB93D3C}" name="type"/>
    <tableColumn id="150" xr3:uid="{0092CF20-6080-4528-9ADE-F97B7882F66F}" name="flavor"/>
    <tableColumn id="3" xr3:uid="{D85CE11A-CC7E-459F-8867-D8DB509E8642}" name="brand"/>
    <tableColumn id="4" xr3:uid="{11312D82-A127-4D53-B7E6-AB9C57693A1A}" name="ingredients ok?"/>
    <tableColumn id="5" xr3:uid="{EE2DA544-9758-4078-B7C8-E5B3826B0451}" name="sugar (g)"/>
    <tableColumn id="6" xr3:uid="{155605DA-C08F-49DA-B8D8-9250AC5E8A9E}" name="price" dataDxfId="0">
      <calculatedColumnFormula>7.88/6</calculatedColumnFormula>
    </tableColumn>
    <tableColumn id="7" xr3:uid="{6E271CE7-854D-4B82-A110-E66AD5968E12}" name="caffeine (mg)">
      <calculatedColumnFormula>7.88/6</calculatedColumnFormula>
    </tableColumn>
    <tableColumn id="8" xr3:uid="{ABD27D66-8B69-4088-9030-949CE3AE10AE}" name="carbs (g)"/>
    <tableColumn id="9" xr3:uid="{E617EF87-6B7B-43CA-B00D-0E62788F9F66}" name="protein (g)"/>
    <tableColumn id="10" xr3:uid="{575C109D-14EC-4591-B284-716A0C87BC12}" name="package size"/>
    <tableColumn id="11" xr3:uid="{1DFBEAFF-C601-4D6F-939E-27AF3AC28ED1}" name="calories"/>
    <tableColumn id="12" xr3:uid="{197DD981-2354-48AC-AEA1-26D67AC14AFE}" name="sodium (mg)"/>
    <tableColumn id="13" xr3:uid="{77E39AD6-85D8-4E97-AAAD-08E28B6FDDD5}" name="potassium (mg)"/>
    <tableColumn id="14" xr3:uid="{36B57B60-6A37-48F2-A85B-C490BF723238}" name="fat (g)"/>
    <tableColumn id="15" xr3:uid="{84E836D5-59E4-44F6-ABCB-E3AE6FA16866}" name="soy"/>
    <tableColumn id="151" xr3:uid="{8912FDDC-CEF6-44DF-A64D-BF7FB80820C6}" name="taste"/>
    <tableColumn id="148" xr3:uid="{B457E6C5-2FD5-416F-9509-F690C15F0DBA}" name="gassy?"/>
    <tableColumn id="149" xr3:uid="{E66ACF8F-3A52-4D06-A4BF-836837EC6801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5-03-17T01:14:51.95" personId="{0144DBDD-A91D-42AC-9264-B136CBE64A33}" id="{E3373E1D-0B5F-486D-955A-1C2A90E3EC1F}">
    <text>walmart 3/16/25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EA7C-F4F1-4E6A-8284-6EC1205B1BAF}">
  <sheetPr>
    <pageSetUpPr fitToPage="1"/>
  </sheetPr>
  <dimension ref="A1:Z39"/>
  <sheetViews>
    <sheetView tabSelected="1" workbookViewId="0">
      <pane xSplit="1" ySplit="1" topLeftCell="K19" activePane="bottomRight" state="frozen"/>
      <selection pane="bottomRight" activeCell="N8" sqref="N8:P32"/>
      <selection pane="bottomLeft"/>
      <selection pane="topRight"/>
    </sheetView>
  </sheetViews>
  <sheetFormatPr defaultRowHeight="15"/>
  <cols>
    <col min="4" max="4" width="12.5703125" style="2" bestFit="1" customWidth="1"/>
    <col min="5" max="5" width="10.5703125" style="2" bestFit="1" customWidth="1"/>
    <col min="6" max="6" width="9.140625" style="12"/>
    <col min="7" max="7" width="9.140625" style="3"/>
    <col min="17" max="19" width="9.140625" customWidth="1"/>
    <col min="20" max="20" width="9.140625" style="4" customWidth="1"/>
  </cols>
  <sheetData>
    <row r="1" spans="1:26" s="6" customFormat="1" ht="27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11" t="s">
        <v>5</v>
      </c>
      <c r="G1" s="8"/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9"/>
      <c r="U1" s="6" t="s">
        <v>18</v>
      </c>
    </row>
    <row r="2" spans="1:26">
      <c r="A2" s="1">
        <v>45691</v>
      </c>
      <c r="B2" t="s">
        <v>19</v>
      </c>
      <c r="C2">
        <f t="shared" ref="C2:C30" si="0">C3+1</f>
        <v>30</v>
      </c>
      <c r="D2" s="2">
        <f>1800</f>
        <v>1800</v>
      </c>
      <c r="E2" s="2">
        <f>45</f>
        <v>45</v>
      </c>
      <c r="F2" s="12">
        <f>3</f>
        <v>3</v>
      </c>
      <c r="H2" s="10">
        <f>MROUND(MIN($D2/3,$Z$5),$Z$10)</f>
        <v>600</v>
      </c>
      <c r="I2" s="10">
        <f>MROUND(MIN($E2/3,$Z$4),$Z$11)</f>
        <v>15</v>
      </c>
      <c r="J2" s="10">
        <f>MROUND(MIN($F2/3,$Z$6),$Z$12)</f>
        <v>1</v>
      </c>
      <c r="K2" s="10">
        <f>MROUND(MIN($D2/3,$Z$5),$Z$10)</f>
        <v>600</v>
      </c>
      <c r="L2" s="10">
        <f>MROUND(MIN($E2/3,$Z$4),$Z$11)</f>
        <v>15</v>
      </c>
      <c r="M2" s="10">
        <f>MROUND(MIN($F2/3,$Z$6),$Z$12)</f>
        <v>1</v>
      </c>
      <c r="N2" s="10">
        <f>MIN(MROUND(D2-H2-K2,$Z$10),$Z$9)</f>
        <v>600</v>
      </c>
      <c r="O2" s="10">
        <f>MIN(MROUND(E2-I2-L2,$Z$11),$Z$7)</f>
        <v>15</v>
      </c>
      <c r="P2" s="10">
        <f>MIN(MROUND(F2-J2-M2,$Z$12),$Z$8)</f>
        <v>1</v>
      </c>
      <c r="Q2" s="2">
        <f>D2-H2-K2-N2</f>
        <v>0</v>
      </c>
      <c r="R2" s="2">
        <f>E2-I2-L2-O2</f>
        <v>0</v>
      </c>
      <c r="S2" s="2">
        <f>F2-J2-M2-P2</f>
        <v>0</v>
      </c>
      <c r="T2" s="5"/>
      <c r="U2" s="19">
        <v>1</v>
      </c>
      <c r="V2" s="18" t="s">
        <v>20</v>
      </c>
      <c r="W2" s="18"/>
      <c r="X2" s="18"/>
      <c r="Y2" s="17"/>
      <c r="Z2" s="16">
        <v>0.1</v>
      </c>
    </row>
    <row r="3" spans="1:26">
      <c r="A3" s="1">
        <f>A2+7</f>
        <v>45698</v>
      </c>
      <c r="B3" t="s">
        <v>19</v>
      </c>
      <c r="C3">
        <f t="shared" si="0"/>
        <v>29</v>
      </c>
      <c r="D3" s="2" cm="1">
        <f t="array" ref="D3">_xlfn.SWITCH($B3,"N",D2*(1+$Z$2),"Y",D2*(1-$Z$3))</f>
        <v>1980.0000000000002</v>
      </c>
      <c r="E3" s="2" cm="1">
        <f t="array" ref="E3">_xlfn.SWITCH($B3,"N",E2*(1+$Z$2),"Y",E2*(1-$Z$3))</f>
        <v>49.500000000000007</v>
      </c>
      <c r="F3" s="12" cm="1">
        <f t="array" ref="F3">_xlfn.SWITCH($B3,"N",F2*(1+$Z$2),"Y",F2*(1-$Z$3))</f>
        <v>3.3000000000000003</v>
      </c>
      <c r="H3" s="10">
        <f>MROUND(MIN($D3/3,$Z$5),$Z$10)</f>
        <v>650</v>
      </c>
      <c r="I3" s="10">
        <f>MROUND(MIN($E3/3,$Z$4),$Z$11)</f>
        <v>17</v>
      </c>
      <c r="J3" s="10">
        <f>MROUND(MIN($F3/3,$Z$6),$Z$12)</f>
        <v>1.1000000000000001</v>
      </c>
      <c r="K3" s="10">
        <f>MROUND(MIN($D3/3,$Z$5),$Z$10)</f>
        <v>650</v>
      </c>
      <c r="L3" s="10">
        <f>MROUND(MIN($E3/3,$Z$4),$Z$11)</f>
        <v>17</v>
      </c>
      <c r="M3" s="10">
        <f>MROUND(MIN($F3/3,$Z$6),$Z$12)</f>
        <v>1.1000000000000001</v>
      </c>
      <c r="N3" s="10">
        <f t="shared" ref="N3:N32" si="1">MIN(MROUND(D3-H3-K3,$Z$10),$Z$9)</f>
        <v>700</v>
      </c>
      <c r="O3" s="10">
        <f t="shared" ref="O3:O32" si="2">MIN(MROUND(E3-I3-L3,$Z$11),$Z$7)</f>
        <v>16</v>
      </c>
      <c r="P3" s="10">
        <f t="shared" ref="P3:P32" si="3">MIN(MROUND(F3-J3-M3,$Z$12),$Z$8)</f>
        <v>1.1000000000000001</v>
      </c>
      <c r="Q3" s="2">
        <f t="shared" ref="Q3:Q32" si="4">D3-H3-K3-N3</f>
        <v>-19.999999999999773</v>
      </c>
      <c r="R3" s="2">
        <f t="shared" ref="R3:R32" si="5">E3-I3-L3-O3</f>
        <v>-0.49999999999999289</v>
      </c>
      <c r="S3" s="2">
        <f t="shared" ref="S3:S32" si="6">F3-J3-M3-P3</f>
        <v>0</v>
      </c>
      <c r="T3" s="5"/>
      <c r="U3" s="19">
        <v>2</v>
      </c>
      <c r="V3" s="18" t="s">
        <v>21</v>
      </c>
      <c r="W3" s="18"/>
      <c r="X3" s="18"/>
      <c r="Y3" s="17"/>
      <c r="Z3" s="16">
        <v>0.15</v>
      </c>
    </row>
    <row r="4" spans="1:26">
      <c r="A4" s="1">
        <f t="shared" ref="A4:A32" si="7">A3+7</f>
        <v>45705</v>
      </c>
      <c r="B4" t="s">
        <v>19</v>
      </c>
      <c r="C4">
        <f t="shared" si="0"/>
        <v>28</v>
      </c>
      <c r="D4" s="2" cm="1">
        <f t="array" ref="D4">_xlfn.SWITCH($B4,"N",D3*(1+$Z$2),"Y",D3*(1-$Z$3))</f>
        <v>2178.0000000000005</v>
      </c>
      <c r="E4" s="2" cm="1">
        <f t="array" ref="E4">_xlfn.SWITCH($B4,"N",E3*(1+$Z$2),"Y",E3*(1-$Z$3))</f>
        <v>54.45000000000001</v>
      </c>
      <c r="F4" s="12" cm="1">
        <f t="array" ref="F4">_xlfn.SWITCH($B4,"N",F3*(1+$Z$2),"Y",F3*(1-$Z$3))</f>
        <v>3.6300000000000008</v>
      </c>
      <c r="H4" s="10">
        <f>MROUND(MIN($D4/3,$Z$5),$Z$10)</f>
        <v>750</v>
      </c>
      <c r="I4" s="10">
        <f>MROUND(MIN($E4/3,$Z$4),$Z$11)</f>
        <v>18</v>
      </c>
      <c r="J4" s="10">
        <f>MROUND(MIN($F4/3,$Z$6),$Z$12)</f>
        <v>1.2000000000000002</v>
      </c>
      <c r="K4" s="10">
        <f>MROUND(MIN($D4/3,$Z$5),$Z$10)</f>
        <v>750</v>
      </c>
      <c r="L4" s="10">
        <f>MROUND(MIN($E4/3,$Z$4),$Z$11)</f>
        <v>18</v>
      </c>
      <c r="M4" s="10">
        <f>MROUND(MIN($F4/3,$Z$6),$Z$12)</f>
        <v>1.2000000000000002</v>
      </c>
      <c r="N4" s="10">
        <f t="shared" si="1"/>
        <v>700</v>
      </c>
      <c r="O4" s="10">
        <f t="shared" si="2"/>
        <v>18</v>
      </c>
      <c r="P4" s="10">
        <f t="shared" si="3"/>
        <v>1.2000000000000002</v>
      </c>
      <c r="Q4" s="2">
        <f t="shared" si="4"/>
        <v>-21.999999999999545</v>
      </c>
      <c r="R4" s="2">
        <f t="shared" si="5"/>
        <v>0.45000000000000995</v>
      </c>
      <c r="S4" s="2">
        <f t="shared" si="6"/>
        <v>3.0000000000000249E-2</v>
      </c>
      <c r="T4" s="5"/>
      <c r="U4" s="19">
        <v>3</v>
      </c>
      <c r="V4" s="18" t="s">
        <v>22</v>
      </c>
      <c r="W4" s="18"/>
      <c r="X4" s="18"/>
      <c r="Y4" s="17"/>
      <c r="Z4" s="17">
        <v>20</v>
      </c>
    </row>
    <row r="5" spans="1:26">
      <c r="A5" s="1">
        <f t="shared" si="7"/>
        <v>45712</v>
      </c>
      <c r="B5" t="s">
        <v>19</v>
      </c>
      <c r="C5">
        <f t="shared" si="0"/>
        <v>27</v>
      </c>
      <c r="D5" s="2" cm="1">
        <f t="array" ref="D5">_xlfn.SWITCH($B5,"N",D4*(1+$Z$2),"Y",D4*(1-$Z$3))</f>
        <v>2395.8000000000006</v>
      </c>
      <c r="E5" s="2" cm="1">
        <f t="array" ref="E5">_xlfn.SWITCH($B5,"N",E4*(1+$Z$2),"Y",E4*(1-$Z$3))</f>
        <v>59.895000000000017</v>
      </c>
      <c r="F5" s="12" cm="1">
        <f t="array" ref="F5">_xlfn.SWITCH($B5,"N",F4*(1+$Z$2),"Y",F4*(1-$Z$3))</f>
        <v>3.9930000000000012</v>
      </c>
      <c r="H5" s="10">
        <f>MROUND(MIN($D5/3,$Z$5),$Z$10)</f>
        <v>800</v>
      </c>
      <c r="I5" s="10">
        <f>MROUND(MIN($E5/3,$Z$4),$Z$11)</f>
        <v>20</v>
      </c>
      <c r="J5" s="10">
        <f>MROUND(MIN($F5/3,$Z$6),$Z$12)</f>
        <v>1.3</v>
      </c>
      <c r="K5" s="10">
        <f>MROUND(MIN($D5/3,$Z$5),$Z$10)</f>
        <v>800</v>
      </c>
      <c r="L5" s="10">
        <f>MROUND(MIN($E5/3,$Z$4),$Z$11)</f>
        <v>20</v>
      </c>
      <c r="M5" s="10">
        <f>MROUND(MIN($F5/3,$Z$6),$Z$12)</f>
        <v>1.3</v>
      </c>
      <c r="N5" s="10">
        <f t="shared" si="1"/>
        <v>800</v>
      </c>
      <c r="O5" s="10">
        <f t="shared" si="2"/>
        <v>20</v>
      </c>
      <c r="P5" s="10">
        <f t="shared" si="3"/>
        <v>1.4000000000000001</v>
      </c>
      <c r="Q5" s="2">
        <f t="shared" si="4"/>
        <v>-4.1999999999993634</v>
      </c>
      <c r="R5" s="2">
        <f t="shared" si="5"/>
        <v>-0.10499999999998266</v>
      </c>
      <c r="S5" s="2">
        <f t="shared" si="6"/>
        <v>-6.999999999998785E-3</v>
      </c>
      <c r="T5" s="5"/>
      <c r="U5" s="19">
        <v>4</v>
      </c>
      <c r="V5" s="18" t="s">
        <v>23</v>
      </c>
      <c r="W5" s="18"/>
      <c r="X5" s="18"/>
      <c r="Y5" s="17"/>
      <c r="Z5" s="17">
        <v>5000</v>
      </c>
    </row>
    <row r="6" spans="1:26">
      <c r="A6" s="1">
        <f t="shared" si="7"/>
        <v>45719</v>
      </c>
      <c r="B6" t="s">
        <v>19</v>
      </c>
      <c r="C6">
        <f t="shared" si="0"/>
        <v>26</v>
      </c>
      <c r="D6" s="2" cm="1">
        <f t="array" ref="D6">_xlfn.SWITCH($B6,"N",D5*(1+$Z$2),"Y",D5*(1-$Z$3))</f>
        <v>2635.380000000001</v>
      </c>
      <c r="E6" s="2">
        <v>60</v>
      </c>
      <c r="F6" s="12" cm="1">
        <f t="array" ref="F6">_xlfn.SWITCH($B6,"N",F5*(1+$Z$2),"Y",F5*(1-$Z$3))</f>
        <v>4.3923000000000014</v>
      </c>
      <c r="H6" s="10">
        <f>MROUND(MIN($D6/3,$Z$5),$Z$10)</f>
        <v>900</v>
      </c>
      <c r="I6" s="10">
        <f>MROUND(MIN($E6/3,$Z$4),$Z$11)</f>
        <v>20</v>
      </c>
      <c r="J6" s="10">
        <f>MROUND(MIN($F6/3,$Z$6),$Z$12)</f>
        <v>1.5</v>
      </c>
      <c r="K6" s="10">
        <f>MROUND(MIN($D6/3,$Z$5),$Z$10)</f>
        <v>900</v>
      </c>
      <c r="L6" s="10">
        <f>MROUND(MIN($E6/3,$Z$4),$Z$11)</f>
        <v>20</v>
      </c>
      <c r="M6" s="10">
        <f>MROUND(MIN($F6/3,$Z$6),$Z$12)</f>
        <v>1.5</v>
      </c>
      <c r="N6" s="10">
        <f t="shared" si="1"/>
        <v>850</v>
      </c>
      <c r="O6" s="10">
        <f t="shared" si="2"/>
        <v>20</v>
      </c>
      <c r="P6" s="10">
        <f t="shared" si="3"/>
        <v>1.4000000000000001</v>
      </c>
      <c r="Q6" s="2">
        <f t="shared" si="4"/>
        <v>-14.619999999998981</v>
      </c>
      <c r="R6" s="2">
        <f t="shared" si="5"/>
        <v>0</v>
      </c>
      <c r="S6" s="2">
        <f t="shared" si="6"/>
        <v>-7.6999999999987079E-3</v>
      </c>
      <c r="T6" s="5"/>
      <c r="U6" s="19">
        <v>5</v>
      </c>
      <c r="V6" s="18" t="s">
        <v>24</v>
      </c>
      <c r="W6" s="18"/>
      <c r="X6" s="18"/>
      <c r="Y6" s="17"/>
      <c r="Z6" s="17">
        <v>3.1</v>
      </c>
    </row>
    <row r="7" spans="1:26">
      <c r="A7" s="1">
        <f t="shared" si="7"/>
        <v>45726</v>
      </c>
      <c r="B7" t="s">
        <v>19</v>
      </c>
      <c r="C7">
        <f t="shared" si="0"/>
        <v>25</v>
      </c>
      <c r="D7" s="2" cm="1">
        <f t="array" ref="D7">_xlfn.SWITCH($B7,"N",D6*(1+$Z$2),"Y",D6*(1-$Z$3))</f>
        <v>2898.9180000000015</v>
      </c>
      <c r="E7" s="2" cm="1">
        <f t="array" ref="E7">_xlfn.SWITCH($B7,"N",E6*(1+$Z$2),"Y",E6*(1-$Z$3))</f>
        <v>66</v>
      </c>
      <c r="F7" s="14">
        <v>0</v>
      </c>
      <c r="H7" s="10">
        <f>MROUND(MIN($D7/3,$Z$5),$Z$10)</f>
        <v>950</v>
      </c>
      <c r="I7" s="10">
        <f>MROUND(MIN($E7/3,$Z$4),$Z$11)</f>
        <v>20</v>
      </c>
      <c r="J7" s="10">
        <f>MROUND(MIN($F7/3,$Z$6),$Z$12)</f>
        <v>0</v>
      </c>
      <c r="K7" s="10">
        <f>MROUND(MIN($D7/3,$Z$5),$Z$10)</f>
        <v>950</v>
      </c>
      <c r="L7" s="10">
        <f>MROUND(MIN($E7/3,$Z$4),$Z$11)</f>
        <v>20</v>
      </c>
      <c r="M7" s="10">
        <f>MROUND(MIN($F7/3,$Z$6),$Z$12)</f>
        <v>0</v>
      </c>
      <c r="N7" s="10">
        <f t="shared" si="1"/>
        <v>1000</v>
      </c>
      <c r="O7" s="10">
        <f t="shared" si="2"/>
        <v>26</v>
      </c>
      <c r="P7" s="10">
        <f t="shared" si="3"/>
        <v>0</v>
      </c>
      <c r="Q7" s="2">
        <f t="shared" si="4"/>
        <v>-1.0819999999985157</v>
      </c>
      <c r="R7" s="2">
        <f t="shared" si="5"/>
        <v>0</v>
      </c>
      <c r="S7" s="2">
        <f t="shared" si="6"/>
        <v>0</v>
      </c>
      <c r="T7" s="5"/>
      <c r="U7" s="19">
        <v>6</v>
      </c>
      <c r="V7" s="18" t="s">
        <v>25</v>
      </c>
      <c r="W7" s="18"/>
      <c r="X7" s="18"/>
      <c r="Y7" s="17"/>
      <c r="Z7" s="17">
        <v>120</v>
      </c>
    </row>
    <row r="8" spans="1:26">
      <c r="A8" s="1">
        <f t="shared" si="7"/>
        <v>45733</v>
      </c>
      <c r="B8" t="s">
        <v>19</v>
      </c>
      <c r="C8">
        <f t="shared" si="0"/>
        <v>24</v>
      </c>
      <c r="D8" s="2" cm="1">
        <f t="array" ref="D8">_xlfn.SWITCH($B8,"N",D7*(1+$Z$2),"Y",D7*(1-$Z$3))</f>
        <v>3188.8098000000018</v>
      </c>
      <c r="E8" s="2" cm="1">
        <f t="array" ref="E8">_xlfn.SWITCH($B8,"N",E7*(1+$Z$2),"Y",E7*(1-$Z$3))</f>
        <v>72.600000000000009</v>
      </c>
      <c r="F8" s="13">
        <v>0</v>
      </c>
      <c r="H8">
        <f>MROUND(MIN($D8/3,$Z$5),$Z$10)</f>
        <v>1050</v>
      </c>
      <c r="I8">
        <f>MROUND(MIN($E8/3,$Z$4),$Z$11)</f>
        <v>20</v>
      </c>
      <c r="J8">
        <f>MROUND(MIN($F8/3,$Z$6),$Z$12)</f>
        <v>0</v>
      </c>
      <c r="K8">
        <f>MROUND(MIN($D8/3,$Z$5),$Z$10)</f>
        <v>1050</v>
      </c>
      <c r="L8">
        <f>MROUND(MIN($E8/3,$Z$4),$Z$11)</f>
        <v>20</v>
      </c>
      <c r="M8">
        <f>MROUND(MIN($F8/3,$Z$6),$Z$12)</f>
        <v>0</v>
      </c>
      <c r="N8" s="20">
        <f t="shared" si="1"/>
        <v>1100</v>
      </c>
      <c r="O8" s="20">
        <f t="shared" si="2"/>
        <v>33</v>
      </c>
      <c r="P8" s="20">
        <f t="shared" si="3"/>
        <v>0</v>
      </c>
      <c r="Q8" s="2">
        <f t="shared" si="4"/>
        <v>-11.190199999998185</v>
      </c>
      <c r="R8" s="2">
        <f t="shared" si="5"/>
        <v>-0.39999999999999147</v>
      </c>
      <c r="S8" s="2">
        <f t="shared" si="6"/>
        <v>0</v>
      </c>
      <c r="T8" s="5"/>
      <c r="U8" s="19">
        <v>7</v>
      </c>
      <c r="V8" s="18" t="s">
        <v>26</v>
      </c>
      <c r="W8" s="18"/>
      <c r="X8" s="18"/>
      <c r="Y8" s="17"/>
      <c r="Z8" s="17">
        <v>20</v>
      </c>
    </row>
    <row r="9" spans="1:26">
      <c r="A9" s="1">
        <f t="shared" si="7"/>
        <v>45740</v>
      </c>
      <c r="B9" t="s">
        <v>19</v>
      </c>
      <c r="C9">
        <f t="shared" si="0"/>
        <v>23</v>
      </c>
      <c r="D9" s="2" cm="1">
        <f t="array" ref="D9">_xlfn.SWITCH($B9,"N",D8*(1+$Z$2),"Y",D8*(1-$Z$3))</f>
        <v>3507.6907800000022</v>
      </c>
      <c r="E9" s="2" cm="1">
        <f t="array" ref="E9">_xlfn.SWITCH($B9,"N",E8*(1+$Z$2),"Y",E8*(1-$Z$3))</f>
        <v>79.860000000000014</v>
      </c>
      <c r="F9" s="13">
        <v>0</v>
      </c>
      <c r="H9">
        <f>MROUND(MIN($D9/3,$Z$5),$Z$10)</f>
        <v>1150</v>
      </c>
      <c r="I9">
        <f>MROUND(MIN($E9/3,$Z$4),$Z$11)</f>
        <v>20</v>
      </c>
      <c r="J9">
        <f>MROUND(MIN($F9/3,$Z$6),$Z$12)</f>
        <v>0</v>
      </c>
      <c r="K9">
        <f>MROUND(MIN($D9/3,$Z$5),$Z$10)</f>
        <v>1150</v>
      </c>
      <c r="L9">
        <f>MROUND(MIN($E9/3,$Z$4),$Z$11)</f>
        <v>20</v>
      </c>
      <c r="M9">
        <f>MROUND(MIN($F9/3,$Z$6),$Z$12)</f>
        <v>0</v>
      </c>
      <c r="N9" s="20">
        <f t="shared" si="1"/>
        <v>1200</v>
      </c>
      <c r="O9" s="20">
        <f t="shared" si="2"/>
        <v>40</v>
      </c>
      <c r="P9" s="20">
        <f t="shared" si="3"/>
        <v>0</v>
      </c>
      <c r="Q9" s="2">
        <f t="shared" si="4"/>
        <v>7.690780000002178</v>
      </c>
      <c r="R9" s="2">
        <f t="shared" si="5"/>
        <v>-0.13999999999998636</v>
      </c>
      <c r="S9" s="2">
        <f t="shared" si="6"/>
        <v>0</v>
      </c>
      <c r="T9" s="5"/>
      <c r="U9" s="19">
        <v>8</v>
      </c>
      <c r="V9" s="18" t="s">
        <v>27</v>
      </c>
      <c r="W9" s="18"/>
      <c r="X9" s="18"/>
      <c r="Y9" s="17"/>
      <c r="Z9" s="17">
        <v>10000</v>
      </c>
    </row>
    <row r="10" spans="1:26">
      <c r="A10" s="1">
        <f t="shared" si="7"/>
        <v>45747</v>
      </c>
      <c r="B10" t="s">
        <v>19</v>
      </c>
      <c r="C10">
        <f t="shared" si="0"/>
        <v>22</v>
      </c>
      <c r="D10" s="2" cm="1">
        <f t="array" ref="D10">_xlfn.SWITCH($B10,"N",D9*(1+$Z$2),"Y",D9*(1-$Z$3))</f>
        <v>3858.4598580000029</v>
      </c>
      <c r="E10" s="2" cm="1">
        <f t="array" ref="E10">_xlfn.SWITCH($B10,"N",E9*(1+$Z$2),"Y",E9*(1-$Z$3))</f>
        <v>87.846000000000018</v>
      </c>
      <c r="F10" s="13">
        <v>3</v>
      </c>
      <c r="H10">
        <f>MROUND(MIN($D10/3,$Z$5),$Z$10)</f>
        <v>1300</v>
      </c>
      <c r="I10">
        <f>MROUND(MIN($E10/3,$Z$4),$Z$11)</f>
        <v>20</v>
      </c>
      <c r="J10">
        <f>MROUND(MIN($F10/3,$Z$6),$Z$12)</f>
        <v>1</v>
      </c>
      <c r="K10">
        <f>MROUND(MIN($D10/3,$Z$5),$Z$10)</f>
        <v>1300</v>
      </c>
      <c r="L10">
        <f>MROUND(MIN($E10/3,$Z$4),$Z$11)</f>
        <v>20</v>
      </c>
      <c r="M10">
        <f>MROUND(MIN($F10/3,$Z$6),$Z$12)</f>
        <v>1</v>
      </c>
      <c r="N10" s="20">
        <f t="shared" si="1"/>
        <v>1250</v>
      </c>
      <c r="O10" s="20">
        <f t="shared" si="2"/>
        <v>48</v>
      </c>
      <c r="P10" s="20">
        <f t="shared" si="3"/>
        <v>1</v>
      </c>
      <c r="Q10" s="2">
        <f t="shared" si="4"/>
        <v>8.459858000002896</v>
      </c>
      <c r="R10" s="2">
        <f t="shared" si="5"/>
        <v>-0.15399999999998215</v>
      </c>
      <c r="S10" s="2">
        <f t="shared" si="6"/>
        <v>0</v>
      </c>
      <c r="T10" s="5"/>
      <c r="U10" s="19">
        <v>9</v>
      </c>
      <c r="V10" s="18" t="s">
        <v>28</v>
      </c>
      <c r="W10" s="18"/>
      <c r="X10" s="18"/>
      <c r="Y10" s="17"/>
      <c r="Z10" s="17">
        <v>50</v>
      </c>
    </row>
    <row r="11" spans="1:26">
      <c r="A11" s="1">
        <f t="shared" si="7"/>
        <v>45754</v>
      </c>
      <c r="B11" t="s">
        <v>19</v>
      </c>
      <c r="C11">
        <f t="shared" si="0"/>
        <v>21</v>
      </c>
      <c r="D11" s="2" cm="1">
        <f t="array" ref="D11">_xlfn.SWITCH($B11,"N",D10*(1+$Z$2),"Y",D10*(1-$Z$3))</f>
        <v>4244.3058438000035</v>
      </c>
      <c r="E11" s="2" cm="1">
        <f t="array" ref="E11">_xlfn.SWITCH($B11,"N",E10*(1+$Z$2),"Y",E10*(1-$Z$3))</f>
        <v>96.63060000000003</v>
      </c>
      <c r="F11" s="12" cm="1">
        <f t="array" ref="F11">_xlfn.SWITCH($B11,"N",F10*(1+$Z$2),"Y",F10*(1-$Z$3))</f>
        <v>3.3000000000000003</v>
      </c>
      <c r="H11">
        <f>MROUND(MIN($D11/3,$Z$5),$Z$10)</f>
        <v>1400</v>
      </c>
      <c r="I11">
        <f>MROUND(MIN($E11/3,$Z$4),$Z$11)</f>
        <v>20</v>
      </c>
      <c r="J11">
        <f>MROUND(MIN($F11/3,$Z$6),$Z$12)</f>
        <v>1.1000000000000001</v>
      </c>
      <c r="K11">
        <f>MROUND(MIN($D11/3,$Z$5),$Z$10)</f>
        <v>1400</v>
      </c>
      <c r="L11">
        <f>MROUND(MIN($E11/3,$Z$4),$Z$11)</f>
        <v>20</v>
      </c>
      <c r="M11">
        <f>MROUND(MIN($F11/3,$Z$6),$Z$12)</f>
        <v>1.1000000000000001</v>
      </c>
      <c r="N11" s="20">
        <f t="shared" si="1"/>
        <v>1450</v>
      </c>
      <c r="O11" s="20">
        <f t="shared" si="2"/>
        <v>57</v>
      </c>
      <c r="P11" s="20">
        <f t="shared" si="3"/>
        <v>1.1000000000000001</v>
      </c>
      <c r="Q11" s="2">
        <f t="shared" si="4"/>
        <v>-5.6941561999965415</v>
      </c>
      <c r="R11" s="2">
        <f t="shared" si="5"/>
        <v>-0.36939999999997042</v>
      </c>
      <c r="S11" s="2">
        <f t="shared" si="6"/>
        <v>0</v>
      </c>
      <c r="T11" s="5"/>
      <c r="U11" s="19">
        <v>10</v>
      </c>
      <c r="V11" s="18" t="s">
        <v>29</v>
      </c>
      <c r="W11" s="18"/>
      <c r="X11" s="18"/>
      <c r="Y11" s="17"/>
      <c r="Z11" s="17">
        <v>1</v>
      </c>
    </row>
    <row r="12" spans="1:26">
      <c r="A12" s="1">
        <f t="shared" si="7"/>
        <v>45761</v>
      </c>
      <c r="B12" t="s">
        <v>19</v>
      </c>
      <c r="C12">
        <f t="shared" si="0"/>
        <v>20</v>
      </c>
      <c r="D12" s="2" cm="1">
        <f t="array" ref="D12">_xlfn.SWITCH($B12,"N",D11*(1+$Z$2),"Y",D11*(1-$Z$3))</f>
        <v>4668.7364281800046</v>
      </c>
      <c r="E12" s="2" cm="1">
        <f t="array" ref="E12">_xlfn.SWITCH($B12,"N",E11*(1+$Z$2),"Y",E11*(1-$Z$3))</f>
        <v>106.29366000000005</v>
      </c>
      <c r="F12" s="12" cm="1">
        <f t="array" ref="F12">_xlfn.SWITCH($B12,"N",F11*(1+$Z$2),"Y",F11*(1-$Z$3))</f>
        <v>3.6300000000000008</v>
      </c>
      <c r="H12">
        <f>MROUND(MIN($D12/3,$Z$5),$Z$10)</f>
        <v>1550</v>
      </c>
      <c r="I12">
        <f>MROUND(MIN($E12/3,$Z$4),$Z$11)</f>
        <v>20</v>
      </c>
      <c r="J12">
        <f>MROUND(MIN($F12/3,$Z$6),$Z$12)</f>
        <v>1.2000000000000002</v>
      </c>
      <c r="K12">
        <f>MROUND(MIN($D12/3,$Z$5),$Z$10)</f>
        <v>1550</v>
      </c>
      <c r="L12">
        <f>MROUND(MIN($E12/3,$Z$4),$Z$11)</f>
        <v>20</v>
      </c>
      <c r="M12">
        <f>MROUND(MIN($F12/3,$Z$6),$Z$12)</f>
        <v>1.2000000000000002</v>
      </c>
      <c r="N12" s="20">
        <f t="shared" si="1"/>
        <v>1550</v>
      </c>
      <c r="O12" s="20">
        <f t="shared" si="2"/>
        <v>66</v>
      </c>
      <c r="P12" s="20">
        <f t="shared" si="3"/>
        <v>1.2000000000000002</v>
      </c>
      <c r="Q12" s="2">
        <f t="shared" si="4"/>
        <v>18.736428180004623</v>
      </c>
      <c r="R12" s="2">
        <f t="shared" si="5"/>
        <v>0.29366000000004533</v>
      </c>
      <c r="S12" s="2">
        <f t="shared" si="6"/>
        <v>3.0000000000000249E-2</v>
      </c>
      <c r="T12" s="5"/>
      <c r="U12" s="19">
        <v>11</v>
      </c>
      <c r="V12" s="18" t="s">
        <v>30</v>
      </c>
      <c r="W12" s="18"/>
      <c r="X12" s="18"/>
      <c r="Y12" s="17"/>
      <c r="Z12" s="17">
        <v>0.1</v>
      </c>
    </row>
    <row r="13" spans="1:26">
      <c r="A13" s="1">
        <f t="shared" si="7"/>
        <v>45768</v>
      </c>
      <c r="B13" t="s">
        <v>19</v>
      </c>
      <c r="C13">
        <f t="shared" si="0"/>
        <v>19</v>
      </c>
      <c r="D13" s="2" cm="1">
        <f t="array" ref="D13">_xlfn.SWITCH($B13,"N",D12*(1+$Z$2),"Y",D12*(1-$Z$3))</f>
        <v>5135.6100709980055</v>
      </c>
      <c r="E13" s="2" cm="1">
        <f t="array" ref="E13">_xlfn.SWITCH($B13,"N",E12*(1+$Z$2),"Y",E12*(1-$Z$3))</f>
        <v>116.92302600000006</v>
      </c>
      <c r="F13" s="12" cm="1">
        <f t="array" ref="F13">_xlfn.SWITCH($B13,"N",F12*(1+$Z$2),"Y",F12*(1-$Z$3))</f>
        <v>3.9930000000000012</v>
      </c>
      <c r="H13">
        <f>MROUND(MIN($D13/3,$Z$5),$Z$10)</f>
        <v>1700</v>
      </c>
      <c r="I13">
        <f>MROUND(MIN($E13/3,$Z$4),$Z$11)</f>
        <v>20</v>
      </c>
      <c r="J13">
        <f>MROUND(MIN($F13/3,$Z$6),$Z$12)</f>
        <v>1.3</v>
      </c>
      <c r="K13">
        <f>MROUND(MIN($D13/3,$Z$5),$Z$10)</f>
        <v>1700</v>
      </c>
      <c r="L13">
        <f>MROUND(MIN($E13/3,$Z$4),$Z$11)</f>
        <v>20</v>
      </c>
      <c r="M13">
        <f>MROUND(MIN($F13/3,$Z$6),$Z$12)</f>
        <v>1.3</v>
      </c>
      <c r="N13" s="20">
        <f t="shared" si="1"/>
        <v>1750</v>
      </c>
      <c r="O13" s="20">
        <f t="shared" si="2"/>
        <v>77</v>
      </c>
      <c r="P13" s="20">
        <f t="shared" si="3"/>
        <v>1.4000000000000001</v>
      </c>
      <c r="Q13" s="2">
        <f t="shared" si="4"/>
        <v>-14.38992900199446</v>
      </c>
      <c r="R13" s="2">
        <f t="shared" si="5"/>
        <v>-7.6973999999935927E-2</v>
      </c>
      <c r="S13" s="2">
        <f t="shared" si="6"/>
        <v>-6.999999999998785E-3</v>
      </c>
      <c r="T13" s="5"/>
      <c r="U13" s="19">
        <v>12</v>
      </c>
      <c r="V13" s="18" t="s">
        <v>31</v>
      </c>
      <c r="W13" s="18"/>
      <c r="X13" s="18"/>
      <c r="Y13" s="17"/>
      <c r="Z13" s="17" t="str" cm="1">
        <f t="array" ref="Z13">IF(MAX(ABS(Q2:S32))&gt;50,"Yes","No")</f>
        <v>Yes</v>
      </c>
    </row>
    <row r="14" spans="1:26">
      <c r="A14" s="1">
        <f t="shared" si="7"/>
        <v>45775</v>
      </c>
      <c r="B14" t="s">
        <v>19</v>
      </c>
      <c r="C14">
        <f t="shared" si="0"/>
        <v>18</v>
      </c>
      <c r="D14" s="2" cm="1">
        <f t="array" ref="D14">_xlfn.SWITCH($B14,"N",D13*(1+$Z$2),"Y",D13*(1-$Z$3))</f>
        <v>5649.1710780978065</v>
      </c>
      <c r="E14" s="2" cm="1">
        <f t="array" ref="E14">_xlfn.SWITCH($B14,"N",E13*(1+$Z$2),"Y",E13*(1-$Z$3))</f>
        <v>128.61532860000008</v>
      </c>
      <c r="F14" s="12" cm="1">
        <f t="array" ref="F14">_xlfn.SWITCH($B14,"N",F13*(1+$Z$2),"Y",F13*(1-$Z$3))</f>
        <v>4.3923000000000014</v>
      </c>
      <c r="H14">
        <f>MROUND(MIN($D14/3,$Z$5),$Z$10)</f>
        <v>1900</v>
      </c>
      <c r="I14">
        <f>MROUND(MIN($E14/3,$Z$4),$Z$11)</f>
        <v>20</v>
      </c>
      <c r="J14">
        <f>MROUND(MIN($F14/3,$Z$6),$Z$12)</f>
        <v>1.5</v>
      </c>
      <c r="K14">
        <f>MROUND(MIN($D14/3,$Z$5),$Z$10)</f>
        <v>1900</v>
      </c>
      <c r="L14">
        <f>MROUND(MIN($E14/3,$Z$4),$Z$11)</f>
        <v>20</v>
      </c>
      <c r="M14">
        <f>MROUND(MIN($F14/3,$Z$6),$Z$12)</f>
        <v>1.5</v>
      </c>
      <c r="N14" s="20">
        <f t="shared" si="1"/>
        <v>1850</v>
      </c>
      <c r="O14" s="20">
        <f t="shared" si="2"/>
        <v>89</v>
      </c>
      <c r="P14" s="20">
        <f t="shared" si="3"/>
        <v>1.4000000000000001</v>
      </c>
      <c r="Q14" s="2">
        <f t="shared" si="4"/>
        <v>-0.82892190219354234</v>
      </c>
      <c r="R14" s="2">
        <f t="shared" si="5"/>
        <v>-0.38467139999991673</v>
      </c>
      <c r="S14" s="2">
        <f t="shared" si="6"/>
        <v>-7.6999999999987079E-3</v>
      </c>
      <c r="T14" s="5"/>
    </row>
    <row r="15" spans="1:26">
      <c r="A15" s="1">
        <f t="shared" si="7"/>
        <v>45782</v>
      </c>
      <c r="B15" t="s">
        <v>19</v>
      </c>
      <c r="C15">
        <f t="shared" si="0"/>
        <v>17</v>
      </c>
      <c r="D15" s="2" cm="1">
        <f t="array" ref="D15">_xlfn.SWITCH($B15,"N",D14*(1+$Z$2),"Y",D14*(1-$Z$3))</f>
        <v>6214.088185907588</v>
      </c>
      <c r="E15" s="2" cm="1">
        <f t="array" ref="E15">_xlfn.SWITCH($B15,"N",E14*(1+$Z$2),"Y",E14*(1-$Z$3))</f>
        <v>141.47686146000009</v>
      </c>
      <c r="F15" s="12" cm="1">
        <f t="array" ref="F15">_xlfn.SWITCH($B15,"N",F14*(1+$Z$2),"Y",F14*(1-$Z$3))</f>
        <v>4.8315300000000017</v>
      </c>
      <c r="H15">
        <f>MROUND(MIN($D15/3,$Z$5),$Z$10)</f>
        <v>2050</v>
      </c>
      <c r="I15">
        <f>MROUND(MIN($E15/3,$Z$4),$Z$11)</f>
        <v>20</v>
      </c>
      <c r="J15">
        <f>MROUND(MIN($F15/3,$Z$6),$Z$12)</f>
        <v>1.6</v>
      </c>
      <c r="K15">
        <f>MROUND(MIN($D15/3,$Z$5),$Z$10)</f>
        <v>2050</v>
      </c>
      <c r="L15">
        <f>MROUND(MIN($E15/3,$Z$4),$Z$11)</f>
        <v>20</v>
      </c>
      <c r="M15">
        <f>MROUND(MIN($F15/3,$Z$6),$Z$12)</f>
        <v>1.6</v>
      </c>
      <c r="N15" s="20">
        <f t="shared" si="1"/>
        <v>2100</v>
      </c>
      <c r="O15" s="20">
        <f t="shared" si="2"/>
        <v>101</v>
      </c>
      <c r="P15" s="20">
        <f t="shared" si="3"/>
        <v>1.6</v>
      </c>
      <c r="Q15" s="2">
        <f t="shared" si="4"/>
        <v>14.088185907588013</v>
      </c>
      <c r="R15" s="2">
        <f t="shared" si="5"/>
        <v>0.47686146000009444</v>
      </c>
      <c r="S15" s="2">
        <f t="shared" si="6"/>
        <v>3.153000000000139E-2</v>
      </c>
      <c r="T15" s="5"/>
    </row>
    <row r="16" spans="1:26">
      <c r="A16" s="1">
        <f t="shared" si="7"/>
        <v>45789</v>
      </c>
      <c r="B16" t="s">
        <v>19</v>
      </c>
      <c r="C16">
        <f t="shared" si="0"/>
        <v>16</v>
      </c>
      <c r="D16" s="2" cm="1">
        <f t="array" ref="D16">_xlfn.SWITCH($B16,"N",D15*(1+$Z$2),"Y",D15*(1-$Z$3))</f>
        <v>6835.4970044983475</v>
      </c>
      <c r="E16" s="2" cm="1">
        <f t="array" ref="E16">_xlfn.SWITCH($B16,"N",E15*(1+$Z$2),"Y",E15*(1-$Z$3))</f>
        <v>155.62454760600011</v>
      </c>
      <c r="F16" s="12" cm="1">
        <f t="array" ref="F16">_xlfn.SWITCH($B16,"N",F15*(1+$Z$2),"Y",F15*(1-$Z$3))</f>
        <v>5.3146830000000023</v>
      </c>
      <c r="H16">
        <f>MROUND(MIN($D16/3,$Z$5),$Z$10)</f>
        <v>2300</v>
      </c>
      <c r="I16">
        <f>MROUND(MIN($E16/3,$Z$4),$Z$11)</f>
        <v>20</v>
      </c>
      <c r="J16">
        <f>MROUND(MIN($F16/3,$Z$6),$Z$12)</f>
        <v>1.8</v>
      </c>
      <c r="K16">
        <f>MROUND(MIN($D16/3,$Z$5),$Z$10)</f>
        <v>2300</v>
      </c>
      <c r="L16">
        <f>MROUND(MIN($E16/3,$Z$4),$Z$11)</f>
        <v>20</v>
      </c>
      <c r="M16">
        <f>MROUND(MIN($F16/3,$Z$6),$Z$12)</f>
        <v>1.8</v>
      </c>
      <c r="N16" s="20">
        <f t="shared" si="1"/>
        <v>2250</v>
      </c>
      <c r="O16" s="20">
        <f t="shared" si="2"/>
        <v>116</v>
      </c>
      <c r="P16" s="20">
        <f t="shared" si="3"/>
        <v>1.7000000000000002</v>
      </c>
      <c r="Q16" s="2">
        <f t="shared" si="4"/>
        <v>-14.502995501652549</v>
      </c>
      <c r="R16" s="2">
        <f t="shared" si="5"/>
        <v>-0.37545239399989327</v>
      </c>
      <c r="S16" s="2">
        <f t="shared" si="6"/>
        <v>1.4683000000002222E-2</v>
      </c>
      <c r="T16" s="5"/>
    </row>
    <row r="17" spans="1:20">
      <c r="A17" s="1">
        <f t="shared" si="7"/>
        <v>45796</v>
      </c>
      <c r="B17" t="s">
        <v>19</v>
      </c>
      <c r="C17">
        <f t="shared" si="0"/>
        <v>15</v>
      </c>
      <c r="D17" s="2" cm="1">
        <f t="array" ref="D17">_xlfn.SWITCH($B17,"N",D16*(1+$Z$2),"Y",D16*(1-$Z$3))</f>
        <v>7519.0467049481831</v>
      </c>
      <c r="E17" s="2" cm="1">
        <f t="array" ref="E17">_xlfn.SWITCH($B17,"N",E16*(1+$Z$2),"Y",E16*(1-$Z$3))</f>
        <v>171.18700236660013</v>
      </c>
      <c r="F17" s="12" cm="1">
        <f t="array" ref="F17">_xlfn.SWITCH($B17,"N",F16*(1+$Z$2),"Y",F16*(1-$Z$3))</f>
        <v>5.8461513000000034</v>
      </c>
      <c r="H17">
        <f>MROUND(MIN($D17/3,$Z$5),$Z$10)</f>
        <v>2500</v>
      </c>
      <c r="I17">
        <f>MROUND(MIN($E17/3,$Z$4),$Z$11)</f>
        <v>20</v>
      </c>
      <c r="J17">
        <f>MROUND(MIN($F17/3,$Z$6),$Z$12)</f>
        <v>1.9000000000000001</v>
      </c>
      <c r="K17">
        <f>MROUND(MIN($D17/3,$Z$5),$Z$10)</f>
        <v>2500</v>
      </c>
      <c r="L17">
        <f>MROUND(MIN($E17/3,$Z$4),$Z$11)</f>
        <v>20</v>
      </c>
      <c r="M17">
        <f>MROUND(MIN($F17/3,$Z$6),$Z$12)</f>
        <v>1.9000000000000001</v>
      </c>
      <c r="N17" s="20">
        <f t="shared" si="1"/>
        <v>2500</v>
      </c>
      <c r="O17" s="20">
        <f t="shared" si="2"/>
        <v>120</v>
      </c>
      <c r="P17" s="20">
        <f t="shared" si="3"/>
        <v>2</v>
      </c>
      <c r="Q17" s="2">
        <f t="shared" si="4"/>
        <v>19.046704948183105</v>
      </c>
      <c r="R17" s="2">
        <f t="shared" si="5"/>
        <v>11.187002366600126</v>
      </c>
      <c r="S17" s="2">
        <f t="shared" si="6"/>
        <v>4.6151300000002671E-2</v>
      </c>
      <c r="T17" s="5"/>
    </row>
    <row r="18" spans="1:20">
      <c r="A18" s="1">
        <f t="shared" si="7"/>
        <v>45803</v>
      </c>
      <c r="B18" t="s">
        <v>19</v>
      </c>
      <c r="C18">
        <f t="shared" si="0"/>
        <v>14</v>
      </c>
      <c r="D18" s="2" cm="1">
        <f t="array" ref="D18">_xlfn.SWITCH($B18,"N",D17*(1+$Z$2),"Y",D17*(1-$Z$3))</f>
        <v>8270.9513754430027</v>
      </c>
      <c r="E18" s="2" cm="1">
        <f t="array" ref="E18">_xlfn.SWITCH($B18,"N",E17*(1+$Z$2),"Y",E17*(1-$Z$3))</f>
        <v>188.30570260326016</v>
      </c>
      <c r="F18" s="12" cm="1">
        <f t="array" ref="F18">_xlfn.SWITCH($B18,"N",F17*(1+$Z$2),"Y",F17*(1-$Z$3))</f>
        <v>6.4307664300000038</v>
      </c>
      <c r="H18">
        <f>MROUND(MIN($D18/3,$Z$5),$Z$10)</f>
        <v>2750</v>
      </c>
      <c r="I18">
        <f>MROUND(MIN($E18/3,$Z$4),$Z$11)</f>
        <v>20</v>
      </c>
      <c r="J18">
        <f>MROUND(MIN($F18/3,$Z$6),$Z$12)</f>
        <v>2.1</v>
      </c>
      <c r="K18">
        <f>MROUND(MIN($D18/3,$Z$5),$Z$10)</f>
        <v>2750</v>
      </c>
      <c r="L18">
        <f>MROUND(MIN($E18/3,$Z$4),$Z$11)</f>
        <v>20</v>
      </c>
      <c r="M18">
        <f>MROUND(MIN($F18/3,$Z$6),$Z$12)</f>
        <v>2.1</v>
      </c>
      <c r="N18" s="20">
        <f t="shared" si="1"/>
        <v>2750</v>
      </c>
      <c r="O18" s="20">
        <f t="shared" si="2"/>
        <v>120</v>
      </c>
      <c r="P18" s="20">
        <f t="shared" si="3"/>
        <v>2.2000000000000002</v>
      </c>
      <c r="Q18" s="2">
        <f t="shared" si="4"/>
        <v>20.951375443002689</v>
      </c>
      <c r="R18" s="2">
        <f t="shared" si="5"/>
        <v>28.305702603260158</v>
      </c>
      <c r="S18" s="2">
        <f t="shared" si="6"/>
        <v>3.0766430000003897E-2</v>
      </c>
      <c r="T18" s="5"/>
    </row>
    <row r="19" spans="1:20">
      <c r="A19" s="1">
        <f t="shared" si="7"/>
        <v>45810</v>
      </c>
      <c r="B19" t="s">
        <v>19</v>
      </c>
      <c r="C19">
        <f t="shared" si="0"/>
        <v>13</v>
      </c>
      <c r="D19" s="2" cm="1">
        <f t="array" ref="D19">_xlfn.SWITCH($B19,"N",D18*(1+$Z$2),"Y",D18*(1-$Z$3))</f>
        <v>9098.0465129873046</v>
      </c>
      <c r="E19" s="2" cm="1">
        <f t="array" ref="E19">_xlfn.SWITCH($B19,"N",E18*(1+$Z$2),"Y",E18*(1-$Z$3))</f>
        <v>207.13627286358619</v>
      </c>
      <c r="F19" s="12" cm="1">
        <f t="array" ref="F19">_xlfn.SWITCH($B19,"N",F18*(1+$Z$2),"Y",F18*(1-$Z$3))</f>
        <v>7.0738430730000044</v>
      </c>
      <c r="H19">
        <f>MROUND(MIN($D19/3,$Z$5),$Z$10)</f>
        <v>3050</v>
      </c>
      <c r="I19">
        <f>MROUND(MIN($E19/3,$Z$4),$Z$11)</f>
        <v>20</v>
      </c>
      <c r="J19">
        <f>MROUND(MIN($F19/3,$Z$6),$Z$12)</f>
        <v>2.4000000000000004</v>
      </c>
      <c r="K19">
        <f>MROUND(MIN($D19/3,$Z$5),$Z$10)</f>
        <v>3050</v>
      </c>
      <c r="L19">
        <f>MROUND(MIN($E19/3,$Z$4),$Z$11)</f>
        <v>20</v>
      </c>
      <c r="M19">
        <f>MROUND(MIN($F19/3,$Z$6),$Z$12)</f>
        <v>2.4000000000000004</v>
      </c>
      <c r="N19" s="20">
        <f t="shared" si="1"/>
        <v>3000</v>
      </c>
      <c r="O19" s="20">
        <f t="shared" si="2"/>
        <v>120</v>
      </c>
      <c r="P19" s="20">
        <f t="shared" si="3"/>
        <v>2.3000000000000003</v>
      </c>
      <c r="Q19" s="2">
        <f t="shared" si="4"/>
        <v>-1.9534870126954047</v>
      </c>
      <c r="R19" s="2">
        <f t="shared" si="5"/>
        <v>47.136272863586186</v>
      </c>
      <c r="S19" s="2">
        <f t="shared" si="6"/>
        <v>-2.615692699999661E-2</v>
      </c>
      <c r="T19" s="5"/>
    </row>
    <row r="20" spans="1:20">
      <c r="A20" s="1">
        <f t="shared" si="7"/>
        <v>45817</v>
      </c>
      <c r="B20" t="s">
        <v>19</v>
      </c>
      <c r="C20">
        <f t="shared" si="0"/>
        <v>12</v>
      </c>
      <c r="D20" s="2" cm="1">
        <f t="array" ref="D20">_xlfn.SWITCH($B20,"N",D19*(1+$Z$2),"Y",D19*(1-$Z$3))</f>
        <v>10007.851164286036</v>
      </c>
      <c r="E20" s="2" cm="1">
        <f t="array" ref="E20">_xlfn.SWITCH($B20,"N",E19*(1+$Z$2),"Y",E19*(1-$Z$3))</f>
        <v>227.84990014994483</v>
      </c>
      <c r="F20" s="12" cm="1">
        <f t="array" ref="F20">_xlfn.SWITCH($B20,"N",F19*(1+$Z$2),"Y",F19*(1-$Z$3))</f>
        <v>7.7812273803000052</v>
      </c>
      <c r="H20">
        <f>MROUND(MIN($D20/3,$Z$5),$Z$10)</f>
        <v>3350</v>
      </c>
      <c r="I20">
        <f>MROUND(MIN($E20/3,$Z$4),$Z$11)</f>
        <v>20</v>
      </c>
      <c r="J20">
        <f>MROUND(MIN($F20/3,$Z$6),$Z$12)</f>
        <v>2.6</v>
      </c>
      <c r="K20">
        <f>MROUND(MIN($D20/3,$Z$5),$Z$10)</f>
        <v>3350</v>
      </c>
      <c r="L20">
        <f>MROUND(MIN($E20/3,$Z$4),$Z$11)</f>
        <v>20</v>
      </c>
      <c r="M20">
        <f>MROUND(MIN($F20/3,$Z$6),$Z$12)</f>
        <v>2.6</v>
      </c>
      <c r="N20" s="20">
        <f t="shared" si="1"/>
        <v>3300</v>
      </c>
      <c r="O20" s="20">
        <f t="shared" si="2"/>
        <v>120</v>
      </c>
      <c r="P20" s="20">
        <f t="shared" si="3"/>
        <v>2.6</v>
      </c>
      <c r="Q20" s="2">
        <f t="shared" si="4"/>
        <v>7.8511642860357824</v>
      </c>
      <c r="R20" s="2">
        <f t="shared" si="5"/>
        <v>67.84990014994483</v>
      </c>
      <c r="S20" s="2">
        <f t="shared" si="6"/>
        <v>-1.8772619699995552E-2</v>
      </c>
      <c r="T20" s="5"/>
    </row>
    <row r="21" spans="1:20">
      <c r="A21" s="1">
        <f t="shared" si="7"/>
        <v>45824</v>
      </c>
      <c r="B21" t="s">
        <v>19</v>
      </c>
      <c r="C21">
        <f t="shared" si="0"/>
        <v>11</v>
      </c>
      <c r="D21" s="2" cm="1">
        <f t="array" ref="D21">_xlfn.SWITCH($B21,"N",D20*(1+$Z$2),"Y",D20*(1-$Z$3))</f>
        <v>11008.63628071464</v>
      </c>
      <c r="E21" s="2" cm="1">
        <f t="array" ref="E21">_xlfn.SWITCH($B21,"N",E20*(1+$Z$2),"Y",E20*(1-$Z$3))</f>
        <v>250.63489016493932</v>
      </c>
      <c r="F21" s="12" cm="1">
        <f t="array" ref="F21">_xlfn.SWITCH($B21,"N",F20*(1+$Z$2),"Y",F20*(1-$Z$3))</f>
        <v>8.5593501183300056</v>
      </c>
      <c r="H21">
        <f>MROUND(MIN($D21/3,$Z$5),$Z$10)</f>
        <v>3650</v>
      </c>
      <c r="I21">
        <f>MROUND(MIN($E21/3,$Z$4),$Z$11)</f>
        <v>20</v>
      </c>
      <c r="J21">
        <f>MROUND(MIN($F21/3,$Z$6),$Z$12)</f>
        <v>2.9000000000000004</v>
      </c>
      <c r="K21">
        <f>MROUND(MIN($D21/3,$Z$5),$Z$10)</f>
        <v>3650</v>
      </c>
      <c r="L21">
        <f>MROUND(MIN($E21/3,$Z$4),$Z$11)</f>
        <v>20</v>
      </c>
      <c r="M21">
        <f>MROUND(MIN($F21/3,$Z$6),$Z$12)</f>
        <v>2.9000000000000004</v>
      </c>
      <c r="N21" s="20">
        <f t="shared" si="1"/>
        <v>3700</v>
      </c>
      <c r="O21" s="20">
        <f t="shared" si="2"/>
        <v>120</v>
      </c>
      <c r="P21" s="20">
        <f t="shared" si="3"/>
        <v>2.8000000000000003</v>
      </c>
      <c r="Q21" s="2">
        <f t="shared" si="4"/>
        <v>8.6362807146397245</v>
      </c>
      <c r="R21" s="2">
        <f t="shared" si="5"/>
        <v>90.634890164939321</v>
      </c>
      <c r="S21" s="2">
        <f t="shared" si="6"/>
        <v>-4.0649881669995391E-2</v>
      </c>
      <c r="T21" s="5"/>
    </row>
    <row r="22" spans="1:20">
      <c r="A22" s="1">
        <f t="shared" si="7"/>
        <v>45831</v>
      </c>
      <c r="B22" t="s">
        <v>19</v>
      </c>
      <c r="C22">
        <f t="shared" si="0"/>
        <v>10</v>
      </c>
      <c r="D22" s="2" cm="1">
        <f t="array" ref="D22">_xlfn.SWITCH($B22,"N",D21*(1+$Z$2),"Y",D21*(1-$Z$3))</f>
        <v>12109.499908786105</v>
      </c>
      <c r="E22" s="2" cm="1">
        <f t="array" ref="E22">_xlfn.SWITCH($B22,"N",E21*(1+$Z$2),"Y",E21*(1-$Z$3))</f>
        <v>275.69837918143327</v>
      </c>
      <c r="F22" s="12" cm="1">
        <f t="array" ref="F22">_xlfn.SWITCH($B22,"N",F21*(1+$Z$2),"Y",F21*(1-$Z$3))</f>
        <v>9.4152851301630065</v>
      </c>
      <c r="H22">
        <f>MROUND(MIN($D22/3,$Z$5),$Z$10)</f>
        <v>4050</v>
      </c>
      <c r="I22">
        <f>MROUND(MIN($E22/3,$Z$4),$Z$11)</f>
        <v>20</v>
      </c>
      <c r="J22">
        <f>MROUND(MIN($F22/3,$Z$6),$Z$12)</f>
        <v>3.1</v>
      </c>
      <c r="K22">
        <f>MROUND(MIN($D22/3,$Z$5),$Z$10)</f>
        <v>4050</v>
      </c>
      <c r="L22">
        <f>MROUND(MIN($E22/3,$Z$4),$Z$11)</f>
        <v>20</v>
      </c>
      <c r="M22">
        <f>MROUND(MIN($F22/3,$Z$6),$Z$12)</f>
        <v>3.1</v>
      </c>
      <c r="N22" s="20">
        <f t="shared" si="1"/>
        <v>4000</v>
      </c>
      <c r="O22" s="20">
        <f t="shared" si="2"/>
        <v>120</v>
      </c>
      <c r="P22" s="20">
        <f t="shared" si="3"/>
        <v>3.2</v>
      </c>
      <c r="Q22" s="2">
        <f t="shared" si="4"/>
        <v>9.4999087861051521</v>
      </c>
      <c r="R22" s="2">
        <f t="shared" si="5"/>
        <v>115.69837918143327</v>
      </c>
      <c r="S22" s="2">
        <f t="shared" si="6"/>
        <v>1.5285130163006588E-2</v>
      </c>
      <c r="T22" s="5"/>
    </row>
    <row r="23" spans="1:20">
      <c r="A23" s="1">
        <f t="shared" si="7"/>
        <v>45838</v>
      </c>
      <c r="B23" t="s">
        <v>19</v>
      </c>
      <c r="C23">
        <f t="shared" si="0"/>
        <v>9</v>
      </c>
      <c r="D23" s="2" cm="1">
        <f t="array" ref="D23">_xlfn.SWITCH($B23,"N",D22*(1+$Z$2),"Y",D22*(1-$Z$3))</f>
        <v>13320.449899664716</v>
      </c>
      <c r="E23" s="2" cm="1">
        <f t="array" ref="E23">_xlfn.SWITCH($B23,"N",E22*(1+$Z$2),"Y",E22*(1-$Z$3))</f>
        <v>303.26821709957665</v>
      </c>
      <c r="F23" s="12" cm="1">
        <f t="array" ref="F23">_xlfn.SWITCH($B23,"N",F22*(1+$Z$2),"Y",F22*(1-$Z$3))</f>
        <v>10.356813643179308</v>
      </c>
      <c r="H23">
        <f>MROUND(MIN($D23/3,$Z$5),$Z$10)</f>
        <v>4450</v>
      </c>
      <c r="I23">
        <f>MROUND(MIN($E23/3,$Z$4),$Z$11)</f>
        <v>20</v>
      </c>
      <c r="J23">
        <f>MROUND(MIN($F23/3,$Z$6),$Z$12)</f>
        <v>3.1</v>
      </c>
      <c r="K23">
        <f>MROUND(MIN($D23/3,$Z$5),$Z$10)</f>
        <v>4450</v>
      </c>
      <c r="L23">
        <f>MROUND(MIN($E23/3,$Z$4),$Z$11)</f>
        <v>20</v>
      </c>
      <c r="M23">
        <f>MROUND(MIN($F23/3,$Z$6),$Z$12)</f>
        <v>3.1</v>
      </c>
      <c r="N23" s="20">
        <f t="shared" si="1"/>
        <v>4400</v>
      </c>
      <c r="O23" s="20">
        <f t="shared" si="2"/>
        <v>120</v>
      </c>
      <c r="P23" s="20">
        <f t="shared" si="3"/>
        <v>4.2</v>
      </c>
      <c r="Q23" s="2">
        <f t="shared" si="4"/>
        <v>20.449899664716213</v>
      </c>
      <c r="R23" s="2">
        <f t="shared" si="5"/>
        <v>143.26821709957665</v>
      </c>
      <c r="S23" s="2">
        <f t="shared" si="6"/>
        <v>-4.3186356820691607E-2</v>
      </c>
      <c r="T23" s="5"/>
    </row>
    <row r="24" spans="1:20">
      <c r="A24" s="1">
        <f t="shared" si="7"/>
        <v>45845</v>
      </c>
      <c r="B24" t="s">
        <v>19</v>
      </c>
      <c r="C24">
        <f t="shared" si="0"/>
        <v>8</v>
      </c>
      <c r="D24" s="2" cm="1">
        <f t="array" ref="D24">_xlfn.SWITCH($B24,"N",D23*(1+$Z$2),"Y",D23*(1-$Z$3))</f>
        <v>14652.494889631189</v>
      </c>
      <c r="E24" s="2" cm="1">
        <f t="array" ref="E24">_xlfn.SWITCH($B24,"N",E23*(1+$Z$2),"Y",E23*(1-$Z$3))</f>
        <v>333.59503880953434</v>
      </c>
      <c r="F24" s="12" cm="1">
        <f t="array" ref="F24">_xlfn.SWITCH($B24,"N",F23*(1+$Z$2),"Y",F23*(1-$Z$3))</f>
        <v>11.39249500749724</v>
      </c>
      <c r="H24">
        <f>MROUND(MIN($D24/3,$Z$5),$Z$10)</f>
        <v>4900</v>
      </c>
      <c r="I24">
        <f>MROUND(MIN($E24/3,$Z$4),$Z$11)</f>
        <v>20</v>
      </c>
      <c r="J24">
        <f>MROUND(MIN($F24/3,$Z$6),$Z$12)</f>
        <v>3.1</v>
      </c>
      <c r="K24">
        <f>MROUND(MIN($D24/3,$Z$5),$Z$10)</f>
        <v>4900</v>
      </c>
      <c r="L24">
        <f>MROUND(MIN($E24/3,$Z$4),$Z$11)</f>
        <v>20</v>
      </c>
      <c r="M24">
        <f>MROUND(MIN($F24/3,$Z$6),$Z$12)</f>
        <v>3.1</v>
      </c>
      <c r="N24" s="20">
        <f t="shared" si="1"/>
        <v>4850</v>
      </c>
      <c r="O24" s="20">
        <f t="shared" si="2"/>
        <v>120</v>
      </c>
      <c r="P24" s="20">
        <f t="shared" si="3"/>
        <v>5.2</v>
      </c>
      <c r="Q24" s="2">
        <f t="shared" si="4"/>
        <v>2.4948896311889257</v>
      </c>
      <c r="R24" s="2">
        <f t="shared" si="5"/>
        <v>173.59503880953434</v>
      </c>
      <c r="S24" s="2">
        <f t="shared" si="6"/>
        <v>-7.5049925027590447E-3</v>
      </c>
      <c r="T24" s="5"/>
    </row>
    <row r="25" spans="1:20">
      <c r="A25" s="1">
        <f t="shared" si="7"/>
        <v>45852</v>
      </c>
      <c r="B25" t="s">
        <v>19</v>
      </c>
      <c r="C25">
        <f t="shared" si="0"/>
        <v>7</v>
      </c>
      <c r="D25" s="2" cm="1">
        <f t="array" ref="D25">_xlfn.SWITCH($B25,"N",D24*(1+$Z$2),"Y",D24*(1-$Z$3))</f>
        <v>16117.744378594309</v>
      </c>
      <c r="E25" s="2" cm="1">
        <f t="array" ref="E25">_xlfn.SWITCH($B25,"N",E24*(1+$Z$2),"Y",E24*(1-$Z$3))</f>
        <v>366.95454269048781</v>
      </c>
      <c r="F25" s="12" cm="1">
        <f t="array" ref="F25">_xlfn.SWITCH($B25,"N",F24*(1+$Z$2),"Y",F24*(1-$Z$3))</f>
        <v>12.531744508246966</v>
      </c>
      <c r="H25">
        <f>MROUND(MIN($D25/3,$Z$5),$Z$10)</f>
        <v>5000</v>
      </c>
      <c r="I25">
        <f>MROUND(MIN($E25/3,$Z$4),$Z$11)</f>
        <v>20</v>
      </c>
      <c r="J25">
        <f>MROUND(MIN($F25/3,$Z$6),$Z$12)</f>
        <v>3.1</v>
      </c>
      <c r="K25">
        <f>MROUND(MIN($D25/3,$Z$5),$Z$10)</f>
        <v>5000</v>
      </c>
      <c r="L25">
        <f>MROUND(MIN($E25/3,$Z$4),$Z$11)</f>
        <v>20</v>
      </c>
      <c r="M25">
        <f>MROUND(MIN($F25/3,$Z$6),$Z$12)</f>
        <v>3.1</v>
      </c>
      <c r="N25" s="20">
        <f t="shared" si="1"/>
        <v>6100</v>
      </c>
      <c r="O25" s="20">
        <f t="shared" si="2"/>
        <v>120</v>
      </c>
      <c r="P25" s="20">
        <f t="shared" si="3"/>
        <v>6.3000000000000007</v>
      </c>
      <c r="Q25" s="2">
        <f t="shared" si="4"/>
        <v>17.744378594308728</v>
      </c>
      <c r="R25" s="2">
        <f t="shared" si="5"/>
        <v>206.95454269048781</v>
      </c>
      <c r="S25" s="2">
        <f t="shared" si="6"/>
        <v>3.1744508246966063E-2</v>
      </c>
      <c r="T25" s="5"/>
    </row>
    <row r="26" spans="1:20">
      <c r="A26" s="1">
        <f t="shared" si="7"/>
        <v>45859</v>
      </c>
      <c r="B26" t="s">
        <v>19</v>
      </c>
      <c r="C26">
        <f t="shared" si="0"/>
        <v>6</v>
      </c>
      <c r="D26" s="2" cm="1">
        <f t="array" ref="D26">_xlfn.SWITCH($B26,"N",D25*(1+$Z$2),"Y",D25*(1-$Z$3))</f>
        <v>17729.518816453739</v>
      </c>
      <c r="E26" s="2" cm="1">
        <f t="array" ref="E26">_xlfn.SWITCH($B26,"N",E25*(1+$Z$2),"Y",E25*(1-$Z$3))</f>
        <v>403.64999695953662</v>
      </c>
      <c r="F26" s="12" cm="1">
        <f t="array" ref="F26">_xlfn.SWITCH($B26,"N",F25*(1+$Z$2),"Y",F25*(1-$Z$3))</f>
        <v>13.784918959071664</v>
      </c>
      <c r="H26">
        <f>MROUND(MIN($D26/3,$Z$5),$Z$10)</f>
        <v>5000</v>
      </c>
      <c r="I26">
        <f>MROUND(MIN($E26/3,$Z$4),$Z$11)</f>
        <v>20</v>
      </c>
      <c r="J26">
        <f>MROUND(MIN($F26/3,$Z$6),$Z$12)</f>
        <v>3.1</v>
      </c>
      <c r="K26">
        <f>MROUND(MIN($D26/3,$Z$5),$Z$10)</f>
        <v>5000</v>
      </c>
      <c r="L26">
        <f>MROUND(MIN($E26/3,$Z$4),$Z$11)</f>
        <v>20</v>
      </c>
      <c r="M26">
        <f>MROUND(MIN($F26/3,$Z$6),$Z$12)</f>
        <v>3.1</v>
      </c>
      <c r="N26" s="20">
        <f t="shared" si="1"/>
        <v>7750</v>
      </c>
      <c r="O26" s="20">
        <f t="shared" si="2"/>
        <v>120</v>
      </c>
      <c r="P26" s="20">
        <f t="shared" si="3"/>
        <v>7.6000000000000005</v>
      </c>
      <c r="Q26" s="2">
        <f t="shared" si="4"/>
        <v>-20.481183546260581</v>
      </c>
      <c r="R26" s="2">
        <f t="shared" si="5"/>
        <v>243.64999695953662</v>
      </c>
      <c r="S26" s="2">
        <f t="shared" si="6"/>
        <v>-1.5081040928335732E-2</v>
      </c>
      <c r="T26" s="5"/>
    </row>
    <row r="27" spans="1:20">
      <c r="A27" s="1">
        <f t="shared" si="7"/>
        <v>45866</v>
      </c>
      <c r="B27" t="s">
        <v>19</v>
      </c>
      <c r="C27">
        <f t="shared" si="0"/>
        <v>5</v>
      </c>
      <c r="D27" s="2" cm="1">
        <f t="array" ref="D27">_xlfn.SWITCH($B27,"N",D26*(1+$Z$2),"Y",D26*(1-$Z$3))</f>
        <v>19502.470698099114</v>
      </c>
      <c r="E27" s="2" cm="1">
        <f t="array" ref="E27">_xlfn.SWITCH($B27,"N",E26*(1+$Z$2),"Y",E26*(1-$Z$3))</f>
        <v>444.01499665549034</v>
      </c>
      <c r="F27" s="12" cm="1">
        <f t="array" ref="F27">_xlfn.SWITCH($B27,"N",F26*(1+$Z$2),"Y",F26*(1-$Z$3))</f>
        <v>15.163410854978832</v>
      </c>
      <c r="H27">
        <f>MROUND(MIN($D27/3,$Z$5),$Z$10)</f>
        <v>5000</v>
      </c>
      <c r="I27">
        <f>MROUND(MIN($E27/3,$Z$4),$Z$11)</f>
        <v>20</v>
      </c>
      <c r="J27">
        <f>MROUND(MIN($F27/3,$Z$6),$Z$12)</f>
        <v>3.1</v>
      </c>
      <c r="K27">
        <f>MROUND(MIN($D27/3,$Z$5),$Z$10)</f>
        <v>5000</v>
      </c>
      <c r="L27">
        <f>MROUND(MIN($E27/3,$Z$4),$Z$11)</f>
        <v>20</v>
      </c>
      <c r="M27">
        <f>MROUND(MIN($F27/3,$Z$6),$Z$12)</f>
        <v>3.1</v>
      </c>
      <c r="N27" s="20">
        <f t="shared" si="1"/>
        <v>9500</v>
      </c>
      <c r="O27" s="20">
        <f t="shared" si="2"/>
        <v>120</v>
      </c>
      <c r="P27" s="20">
        <f t="shared" si="3"/>
        <v>9</v>
      </c>
      <c r="Q27" s="2">
        <f t="shared" si="4"/>
        <v>2.4706980991140881</v>
      </c>
      <c r="R27" s="2">
        <f t="shared" si="5"/>
        <v>284.01499665549034</v>
      </c>
      <c r="S27" s="2">
        <f t="shared" si="6"/>
        <v>-3.6589145021167724E-2</v>
      </c>
      <c r="T27" s="5"/>
    </row>
    <row r="28" spans="1:20">
      <c r="A28" s="1">
        <f t="shared" si="7"/>
        <v>45873</v>
      </c>
      <c r="B28" t="s">
        <v>19</v>
      </c>
      <c r="C28">
        <f t="shared" si="0"/>
        <v>4</v>
      </c>
      <c r="D28" s="2" cm="1">
        <f t="array" ref="D28">_xlfn.SWITCH($B28,"N",D27*(1+$Z$2),"Y",D27*(1-$Z$3))</f>
        <v>21452.717767909027</v>
      </c>
      <c r="E28" s="2" cm="1">
        <f t="array" ref="E28">_xlfn.SWITCH($B28,"N",E27*(1+$Z$2),"Y",E27*(1-$Z$3))</f>
        <v>488.4164963210394</v>
      </c>
      <c r="F28" s="12" cm="1">
        <f t="array" ref="F28">_xlfn.SWITCH($B28,"N",F27*(1+$Z$2),"Y",F27*(1-$Z$3))</f>
        <v>16.679751940476716</v>
      </c>
      <c r="H28">
        <f>MROUND(MIN($D28/3,$Z$5),$Z$10)</f>
        <v>5000</v>
      </c>
      <c r="I28">
        <f>MROUND(MIN($E28/3,$Z$4),$Z$11)</f>
        <v>20</v>
      </c>
      <c r="J28">
        <f>MROUND(MIN($F28/3,$Z$6),$Z$12)</f>
        <v>3.1</v>
      </c>
      <c r="K28">
        <f>MROUND(MIN($D28/3,$Z$5),$Z$10)</f>
        <v>5000</v>
      </c>
      <c r="L28">
        <f>MROUND(MIN($E28/3,$Z$4),$Z$11)</f>
        <v>20</v>
      </c>
      <c r="M28">
        <f>MROUND(MIN($F28/3,$Z$6),$Z$12)</f>
        <v>3.1</v>
      </c>
      <c r="N28" s="20">
        <f t="shared" si="1"/>
        <v>10000</v>
      </c>
      <c r="O28" s="20">
        <f t="shared" si="2"/>
        <v>120</v>
      </c>
      <c r="P28" s="20">
        <f t="shared" si="3"/>
        <v>10.5</v>
      </c>
      <c r="Q28" s="2">
        <f t="shared" si="4"/>
        <v>1452.7177679090273</v>
      </c>
      <c r="R28" s="2">
        <f t="shared" si="5"/>
        <v>328.4164963210394</v>
      </c>
      <c r="S28" s="2">
        <f t="shared" si="6"/>
        <v>-2.0248059523282791E-2</v>
      </c>
      <c r="T28" s="5"/>
    </row>
    <row r="29" spans="1:20">
      <c r="A29" s="1">
        <f t="shared" si="7"/>
        <v>45880</v>
      </c>
      <c r="B29" t="s">
        <v>19</v>
      </c>
      <c r="C29">
        <f t="shared" si="0"/>
        <v>3</v>
      </c>
      <c r="D29" s="2" cm="1">
        <f t="array" ref="D29">_xlfn.SWITCH($B29,"N",D28*(1+$Z$2),"Y",D28*(1-$Z$3))</f>
        <v>23597.989544699933</v>
      </c>
      <c r="E29" s="2" cm="1">
        <f t="array" ref="E29">_xlfn.SWITCH($B29,"N",E28*(1+$Z$2),"Y",E28*(1-$Z$3))</f>
        <v>537.25814595314341</v>
      </c>
      <c r="F29" s="12" cm="1">
        <f t="array" ref="F29">_xlfn.SWITCH($B29,"N",F28*(1+$Z$2),"Y",F28*(1-$Z$3))</f>
        <v>18.347727134524391</v>
      </c>
      <c r="H29">
        <f>MROUND(MIN($D29/3,$Z$5),$Z$10)</f>
        <v>5000</v>
      </c>
      <c r="I29">
        <f>MROUND(MIN($E29/3,$Z$4),$Z$11)</f>
        <v>20</v>
      </c>
      <c r="J29">
        <f>MROUND(MIN($F29/3,$Z$6),$Z$12)</f>
        <v>3.1</v>
      </c>
      <c r="K29">
        <f>MROUND(MIN($D29/3,$Z$5),$Z$10)</f>
        <v>5000</v>
      </c>
      <c r="L29">
        <f>MROUND(MIN($E29/3,$Z$4),$Z$11)</f>
        <v>20</v>
      </c>
      <c r="M29">
        <f>MROUND(MIN($F29/3,$Z$6),$Z$12)</f>
        <v>3.1</v>
      </c>
      <c r="N29" s="20">
        <f t="shared" si="1"/>
        <v>10000</v>
      </c>
      <c r="O29" s="20">
        <f t="shared" si="2"/>
        <v>120</v>
      </c>
      <c r="P29" s="20">
        <f t="shared" si="3"/>
        <v>12.100000000000001</v>
      </c>
      <c r="Q29" s="2">
        <f t="shared" si="4"/>
        <v>3597.9895446999326</v>
      </c>
      <c r="R29" s="2">
        <f t="shared" si="5"/>
        <v>377.25814595314341</v>
      </c>
      <c r="S29" s="2">
        <f t="shared" si="6"/>
        <v>4.7727134524389925E-2</v>
      </c>
      <c r="T29" s="5"/>
    </row>
    <row r="30" spans="1:20">
      <c r="A30" s="1">
        <f t="shared" si="7"/>
        <v>45887</v>
      </c>
      <c r="B30" t="s">
        <v>19</v>
      </c>
      <c r="C30">
        <f t="shared" si="0"/>
        <v>2</v>
      </c>
      <c r="D30" s="2" cm="1">
        <f t="array" ref="D30">_xlfn.SWITCH($B30,"N",D29*(1+$Z$2),"Y",D29*(1-$Z$3))</f>
        <v>25957.788499169928</v>
      </c>
      <c r="E30" s="2" cm="1">
        <f t="array" ref="E30">_xlfn.SWITCH($B30,"N",E29*(1+$Z$2),"Y",E29*(1-$Z$3))</f>
        <v>590.98396054845784</v>
      </c>
      <c r="F30" s="12" cm="1">
        <f t="array" ref="F30">_xlfn.SWITCH($B30,"N",F29*(1+$Z$2),"Y",F29*(1-$Z$3))</f>
        <v>20.182499847976832</v>
      </c>
      <c r="H30">
        <f>MROUND(MIN($D30/3,$Z$5),$Z$10)</f>
        <v>5000</v>
      </c>
      <c r="I30">
        <f>MROUND(MIN($E30/3,$Z$4),$Z$11)</f>
        <v>20</v>
      </c>
      <c r="J30">
        <f>MROUND(MIN($F30/3,$Z$6),$Z$12)</f>
        <v>3.1</v>
      </c>
      <c r="K30">
        <f>MROUND(MIN($D30/3,$Z$5),$Z$10)</f>
        <v>5000</v>
      </c>
      <c r="L30">
        <f>MROUND(MIN($E30/3,$Z$4),$Z$11)</f>
        <v>20</v>
      </c>
      <c r="M30">
        <f>MROUND(MIN($F30/3,$Z$6),$Z$12)</f>
        <v>3.1</v>
      </c>
      <c r="N30" s="20">
        <f t="shared" si="1"/>
        <v>10000</v>
      </c>
      <c r="O30" s="20">
        <f t="shared" si="2"/>
        <v>120</v>
      </c>
      <c r="P30" s="20">
        <f t="shared" si="3"/>
        <v>14</v>
      </c>
      <c r="Q30" s="2">
        <f t="shared" si="4"/>
        <v>5957.7884991699284</v>
      </c>
      <c r="R30" s="2">
        <f t="shared" si="5"/>
        <v>430.98396054845784</v>
      </c>
      <c r="S30" s="2">
        <f t="shared" si="6"/>
        <v>-1.7500152023169235E-2</v>
      </c>
      <c r="T30" s="5"/>
    </row>
    <row r="31" spans="1:20">
      <c r="A31" s="1">
        <f t="shared" si="7"/>
        <v>45894</v>
      </c>
      <c r="B31" t="s">
        <v>19</v>
      </c>
      <c r="C31">
        <f>C32+1</f>
        <v>1</v>
      </c>
      <c r="D31" s="2" cm="1">
        <f t="array" ref="D31">_xlfn.SWITCH($B31,"N",D30*(1+$Z$2),"Y",D30*(1-$Z$3))</f>
        <v>28553.567349086923</v>
      </c>
      <c r="E31" s="2" cm="1">
        <f t="array" ref="E31">_xlfn.SWITCH($B31,"N",E30*(1+$Z$2),"Y",E30*(1-$Z$3))</f>
        <v>650.08235660330365</v>
      </c>
      <c r="F31" s="12" cm="1">
        <f t="array" ref="F31">_xlfn.SWITCH($B31,"N",F30*(1+$Z$2),"Y",F30*(1-$Z$3))</f>
        <v>22.200749832774516</v>
      </c>
      <c r="H31">
        <f>MROUND(MIN($D31/3,$Z$5),$Z$10)</f>
        <v>5000</v>
      </c>
      <c r="I31">
        <f>MROUND(MIN($E31/3,$Z$4),$Z$11)</f>
        <v>20</v>
      </c>
      <c r="J31">
        <f>MROUND(MIN($F31/3,$Z$6),$Z$12)</f>
        <v>3.1</v>
      </c>
      <c r="K31">
        <f>MROUND(MIN($D31/3,$Z$5),$Z$10)</f>
        <v>5000</v>
      </c>
      <c r="L31">
        <f>MROUND(MIN($E31/3,$Z$4),$Z$11)</f>
        <v>20</v>
      </c>
      <c r="M31">
        <f>MROUND(MIN($F31/3,$Z$6),$Z$12)</f>
        <v>3.1</v>
      </c>
      <c r="N31" s="20">
        <f t="shared" si="1"/>
        <v>10000</v>
      </c>
      <c r="O31" s="20">
        <f t="shared" si="2"/>
        <v>120</v>
      </c>
      <c r="P31" s="20">
        <f t="shared" si="3"/>
        <v>16</v>
      </c>
      <c r="Q31" s="2">
        <f t="shared" si="4"/>
        <v>8553.5673490869231</v>
      </c>
      <c r="R31" s="2">
        <f t="shared" si="5"/>
        <v>490.08235660330365</v>
      </c>
      <c r="S31" s="2">
        <f t="shared" si="6"/>
        <v>7.4983277451323715E-4</v>
      </c>
      <c r="T31" s="5"/>
    </row>
    <row r="32" spans="1:20">
      <c r="A32" s="1">
        <f t="shared" si="7"/>
        <v>45901</v>
      </c>
      <c r="B32" t="s">
        <v>19</v>
      </c>
      <c r="C32">
        <v>0</v>
      </c>
      <c r="D32" s="2" cm="1">
        <f t="array" ref="D32">_xlfn.SWITCH($B32,"N",D31*(1+$Z$2),"Y",D31*(1-$Z$3))</f>
        <v>31408.924083995618</v>
      </c>
      <c r="E32" s="2" cm="1">
        <f t="array" ref="E32">_xlfn.SWITCH($B32,"N",E31*(1+$Z$2),"Y",E31*(1-$Z$3))</f>
        <v>715.09059226363411</v>
      </c>
      <c r="F32" s="12" cm="1">
        <f t="array" ref="F32">_xlfn.SWITCH($B32,"N",F31*(1+$Z$2),"Y",F31*(1-$Z$3))</f>
        <v>24.420824816051969</v>
      </c>
      <c r="H32">
        <f>MROUND(MIN($D32/3,$Z$5),$Z$10)</f>
        <v>5000</v>
      </c>
      <c r="I32">
        <f>MROUND(MIN($E32/3,$Z$4),$Z$11)</f>
        <v>20</v>
      </c>
      <c r="J32">
        <f>MROUND(MIN($F32/3,$Z$6),$Z$12)</f>
        <v>3.1</v>
      </c>
      <c r="K32">
        <f>MROUND(MIN($D32/3,$Z$5),$Z$10)</f>
        <v>5000</v>
      </c>
      <c r="L32">
        <f>MROUND(MIN($E32/3,$Z$4),$Z$11)</f>
        <v>20</v>
      </c>
      <c r="M32">
        <f>MROUND(MIN($F32/3,$Z$6),$Z$12)</f>
        <v>3.1</v>
      </c>
      <c r="N32" s="20">
        <f t="shared" si="1"/>
        <v>10000</v>
      </c>
      <c r="O32" s="20">
        <f t="shared" si="2"/>
        <v>120</v>
      </c>
      <c r="P32" s="20">
        <f t="shared" si="3"/>
        <v>18.2</v>
      </c>
      <c r="Q32" s="2">
        <f t="shared" si="4"/>
        <v>11408.924083995618</v>
      </c>
      <c r="R32" s="2">
        <f t="shared" si="5"/>
        <v>555.09059226363411</v>
      </c>
      <c r="S32" s="2">
        <f t="shared" si="6"/>
        <v>2.0824816051966621E-2</v>
      </c>
      <c r="T32" s="5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" right="0.7" top="0.75" bottom="0.75" header="0.3" footer="0.3"/>
  <pageSetup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C209-BAD1-4137-B010-AA145F63AA9D}">
  <dimension ref="A1:S14"/>
  <sheetViews>
    <sheetView workbookViewId="0">
      <selection activeCell="C14" sqref="C14"/>
    </sheetView>
  </sheetViews>
  <sheetFormatPr defaultRowHeight="15"/>
  <cols>
    <col min="1" max="1" width="24.85546875" bestFit="1" customWidth="1"/>
    <col min="4" max="5" width="13.140625" bestFit="1" customWidth="1"/>
    <col min="8" max="8" width="10.28515625" bestFit="1" customWidth="1"/>
    <col min="10" max="10" width="9.7109375" bestFit="1" customWidth="1"/>
    <col min="11" max="11" width="14.28515625" bestFit="1" customWidth="1"/>
    <col min="12" max="12" width="10" bestFit="1" customWidth="1"/>
    <col min="13" max="13" width="9.7109375" bestFit="1" customWidth="1"/>
    <col min="14" max="14" width="12.42578125" bestFit="1" customWidth="1"/>
  </cols>
  <sheetData>
    <row r="1" spans="1:1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19">
      <c r="A2" t="s">
        <v>51</v>
      </c>
      <c r="B2" t="s">
        <v>52</v>
      </c>
      <c r="C2" t="s">
        <v>53</v>
      </c>
      <c r="D2" t="s">
        <v>54</v>
      </c>
      <c r="F2">
        <v>6</v>
      </c>
      <c r="G2">
        <v>1.31</v>
      </c>
      <c r="H2">
        <v>0</v>
      </c>
      <c r="I2">
        <v>17</v>
      </c>
      <c r="J2">
        <v>2</v>
      </c>
      <c r="K2" t="s">
        <v>55</v>
      </c>
      <c r="L2">
        <v>140</v>
      </c>
      <c r="M2">
        <v>110</v>
      </c>
      <c r="N2">
        <v>80</v>
      </c>
      <c r="O2">
        <v>7</v>
      </c>
      <c r="P2" t="s">
        <v>56</v>
      </c>
    </row>
    <row r="3" spans="1:19">
      <c r="A3" t="s">
        <v>57</v>
      </c>
      <c r="B3" t="s">
        <v>52</v>
      </c>
      <c r="C3" t="s">
        <v>58</v>
      </c>
      <c r="D3" t="s">
        <v>54</v>
      </c>
      <c r="F3">
        <v>10</v>
      </c>
      <c r="G3">
        <v>1.31</v>
      </c>
      <c r="H3">
        <v>0</v>
      </c>
      <c r="I3">
        <v>21</v>
      </c>
      <c r="J3">
        <v>1</v>
      </c>
      <c r="K3" t="s">
        <v>55</v>
      </c>
      <c r="L3">
        <v>140</v>
      </c>
      <c r="M3">
        <v>90</v>
      </c>
      <c r="N3">
        <v>20</v>
      </c>
      <c r="O3">
        <v>6</v>
      </c>
      <c r="P3" t="s">
        <v>56</v>
      </c>
    </row>
    <row r="4" spans="1:19">
      <c r="A4" t="s">
        <v>59</v>
      </c>
      <c r="B4" t="s">
        <v>52</v>
      </c>
      <c r="C4" t="s">
        <v>60</v>
      </c>
      <c r="D4" t="s">
        <v>54</v>
      </c>
      <c r="F4">
        <v>10</v>
      </c>
      <c r="G4" s="15"/>
      <c r="H4">
        <v>0</v>
      </c>
      <c r="I4">
        <v>21</v>
      </c>
      <c r="J4">
        <v>1</v>
      </c>
      <c r="K4" t="s">
        <v>55</v>
      </c>
      <c r="L4">
        <v>140</v>
      </c>
      <c r="M4">
        <v>90</v>
      </c>
      <c r="N4">
        <v>20</v>
      </c>
      <c r="O4">
        <v>6</v>
      </c>
      <c r="P4" t="s">
        <v>56</v>
      </c>
    </row>
    <row r="5" spans="1:19">
      <c r="A5" t="s">
        <v>61</v>
      </c>
      <c r="B5" t="s">
        <v>52</v>
      </c>
      <c r="C5" t="s">
        <v>62</v>
      </c>
      <c r="D5" t="s">
        <v>54</v>
      </c>
      <c r="F5">
        <v>7</v>
      </c>
      <c r="G5" s="15"/>
      <c r="H5">
        <v>0</v>
      </c>
      <c r="I5">
        <v>16</v>
      </c>
      <c r="J5">
        <v>3</v>
      </c>
      <c r="K5" t="s">
        <v>55</v>
      </c>
      <c r="L5">
        <v>150</v>
      </c>
      <c r="M5">
        <v>110</v>
      </c>
      <c r="N5">
        <v>90</v>
      </c>
      <c r="O5">
        <v>8</v>
      </c>
      <c r="P5" t="s">
        <v>56</v>
      </c>
    </row>
    <row r="6" spans="1:19">
      <c r="A6" t="s">
        <v>63</v>
      </c>
      <c r="B6" t="s">
        <v>52</v>
      </c>
      <c r="C6" t="s">
        <v>64</v>
      </c>
      <c r="D6" t="s">
        <v>54</v>
      </c>
      <c r="F6">
        <v>10</v>
      </c>
      <c r="G6" s="15"/>
      <c r="H6">
        <v>0</v>
      </c>
      <c r="I6">
        <v>19</v>
      </c>
      <c r="J6">
        <v>1</v>
      </c>
      <c r="K6" t="s">
        <v>55</v>
      </c>
      <c r="L6">
        <v>150</v>
      </c>
      <c r="M6">
        <v>55</v>
      </c>
      <c r="N6">
        <v>30</v>
      </c>
      <c r="O6">
        <v>7</v>
      </c>
      <c r="P6" t="s">
        <v>56</v>
      </c>
    </row>
    <row r="7" spans="1:19">
      <c r="A7" t="s">
        <v>65</v>
      </c>
      <c r="B7" t="s">
        <v>66</v>
      </c>
      <c r="C7" t="s">
        <v>67</v>
      </c>
      <c r="D7" t="s">
        <v>68</v>
      </c>
      <c r="F7">
        <v>10</v>
      </c>
      <c r="G7" s="15"/>
      <c r="H7">
        <v>100</v>
      </c>
      <c r="I7">
        <v>20</v>
      </c>
      <c r="J7">
        <v>10</v>
      </c>
      <c r="K7" t="s">
        <v>69</v>
      </c>
      <c r="L7">
        <v>210</v>
      </c>
      <c r="M7">
        <v>270</v>
      </c>
      <c r="N7">
        <v>240</v>
      </c>
      <c r="O7">
        <v>11</v>
      </c>
      <c r="P7" t="s">
        <v>70</v>
      </c>
    </row>
    <row r="8" spans="1:19">
      <c r="A8" t="s">
        <v>71</v>
      </c>
      <c r="B8" t="s">
        <v>72</v>
      </c>
      <c r="C8" t="s">
        <v>73</v>
      </c>
      <c r="D8" t="s">
        <v>74</v>
      </c>
      <c r="F8">
        <v>19</v>
      </c>
      <c r="G8" s="15"/>
      <c r="H8">
        <v>0</v>
      </c>
      <c r="I8">
        <v>43</v>
      </c>
      <c r="J8">
        <v>11</v>
      </c>
      <c r="K8" t="s">
        <v>75</v>
      </c>
      <c r="L8">
        <v>400</v>
      </c>
      <c r="M8">
        <v>150</v>
      </c>
      <c r="N8">
        <v>350</v>
      </c>
      <c r="O8">
        <v>22</v>
      </c>
      <c r="P8" t="s">
        <v>70</v>
      </c>
    </row>
    <row r="9" spans="1:19">
      <c r="A9" t="s">
        <v>76</v>
      </c>
      <c r="B9" t="s">
        <v>77</v>
      </c>
      <c r="C9" t="s">
        <v>78</v>
      </c>
      <c r="D9" t="s">
        <v>54</v>
      </c>
      <c r="F9">
        <v>28</v>
      </c>
      <c r="G9" s="15"/>
      <c r="H9">
        <v>50</v>
      </c>
      <c r="I9">
        <v>40</v>
      </c>
      <c r="J9">
        <v>0</v>
      </c>
      <c r="K9" t="s">
        <v>79</v>
      </c>
      <c r="L9">
        <v>160</v>
      </c>
      <c r="M9">
        <v>130</v>
      </c>
      <c r="N9">
        <v>45</v>
      </c>
      <c r="O9">
        <v>0</v>
      </c>
      <c r="P9" t="s">
        <v>70</v>
      </c>
    </row>
    <row r="10" spans="1:19">
      <c r="A10" t="s">
        <v>80</v>
      </c>
      <c r="B10" t="s">
        <v>77</v>
      </c>
      <c r="C10" t="s">
        <v>81</v>
      </c>
      <c r="D10" t="s">
        <v>54</v>
      </c>
      <c r="F10">
        <v>27</v>
      </c>
      <c r="G10" s="15"/>
      <c r="H10">
        <v>0</v>
      </c>
      <c r="I10">
        <v>39</v>
      </c>
      <c r="J10">
        <v>0</v>
      </c>
      <c r="K10" t="s">
        <v>79</v>
      </c>
      <c r="L10">
        <v>160</v>
      </c>
      <c r="M10">
        <v>65</v>
      </c>
      <c r="N10">
        <v>40</v>
      </c>
      <c r="O10">
        <v>0</v>
      </c>
      <c r="P10" t="s">
        <v>70</v>
      </c>
    </row>
    <row r="11" spans="1:19">
      <c r="A11" t="s">
        <v>82</v>
      </c>
      <c r="B11" t="s">
        <v>83</v>
      </c>
      <c r="C11" t="s">
        <v>84</v>
      </c>
      <c r="D11" t="s">
        <v>85</v>
      </c>
      <c r="F11">
        <v>16</v>
      </c>
      <c r="G11" s="15"/>
      <c r="H11">
        <v>25</v>
      </c>
      <c r="I11">
        <v>16</v>
      </c>
      <c r="J11">
        <v>0</v>
      </c>
      <c r="K11" t="s">
        <v>86</v>
      </c>
      <c r="L11">
        <v>70</v>
      </c>
      <c r="M11">
        <v>15</v>
      </c>
      <c r="N11">
        <v>150</v>
      </c>
      <c r="O11">
        <v>0</v>
      </c>
      <c r="P11" t="s">
        <v>70</v>
      </c>
    </row>
    <row r="12" spans="1:19">
      <c r="A12" t="s">
        <v>87</v>
      </c>
      <c r="B12" t="s">
        <v>88</v>
      </c>
      <c r="C12" t="s">
        <v>81</v>
      </c>
      <c r="D12" t="s">
        <v>54</v>
      </c>
      <c r="F12">
        <v>11</v>
      </c>
      <c r="G12" s="15"/>
      <c r="H12">
        <v>0</v>
      </c>
      <c r="I12">
        <v>24</v>
      </c>
      <c r="J12">
        <v>0</v>
      </c>
      <c r="K12" t="s">
        <v>89</v>
      </c>
      <c r="L12">
        <v>100</v>
      </c>
      <c r="M12">
        <v>50</v>
      </c>
      <c r="N12">
        <v>50</v>
      </c>
      <c r="O12">
        <v>0</v>
      </c>
      <c r="P12" t="s">
        <v>70</v>
      </c>
    </row>
    <row r="13" spans="1:19">
      <c r="A13" t="s">
        <v>90</v>
      </c>
      <c r="B13" t="s">
        <v>88</v>
      </c>
      <c r="C13" t="s">
        <v>91</v>
      </c>
      <c r="D13" t="s">
        <v>54</v>
      </c>
      <c r="F13">
        <v>11</v>
      </c>
      <c r="G13" s="15"/>
      <c r="H13">
        <v>32</v>
      </c>
      <c r="I13">
        <v>24</v>
      </c>
      <c r="J13">
        <v>0</v>
      </c>
      <c r="K13" t="s">
        <v>89</v>
      </c>
      <c r="L13">
        <v>100</v>
      </c>
      <c r="M13">
        <v>50</v>
      </c>
      <c r="N13">
        <v>51</v>
      </c>
      <c r="O13">
        <v>0</v>
      </c>
      <c r="P13" t="s">
        <v>70</v>
      </c>
    </row>
    <row r="14" spans="1:19">
      <c r="A14" t="s">
        <v>92</v>
      </c>
      <c r="B14" t="s">
        <v>88</v>
      </c>
      <c r="C14" t="s">
        <v>93</v>
      </c>
      <c r="D14" t="s">
        <v>94</v>
      </c>
      <c r="F14">
        <v>16</v>
      </c>
      <c r="G14" s="15"/>
      <c r="H14">
        <v>0</v>
      </c>
      <c r="I14">
        <v>20</v>
      </c>
      <c r="J14">
        <v>1</v>
      </c>
      <c r="K14" t="s">
        <v>89</v>
      </c>
      <c r="L14">
        <v>80</v>
      </c>
      <c r="M14">
        <v>0</v>
      </c>
      <c r="N14">
        <v>189</v>
      </c>
      <c r="O14">
        <v>0</v>
      </c>
      <c r="P14" t="s">
        <v>70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Nathaniel M</dc:creator>
  <cp:keywords/>
  <dc:description/>
  <cp:lastModifiedBy/>
  <cp:revision/>
  <dcterms:created xsi:type="dcterms:W3CDTF">2025-03-11T02:42:11Z</dcterms:created>
  <dcterms:modified xsi:type="dcterms:W3CDTF">2025-03-18T02:32:29Z</dcterms:modified>
  <cp:category/>
  <cp:contentStatus/>
</cp:coreProperties>
</file>