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40" windowWidth="33560" windowHeight="20900" tabRatio="393"/>
  </bookViews>
  <sheets>
    <sheet name="InputData" sheetId="1" r:id="rId1"/>
    <sheet name="Verification" sheetId="2" r:id="rId2"/>
    <sheet name="Tw vs Pe curve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D33" i="1"/>
  <c r="AD9"/>
  <c r="AD5"/>
  <c r="AD6"/>
  <c r="AD7"/>
  <c r="AD8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4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"/>
  <c r="S5"/>
  <c r="AA5"/>
  <c r="E5"/>
  <c r="G5"/>
  <c r="H5"/>
  <c r="B5"/>
  <c r="J5"/>
  <c r="K5"/>
  <c r="N5"/>
  <c r="O5"/>
  <c r="R5"/>
  <c r="T3"/>
  <c r="AB5"/>
  <c r="AC5"/>
  <c r="S6"/>
  <c r="AA6"/>
  <c r="E6"/>
  <c r="G6"/>
  <c r="H6"/>
  <c r="B6"/>
  <c r="J6"/>
  <c r="K6"/>
  <c r="N6"/>
  <c r="O6"/>
  <c r="R6"/>
  <c r="AB6"/>
  <c r="AC6"/>
  <c r="S7"/>
  <c r="AA7"/>
  <c r="E7"/>
  <c r="G7"/>
  <c r="H7"/>
  <c r="B7"/>
  <c r="J7"/>
  <c r="K7"/>
  <c r="N7"/>
  <c r="O7"/>
  <c r="R7"/>
  <c r="AB7"/>
  <c r="AC7"/>
  <c r="S8"/>
  <c r="AA8"/>
  <c r="E8"/>
  <c r="G8"/>
  <c r="H8"/>
  <c r="B8"/>
  <c r="J8"/>
  <c r="K8"/>
  <c r="N8"/>
  <c r="O8"/>
  <c r="R8"/>
  <c r="AB8"/>
  <c r="AC8"/>
  <c r="S9"/>
  <c r="AA9"/>
  <c r="E9"/>
  <c r="G9"/>
  <c r="H9"/>
  <c r="B9"/>
  <c r="J9"/>
  <c r="K9"/>
  <c r="N9"/>
  <c r="O9"/>
  <c r="R9"/>
  <c r="AB9"/>
  <c r="AC9"/>
  <c r="S10"/>
  <c r="AA10"/>
  <c r="E10"/>
  <c r="G10"/>
  <c r="H10"/>
  <c r="B10"/>
  <c r="J10"/>
  <c r="K10"/>
  <c r="N10"/>
  <c r="O10"/>
  <c r="R10"/>
  <c r="AB10"/>
  <c r="AC10"/>
  <c r="S11"/>
  <c r="AA11"/>
  <c r="E11"/>
  <c r="G11"/>
  <c r="H11"/>
  <c r="B11"/>
  <c r="J11"/>
  <c r="K11"/>
  <c r="N11"/>
  <c r="O11"/>
  <c r="R11"/>
  <c r="AB11"/>
  <c r="AC11"/>
  <c r="S12"/>
  <c r="AA12"/>
  <c r="E12"/>
  <c r="G12"/>
  <c r="H12"/>
  <c r="B12"/>
  <c r="J12"/>
  <c r="K12"/>
  <c r="N12"/>
  <c r="O12"/>
  <c r="R12"/>
  <c r="AB12"/>
  <c r="AC12"/>
  <c r="S13"/>
  <c r="AA13"/>
  <c r="E13"/>
  <c r="G13"/>
  <c r="H13"/>
  <c r="B13"/>
  <c r="J13"/>
  <c r="K13"/>
  <c r="N13"/>
  <c r="O13"/>
  <c r="R13"/>
  <c r="AB13"/>
  <c r="AC13"/>
  <c r="S14"/>
  <c r="AA14"/>
  <c r="E14"/>
  <c r="G14"/>
  <c r="H14"/>
  <c r="B14"/>
  <c r="J14"/>
  <c r="K14"/>
  <c r="N14"/>
  <c r="O14"/>
  <c r="R14"/>
  <c r="AB14"/>
  <c r="AC14"/>
  <c r="S15"/>
  <c r="AA15"/>
  <c r="E15"/>
  <c r="G15"/>
  <c r="H15"/>
  <c r="B15"/>
  <c r="J15"/>
  <c r="K15"/>
  <c r="N15"/>
  <c r="O15"/>
  <c r="R15"/>
  <c r="AB15"/>
  <c r="AC15"/>
  <c r="S16"/>
  <c r="AA16"/>
  <c r="E16"/>
  <c r="G16"/>
  <c r="H16"/>
  <c r="B16"/>
  <c r="J16"/>
  <c r="K16"/>
  <c r="N16"/>
  <c r="O16"/>
  <c r="R16"/>
  <c r="AB16"/>
  <c r="AC16"/>
  <c r="S17"/>
  <c r="AA17"/>
  <c r="E17"/>
  <c r="G17"/>
  <c r="H17"/>
  <c r="B17"/>
  <c r="J17"/>
  <c r="K17"/>
  <c r="N17"/>
  <c r="O17"/>
  <c r="R17"/>
  <c r="AB17"/>
  <c r="AC17"/>
  <c r="S18"/>
  <c r="AA18"/>
  <c r="E18"/>
  <c r="G18"/>
  <c r="H18"/>
  <c r="B18"/>
  <c r="J18"/>
  <c r="K18"/>
  <c r="N18"/>
  <c r="O18"/>
  <c r="R18"/>
  <c r="AB18"/>
  <c r="AC18"/>
  <c r="S19"/>
  <c r="AA19"/>
  <c r="E19"/>
  <c r="G19"/>
  <c r="H19"/>
  <c r="B19"/>
  <c r="J19"/>
  <c r="K19"/>
  <c r="N19"/>
  <c r="O19"/>
  <c r="R19"/>
  <c r="AB19"/>
  <c r="AC19"/>
  <c r="S20"/>
  <c r="AA20"/>
  <c r="E20"/>
  <c r="G20"/>
  <c r="H20"/>
  <c r="B20"/>
  <c r="J20"/>
  <c r="K20"/>
  <c r="N20"/>
  <c r="O20"/>
  <c r="R20"/>
  <c r="AB20"/>
  <c r="AC20"/>
  <c r="S21"/>
  <c r="AA21"/>
  <c r="E21"/>
  <c r="G21"/>
  <c r="H21"/>
  <c r="B21"/>
  <c r="J21"/>
  <c r="K21"/>
  <c r="N21"/>
  <c r="O21"/>
  <c r="R21"/>
  <c r="AB21"/>
  <c r="AC21"/>
  <c r="S22"/>
  <c r="AA22"/>
  <c r="E22"/>
  <c r="G22"/>
  <c r="H22"/>
  <c r="B22"/>
  <c r="J22"/>
  <c r="K22"/>
  <c r="N22"/>
  <c r="O22"/>
  <c r="R22"/>
  <c r="AB22"/>
  <c r="AC22"/>
  <c r="S23"/>
  <c r="AA23"/>
  <c r="E23"/>
  <c r="G23"/>
  <c r="H23"/>
  <c r="B23"/>
  <c r="J23"/>
  <c r="K23"/>
  <c r="N23"/>
  <c r="O23"/>
  <c r="R23"/>
  <c r="AB23"/>
  <c r="AC23"/>
  <c r="S24"/>
  <c r="AA24"/>
  <c r="E24"/>
  <c r="G24"/>
  <c r="H24"/>
  <c r="B24"/>
  <c r="J24"/>
  <c r="K24"/>
  <c r="N24"/>
  <c r="O24"/>
  <c r="R24"/>
  <c r="AB24"/>
  <c r="AC24"/>
  <c r="S25"/>
  <c r="AA25"/>
  <c r="E25"/>
  <c r="G25"/>
  <c r="H25"/>
  <c r="B25"/>
  <c r="J25"/>
  <c r="K25"/>
  <c r="N25"/>
  <c r="O25"/>
  <c r="R25"/>
  <c r="AB25"/>
  <c r="AC25"/>
  <c r="S26"/>
  <c r="AA26"/>
  <c r="E26"/>
  <c r="G26"/>
  <c r="H26"/>
  <c r="B26"/>
  <c r="J26"/>
  <c r="K26"/>
  <c r="N26"/>
  <c r="O26"/>
  <c r="R26"/>
  <c r="AB26"/>
  <c r="AC26"/>
  <c r="S27"/>
  <c r="AA27"/>
  <c r="E27"/>
  <c r="G27"/>
  <c r="H27"/>
  <c r="B27"/>
  <c r="J27"/>
  <c r="K27"/>
  <c r="N27"/>
  <c r="O27"/>
  <c r="R27"/>
  <c r="AB27"/>
  <c r="AC27"/>
  <c r="S28"/>
  <c r="AA28"/>
  <c r="E28"/>
  <c r="G28"/>
  <c r="H28"/>
  <c r="B28"/>
  <c r="J28"/>
  <c r="K28"/>
  <c r="N28"/>
  <c r="O28"/>
  <c r="R28"/>
  <c r="AB28"/>
  <c r="AC28"/>
  <c r="S29"/>
  <c r="AA29"/>
  <c r="E29"/>
  <c r="G29"/>
  <c r="H29"/>
  <c r="B29"/>
  <c r="J29"/>
  <c r="K29"/>
  <c r="N29"/>
  <c r="O29"/>
  <c r="R29"/>
  <c r="AB29"/>
  <c r="AC29"/>
  <c r="S30"/>
  <c r="AA30"/>
  <c r="E30"/>
  <c r="G30"/>
  <c r="H30"/>
  <c r="B30"/>
  <c r="J30"/>
  <c r="K30"/>
  <c r="N30"/>
  <c r="O30"/>
  <c r="R30"/>
  <c r="AB30"/>
  <c r="AC30"/>
  <c r="S31"/>
  <c r="AA31"/>
  <c r="E31"/>
  <c r="G31"/>
  <c r="H31"/>
  <c r="B31"/>
  <c r="J31"/>
  <c r="K31"/>
  <c r="N31"/>
  <c r="O31"/>
  <c r="R31"/>
  <c r="AB31"/>
  <c r="AC31"/>
  <c r="S32"/>
  <c r="AA32"/>
  <c r="E32"/>
  <c r="G32"/>
  <c r="H32"/>
  <c r="B32"/>
  <c r="J32"/>
  <c r="K32"/>
  <c r="N32"/>
  <c r="O32"/>
  <c r="R32"/>
  <c r="AB32"/>
  <c r="AC32"/>
  <c r="S33"/>
  <c r="AA33"/>
  <c r="E33"/>
  <c r="G33"/>
  <c r="H33"/>
  <c r="B33"/>
  <c r="J33"/>
  <c r="K33"/>
  <c r="N33"/>
  <c r="O33"/>
  <c r="R33"/>
  <c r="AB33"/>
  <c r="AC33"/>
  <c r="S34"/>
  <c r="AA34"/>
  <c r="E34"/>
  <c r="G34"/>
  <c r="H34"/>
  <c r="B34"/>
  <c r="J34"/>
  <c r="K34"/>
  <c r="N34"/>
  <c r="O34"/>
  <c r="R34"/>
  <c r="AB34"/>
  <c r="AC34"/>
  <c r="S35"/>
  <c r="AA35"/>
  <c r="E35"/>
  <c r="G35"/>
  <c r="H35"/>
  <c r="B35"/>
  <c r="J35"/>
  <c r="K35"/>
  <c r="N35"/>
  <c r="O35"/>
  <c r="R35"/>
  <c r="AB35"/>
  <c r="AC35"/>
  <c r="S36"/>
  <c r="AA36"/>
  <c r="E36"/>
  <c r="G36"/>
  <c r="H36"/>
  <c r="B36"/>
  <c r="J36"/>
  <c r="K36"/>
  <c r="N36"/>
  <c r="O36"/>
  <c r="R36"/>
  <c r="AB36"/>
  <c r="AC36"/>
  <c r="S37"/>
  <c r="AA37"/>
  <c r="E37"/>
  <c r="G37"/>
  <c r="H37"/>
  <c r="B37"/>
  <c r="J37"/>
  <c r="K37"/>
  <c r="N37"/>
  <c r="O37"/>
  <c r="R37"/>
  <c r="AB37"/>
  <c r="AC37"/>
  <c r="S38"/>
  <c r="AA38"/>
  <c r="E38"/>
  <c r="G38"/>
  <c r="H38"/>
  <c r="B38"/>
  <c r="J38"/>
  <c r="K38"/>
  <c r="N38"/>
  <c r="O38"/>
  <c r="R38"/>
  <c r="AB38"/>
  <c r="AC38"/>
  <c r="S39"/>
  <c r="AA39"/>
  <c r="E39"/>
  <c r="G39"/>
  <c r="H39"/>
  <c r="B39"/>
  <c r="J39"/>
  <c r="K39"/>
  <c r="N39"/>
  <c r="O39"/>
  <c r="R39"/>
  <c r="AB39"/>
  <c r="AC39"/>
  <c r="S40"/>
  <c r="AA40"/>
  <c r="E40"/>
  <c r="G40"/>
  <c r="H40"/>
  <c r="B40"/>
  <c r="J40"/>
  <c r="K40"/>
  <c r="N40"/>
  <c r="O40"/>
  <c r="R40"/>
  <c r="AB40"/>
  <c r="AC40"/>
  <c r="S41"/>
  <c r="AA41"/>
  <c r="E41"/>
  <c r="G41"/>
  <c r="H41"/>
  <c r="B41"/>
  <c r="J41"/>
  <c r="K41"/>
  <c r="N41"/>
  <c r="O41"/>
  <c r="R41"/>
  <c r="AB41"/>
  <c r="AC41"/>
  <c r="S42"/>
  <c r="AA42"/>
  <c r="E42"/>
  <c r="G42"/>
  <c r="H42"/>
  <c r="B42"/>
  <c r="J42"/>
  <c r="K42"/>
  <c r="N42"/>
  <c r="O42"/>
  <c r="R42"/>
  <c r="AB42"/>
  <c r="AC42"/>
  <c r="S43"/>
  <c r="AA43"/>
  <c r="E43"/>
  <c r="G43"/>
  <c r="H43"/>
  <c r="B43"/>
  <c r="J43"/>
  <c r="K43"/>
  <c r="N43"/>
  <c r="O43"/>
  <c r="R43"/>
  <c r="AB43"/>
  <c r="AC43"/>
  <c r="S44"/>
  <c r="AA44"/>
  <c r="E44"/>
  <c r="G44"/>
  <c r="H44"/>
  <c r="B44"/>
  <c r="J44"/>
  <c r="K44"/>
  <c r="N44"/>
  <c r="O44"/>
  <c r="R44"/>
  <c r="AB44"/>
  <c r="AC44"/>
  <c r="S45"/>
  <c r="AA45"/>
  <c r="E45"/>
  <c r="G45"/>
  <c r="H45"/>
  <c r="B45"/>
  <c r="J45"/>
  <c r="K45"/>
  <c r="N45"/>
  <c r="O45"/>
  <c r="R45"/>
  <c r="AB45"/>
  <c r="AC45"/>
  <c r="S46"/>
  <c r="AA46"/>
  <c r="E46"/>
  <c r="G46"/>
  <c r="H46"/>
  <c r="B46"/>
  <c r="J46"/>
  <c r="K46"/>
  <c r="N46"/>
  <c r="O46"/>
  <c r="R46"/>
  <c r="AB46"/>
  <c r="AC46"/>
  <c r="S47"/>
  <c r="AA47"/>
  <c r="E47"/>
  <c r="G47"/>
  <c r="H47"/>
  <c r="B47"/>
  <c r="J47"/>
  <c r="K47"/>
  <c r="N47"/>
  <c r="O47"/>
  <c r="R47"/>
  <c r="AB47"/>
  <c r="AC47"/>
  <c r="S48"/>
  <c r="AA48"/>
  <c r="E48"/>
  <c r="G48"/>
  <c r="H48"/>
  <c r="B48"/>
  <c r="J48"/>
  <c r="K48"/>
  <c r="N48"/>
  <c r="O48"/>
  <c r="R48"/>
  <c r="AB48"/>
  <c r="AC48"/>
  <c r="S49"/>
  <c r="AA49"/>
  <c r="E49"/>
  <c r="G49"/>
  <c r="H49"/>
  <c r="B49"/>
  <c r="J49"/>
  <c r="K49"/>
  <c r="N49"/>
  <c r="O49"/>
  <c r="R49"/>
  <c r="AB49"/>
  <c r="AC49"/>
  <c r="S50"/>
  <c r="AA50"/>
  <c r="E50"/>
  <c r="G50"/>
  <c r="H50"/>
  <c r="B50"/>
  <c r="J50"/>
  <c r="K50"/>
  <c r="N50"/>
  <c r="O50"/>
  <c r="R50"/>
  <c r="AB50"/>
  <c r="AC50"/>
  <c r="S51"/>
  <c r="AA51"/>
  <c r="E51"/>
  <c r="G51"/>
  <c r="H51"/>
  <c r="B51"/>
  <c r="J51"/>
  <c r="K51"/>
  <c r="N51"/>
  <c r="O51"/>
  <c r="R51"/>
  <c r="AB51"/>
  <c r="AC51"/>
  <c r="S52"/>
  <c r="AA52"/>
  <c r="E52"/>
  <c r="G52"/>
  <c r="H52"/>
  <c r="B52"/>
  <c r="J52"/>
  <c r="K52"/>
  <c r="N52"/>
  <c r="O52"/>
  <c r="R52"/>
  <c r="AB52"/>
  <c r="AC52"/>
  <c r="S53"/>
  <c r="AA53"/>
  <c r="E53"/>
  <c r="G53"/>
  <c r="H53"/>
  <c r="B53"/>
  <c r="J53"/>
  <c r="K53"/>
  <c r="N53"/>
  <c r="O53"/>
  <c r="R53"/>
  <c r="AB53"/>
  <c r="AC53"/>
  <c r="S54"/>
  <c r="AA54"/>
  <c r="E54"/>
  <c r="G54"/>
  <c r="H54"/>
  <c r="B54"/>
  <c r="J54"/>
  <c r="K54"/>
  <c r="N54"/>
  <c r="O54"/>
  <c r="R54"/>
  <c r="AB54"/>
  <c r="AC54"/>
  <c r="S55"/>
  <c r="AA55"/>
  <c r="E55"/>
  <c r="G55"/>
  <c r="H55"/>
  <c r="B55"/>
  <c r="J55"/>
  <c r="K55"/>
  <c r="N55"/>
  <c r="O55"/>
  <c r="R55"/>
  <c r="AB55"/>
  <c r="AC55"/>
  <c r="S56"/>
  <c r="AA56"/>
  <c r="E56"/>
  <c r="G56"/>
  <c r="H56"/>
  <c r="B56"/>
  <c r="J56"/>
  <c r="K56"/>
  <c r="N56"/>
  <c r="O56"/>
  <c r="R56"/>
  <c r="AB56"/>
  <c r="AC56"/>
  <c r="S57"/>
  <c r="AA57"/>
  <c r="E57"/>
  <c r="G57"/>
  <c r="H57"/>
  <c r="B57"/>
  <c r="J57"/>
  <c r="K57"/>
  <c r="N57"/>
  <c r="O57"/>
  <c r="R57"/>
  <c r="AB57"/>
  <c r="AC57"/>
  <c r="S58"/>
  <c r="AA58"/>
  <c r="E58"/>
  <c r="G58"/>
  <c r="H58"/>
  <c r="B58"/>
  <c r="J58"/>
  <c r="K58"/>
  <c r="N58"/>
  <c r="O58"/>
  <c r="R58"/>
  <c r="AB58"/>
  <c r="AC58"/>
  <c r="S59"/>
  <c r="AA59"/>
  <c r="E59"/>
  <c r="G59"/>
  <c r="H59"/>
  <c r="B59"/>
  <c r="J59"/>
  <c r="K59"/>
  <c r="N59"/>
  <c r="O59"/>
  <c r="R59"/>
  <c r="AB59"/>
  <c r="AC59"/>
  <c r="S60"/>
  <c r="AA60"/>
  <c r="E60"/>
  <c r="G60"/>
  <c r="H60"/>
  <c r="B60"/>
  <c r="J60"/>
  <c r="K60"/>
  <c r="N60"/>
  <c r="O60"/>
  <c r="R60"/>
  <c r="AB60"/>
  <c r="AC60"/>
  <c r="S61"/>
  <c r="AA61"/>
  <c r="E61"/>
  <c r="G61"/>
  <c r="H61"/>
  <c r="B61"/>
  <c r="J61"/>
  <c r="K61"/>
  <c r="N61"/>
  <c r="O61"/>
  <c r="R61"/>
  <c r="AB61"/>
  <c r="AC61"/>
  <c r="S62"/>
  <c r="AA62"/>
  <c r="E62"/>
  <c r="G62"/>
  <c r="H62"/>
  <c r="B62"/>
  <c r="J62"/>
  <c r="K62"/>
  <c r="N62"/>
  <c r="O62"/>
  <c r="R62"/>
  <c r="AB62"/>
  <c r="AC62"/>
  <c r="S63"/>
  <c r="AA63"/>
  <c r="E63"/>
  <c r="G63"/>
  <c r="H63"/>
  <c r="B63"/>
  <c r="J63"/>
  <c r="K63"/>
  <c r="N63"/>
  <c r="O63"/>
  <c r="R63"/>
  <c r="AB63"/>
  <c r="AC63"/>
  <c r="S64"/>
  <c r="AA64"/>
  <c r="E64"/>
  <c r="G64"/>
  <c r="H64"/>
  <c r="B64"/>
  <c r="J64"/>
  <c r="K64"/>
  <c r="N64"/>
  <c r="O64"/>
  <c r="R64"/>
  <c r="AB64"/>
  <c r="AC64"/>
  <c r="S65"/>
  <c r="AA65"/>
  <c r="E65"/>
  <c r="G65"/>
  <c r="H65"/>
  <c r="B65"/>
  <c r="J65"/>
  <c r="K65"/>
  <c r="N65"/>
  <c r="O65"/>
  <c r="R65"/>
  <c r="AB65"/>
  <c r="AC65"/>
  <c r="S66"/>
  <c r="AA66"/>
  <c r="E66"/>
  <c r="G66"/>
  <c r="H66"/>
  <c r="B66"/>
  <c r="J66"/>
  <c r="K66"/>
  <c r="N66"/>
  <c r="O66"/>
  <c r="R66"/>
  <c r="AB66"/>
  <c r="AC66"/>
  <c r="S67"/>
  <c r="AA67"/>
  <c r="E67"/>
  <c r="G67"/>
  <c r="H67"/>
  <c r="B67"/>
  <c r="J67"/>
  <c r="K67"/>
  <c r="N67"/>
  <c r="O67"/>
  <c r="R67"/>
  <c r="AB67"/>
  <c r="AC67"/>
  <c r="S68"/>
  <c r="AA68"/>
  <c r="E68"/>
  <c r="G68"/>
  <c r="H68"/>
  <c r="B68"/>
  <c r="J68"/>
  <c r="K68"/>
  <c r="N68"/>
  <c r="O68"/>
  <c r="R68"/>
  <c r="AB68"/>
  <c r="AC68"/>
  <c r="S69"/>
  <c r="AA69"/>
  <c r="E69"/>
  <c r="G69"/>
  <c r="H69"/>
  <c r="B69"/>
  <c r="J69"/>
  <c r="K69"/>
  <c r="N69"/>
  <c r="O69"/>
  <c r="R69"/>
  <c r="AB69"/>
  <c r="AC69"/>
  <c r="S70"/>
  <c r="AA70"/>
  <c r="E70"/>
  <c r="G70"/>
  <c r="H70"/>
  <c r="B70"/>
  <c r="J70"/>
  <c r="K70"/>
  <c r="N70"/>
  <c r="O70"/>
  <c r="R70"/>
  <c r="AB70"/>
  <c r="AC70"/>
  <c r="S71"/>
  <c r="AA71"/>
  <c r="E71"/>
  <c r="G71"/>
  <c r="H71"/>
  <c r="B71"/>
  <c r="J71"/>
  <c r="K71"/>
  <c r="N71"/>
  <c r="O71"/>
  <c r="R71"/>
  <c r="AB71"/>
  <c r="AC71"/>
  <c r="S72"/>
  <c r="AA72"/>
  <c r="E72"/>
  <c r="G72"/>
  <c r="H72"/>
  <c r="B72"/>
  <c r="J72"/>
  <c r="K72"/>
  <c r="N72"/>
  <c r="O72"/>
  <c r="R72"/>
  <c r="AB72"/>
  <c r="AC72"/>
  <c r="S73"/>
  <c r="AA73"/>
  <c r="E73"/>
  <c r="G73"/>
  <c r="H73"/>
  <c r="B73"/>
  <c r="J73"/>
  <c r="K73"/>
  <c r="N73"/>
  <c r="O73"/>
  <c r="R73"/>
  <c r="AB73"/>
  <c r="AC73"/>
  <c r="S74"/>
  <c r="AA74"/>
  <c r="E74"/>
  <c r="G74"/>
  <c r="H74"/>
  <c r="B74"/>
  <c r="J74"/>
  <c r="K74"/>
  <c r="N74"/>
  <c r="O74"/>
  <c r="R74"/>
  <c r="AB74"/>
  <c r="AC74"/>
  <c r="S75"/>
  <c r="AA75"/>
  <c r="E75"/>
  <c r="G75"/>
  <c r="H75"/>
  <c r="B75"/>
  <c r="J75"/>
  <c r="K75"/>
  <c r="N75"/>
  <c r="O75"/>
  <c r="R75"/>
  <c r="AB75"/>
  <c r="AC75"/>
  <c r="S76"/>
  <c r="AA76"/>
  <c r="E76"/>
  <c r="G76"/>
  <c r="H76"/>
  <c r="B76"/>
  <c r="J76"/>
  <c r="K76"/>
  <c r="N76"/>
  <c r="O76"/>
  <c r="R76"/>
  <c r="AB76"/>
  <c r="AC76"/>
  <c r="S77"/>
  <c r="AA77"/>
  <c r="E77"/>
  <c r="G77"/>
  <c r="H77"/>
  <c r="B77"/>
  <c r="J77"/>
  <c r="K77"/>
  <c r="N77"/>
  <c r="O77"/>
  <c r="R77"/>
  <c r="AB77"/>
  <c r="AC77"/>
  <c r="S78"/>
  <c r="AA78"/>
  <c r="E78"/>
  <c r="G78"/>
  <c r="H78"/>
  <c r="B78"/>
  <c r="J78"/>
  <c r="K78"/>
  <c r="N78"/>
  <c r="O78"/>
  <c r="R78"/>
  <c r="AB78"/>
  <c r="AC78"/>
  <c r="S79"/>
  <c r="AA79"/>
  <c r="E79"/>
  <c r="G79"/>
  <c r="H79"/>
  <c r="B79"/>
  <c r="J79"/>
  <c r="K79"/>
  <c r="N79"/>
  <c r="O79"/>
  <c r="R79"/>
  <c r="AB79"/>
  <c r="AC79"/>
  <c r="S80"/>
  <c r="AA80"/>
  <c r="E80"/>
  <c r="G80"/>
  <c r="H80"/>
  <c r="B80"/>
  <c r="J80"/>
  <c r="K80"/>
  <c r="N80"/>
  <c r="O80"/>
  <c r="R80"/>
  <c r="AB80"/>
  <c r="AC80"/>
  <c r="S81"/>
  <c r="AA81"/>
  <c r="E81"/>
  <c r="G81"/>
  <c r="H81"/>
  <c r="B81"/>
  <c r="J81"/>
  <c r="K81"/>
  <c r="N81"/>
  <c r="O81"/>
  <c r="R81"/>
  <c r="AB81"/>
  <c r="AC81"/>
  <c r="S82"/>
  <c r="AA82"/>
  <c r="E82"/>
  <c r="G82"/>
  <c r="H82"/>
  <c r="B82"/>
  <c r="J82"/>
  <c r="K82"/>
  <c r="N82"/>
  <c r="O82"/>
  <c r="R82"/>
  <c r="AB82"/>
  <c r="AC82"/>
  <c r="S83"/>
  <c r="AA83"/>
  <c r="E83"/>
  <c r="G83"/>
  <c r="H83"/>
  <c r="B83"/>
  <c r="J83"/>
  <c r="K83"/>
  <c r="N83"/>
  <c r="O83"/>
  <c r="R83"/>
  <c r="AB83"/>
  <c r="AC83"/>
  <c r="S84"/>
  <c r="AA84"/>
  <c r="E84"/>
  <c r="G84"/>
  <c r="H84"/>
  <c r="B84"/>
  <c r="J84"/>
  <c r="K84"/>
  <c r="N84"/>
  <c r="O84"/>
  <c r="R84"/>
  <c r="AB84"/>
  <c r="AC84"/>
  <c r="S85"/>
  <c r="AA85"/>
  <c r="E85"/>
  <c r="G85"/>
  <c r="H85"/>
  <c r="B85"/>
  <c r="J85"/>
  <c r="K85"/>
  <c r="N85"/>
  <c r="O85"/>
  <c r="R85"/>
  <c r="AB85"/>
  <c r="AC85"/>
  <c r="S86"/>
  <c r="AA86"/>
  <c r="E86"/>
  <c r="G86"/>
  <c r="H86"/>
  <c r="B86"/>
  <c r="J86"/>
  <c r="K86"/>
  <c r="N86"/>
  <c r="O86"/>
  <c r="R86"/>
  <c r="AB86"/>
  <c r="AC86"/>
  <c r="S87"/>
  <c r="AA87"/>
  <c r="E87"/>
  <c r="G87"/>
  <c r="H87"/>
  <c r="B87"/>
  <c r="J87"/>
  <c r="K87"/>
  <c r="N87"/>
  <c r="O87"/>
  <c r="R87"/>
  <c r="AB87"/>
  <c r="AC87"/>
  <c r="S88"/>
  <c r="AA88"/>
  <c r="E88"/>
  <c r="G88"/>
  <c r="H88"/>
  <c r="B88"/>
  <c r="J88"/>
  <c r="K88"/>
  <c r="N88"/>
  <c r="O88"/>
  <c r="R88"/>
  <c r="AB88"/>
  <c r="AC88"/>
  <c r="S89"/>
  <c r="AA89"/>
  <c r="E89"/>
  <c r="G89"/>
  <c r="H89"/>
  <c r="B89"/>
  <c r="J89"/>
  <c r="K89"/>
  <c r="N89"/>
  <c r="O89"/>
  <c r="R89"/>
  <c r="AB89"/>
  <c r="AC89"/>
  <c r="S90"/>
  <c r="AA90"/>
  <c r="E90"/>
  <c r="G90"/>
  <c r="H90"/>
  <c r="B90"/>
  <c r="J90"/>
  <c r="K90"/>
  <c r="N90"/>
  <c r="O90"/>
  <c r="R90"/>
  <c r="AB90"/>
  <c r="AC90"/>
  <c r="S91"/>
  <c r="AA91"/>
  <c r="E91"/>
  <c r="G91"/>
  <c r="H91"/>
  <c r="B91"/>
  <c r="J91"/>
  <c r="K91"/>
  <c r="N91"/>
  <c r="O91"/>
  <c r="R91"/>
  <c r="AB91"/>
  <c r="AC91"/>
  <c r="S92"/>
  <c r="AA92"/>
  <c r="E92"/>
  <c r="G92"/>
  <c r="H92"/>
  <c r="B92"/>
  <c r="J92"/>
  <c r="K92"/>
  <c r="N92"/>
  <c r="O92"/>
  <c r="R92"/>
  <c r="AB92"/>
  <c r="AC92"/>
  <c r="S93"/>
  <c r="AA93"/>
  <c r="E93"/>
  <c r="G93"/>
  <c r="H93"/>
  <c r="B93"/>
  <c r="J93"/>
  <c r="K93"/>
  <c r="N93"/>
  <c r="O93"/>
  <c r="R93"/>
  <c r="AB93"/>
  <c r="AC93"/>
  <c r="S94"/>
  <c r="AA94"/>
  <c r="E94"/>
  <c r="G94"/>
  <c r="H94"/>
  <c r="B94"/>
  <c r="J94"/>
  <c r="K94"/>
  <c r="N94"/>
  <c r="O94"/>
  <c r="R94"/>
  <c r="AB94"/>
  <c r="AC94"/>
  <c r="S95"/>
  <c r="AA95"/>
  <c r="E95"/>
  <c r="G95"/>
  <c r="H95"/>
  <c r="B95"/>
  <c r="J95"/>
  <c r="K95"/>
  <c r="N95"/>
  <c r="O95"/>
  <c r="R95"/>
  <c r="AB95"/>
  <c r="AC95"/>
  <c r="S96"/>
  <c r="AA96"/>
  <c r="E96"/>
  <c r="G96"/>
  <c r="H96"/>
  <c r="B96"/>
  <c r="J96"/>
  <c r="K96"/>
  <c r="N96"/>
  <c r="O96"/>
  <c r="R96"/>
  <c r="AB96"/>
  <c r="AC96"/>
  <c r="S97"/>
  <c r="AA97"/>
  <c r="E97"/>
  <c r="G97"/>
  <c r="H97"/>
  <c r="B97"/>
  <c r="J97"/>
  <c r="K97"/>
  <c r="N97"/>
  <c r="O97"/>
  <c r="R97"/>
  <c r="AB97"/>
  <c r="AC97"/>
  <c r="S98"/>
  <c r="AA98"/>
  <c r="E98"/>
  <c r="G98"/>
  <c r="H98"/>
  <c r="B98"/>
  <c r="J98"/>
  <c r="K98"/>
  <c r="N98"/>
  <c r="O98"/>
  <c r="R98"/>
  <c r="AB98"/>
  <c r="AC98"/>
  <c r="S99"/>
  <c r="AA99"/>
  <c r="E99"/>
  <c r="G99"/>
  <c r="H99"/>
  <c r="B99"/>
  <c r="J99"/>
  <c r="K99"/>
  <c r="N99"/>
  <c r="O99"/>
  <c r="R99"/>
  <c r="AB99"/>
  <c r="AC99"/>
  <c r="S100"/>
  <c r="AA100"/>
  <c r="E100"/>
  <c r="G100"/>
  <c r="H100"/>
  <c r="B100"/>
  <c r="J100"/>
  <c r="K100"/>
  <c r="N100"/>
  <c r="O100"/>
  <c r="R100"/>
  <c r="AB100"/>
  <c r="AC100"/>
  <c r="S101"/>
  <c r="AA101"/>
  <c r="E101"/>
  <c r="G101"/>
  <c r="H101"/>
  <c r="B101"/>
  <c r="J101"/>
  <c r="K101"/>
  <c r="N101"/>
  <c r="O101"/>
  <c r="R101"/>
  <c r="AB101"/>
  <c r="AC101"/>
  <c r="S102"/>
  <c r="AA102"/>
  <c r="E102"/>
  <c r="G102"/>
  <c r="H102"/>
  <c r="B102"/>
  <c r="J102"/>
  <c r="K102"/>
  <c r="N102"/>
  <c r="O102"/>
  <c r="R102"/>
  <c r="AB102"/>
  <c r="AC102"/>
  <c r="S103"/>
  <c r="AA103"/>
  <c r="E103"/>
  <c r="G103"/>
  <c r="H103"/>
  <c r="B103"/>
  <c r="J103"/>
  <c r="K103"/>
  <c r="N103"/>
  <c r="O103"/>
  <c r="R103"/>
  <c r="AB103"/>
  <c r="AC103"/>
  <c r="S104"/>
  <c r="AA104"/>
  <c r="E104"/>
  <c r="G104"/>
  <c r="H104"/>
  <c r="B104"/>
  <c r="J104"/>
  <c r="K104"/>
  <c r="N104"/>
  <c r="O104"/>
  <c r="R104"/>
  <c r="AB104"/>
  <c r="AC104"/>
  <c r="S105"/>
  <c r="AA105"/>
  <c r="E105"/>
  <c r="G105"/>
  <c r="H105"/>
  <c r="B105"/>
  <c r="J105"/>
  <c r="K105"/>
  <c r="N105"/>
  <c r="O105"/>
  <c r="R105"/>
  <c r="AB105"/>
  <c r="AC105"/>
  <c r="S106"/>
  <c r="AA106"/>
  <c r="E106"/>
  <c r="G106"/>
  <c r="H106"/>
  <c r="B106"/>
  <c r="J106"/>
  <c r="K106"/>
  <c r="N106"/>
  <c r="O106"/>
  <c r="R106"/>
  <c r="AB106"/>
  <c r="AC106"/>
  <c r="S107"/>
  <c r="AA107"/>
  <c r="E107"/>
  <c r="G107"/>
  <c r="H107"/>
  <c r="B107"/>
  <c r="J107"/>
  <c r="K107"/>
  <c r="N107"/>
  <c r="O107"/>
  <c r="R107"/>
  <c r="AB107"/>
  <c r="AC107"/>
  <c r="S108"/>
  <c r="AA108"/>
  <c r="E108"/>
  <c r="G108"/>
  <c r="H108"/>
  <c r="B108"/>
  <c r="J108"/>
  <c r="K108"/>
  <c r="N108"/>
  <c r="O108"/>
  <c r="R108"/>
  <c r="AB108"/>
  <c r="AC108"/>
  <c r="S109"/>
  <c r="AA109"/>
  <c r="E109"/>
  <c r="G109"/>
  <c r="H109"/>
  <c r="B109"/>
  <c r="J109"/>
  <c r="K109"/>
  <c r="N109"/>
  <c r="O109"/>
  <c r="R109"/>
  <c r="AB109"/>
  <c r="AC109"/>
  <c r="S110"/>
  <c r="AA110"/>
  <c r="E110"/>
  <c r="G110"/>
  <c r="H110"/>
  <c r="B110"/>
  <c r="J110"/>
  <c r="K110"/>
  <c r="N110"/>
  <c r="O110"/>
  <c r="R110"/>
  <c r="AB110"/>
  <c r="AC110"/>
  <c r="S111"/>
  <c r="AA111"/>
  <c r="E111"/>
  <c r="G111"/>
  <c r="H111"/>
  <c r="B111"/>
  <c r="J111"/>
  <c r="K111"/>
  <c r="N111"/>
  <c r="O111"/>
  <c r="R111"/>
  <c r="AB111"/>
  <c r="AC111"/>
  <c r="S112"/>
  <c r="AA112"/>
  <c r="E112"/>
  <c r="G112"/>
  <c r="H112"/>
  <c r="B112"/>
  <c r="J112"/>
  <c r="K112"/>
  <c r="N112"/>
  <c r="O112"/>
  <c r="R112"/>
  <c r="AB112"/>
  <c r="AC112"/>
  <c r="S113"/>
  <c r="AA113"/>
  <c r="E113"/>
  <c r="G113"/>
  <c r="H113"/>
  <c r="B113"/>
  <c r="J113"/>
  <c r="K113"/>
  <c r="N113"/>
  <c r="O113"/>
  <c r="R113"/>
  <c r="AB113"/>
  <c r="AC113"/>
  <c r="S114"/>
  <c r="AA114"/>
  <c r="E114"/>
  <c r="G114"/>
  <c r="H114"/>
  <c r="B114"/>
  <c r="J114"/>
  <c r="K114"/>
  <c r="N114"/>
  <c r="O114"/>
  <c r="R114"/>
  <c r="AB114"/>
  <c r="AC114"/>
  <c r="S115"/>
  <c r="AA115"/>
  <c r="E115"/>
  <c r="G115"/>
  <c r="H115"/>
  <c r="B115"/>
  <c r="J115"/>
  <c r="K115"/>
  <c r="N115"/>
  <c r="O115"/>
  <c r="R115"/>
  <c r="AB115"/>
  <c r="AC115"/>
  <c r="S116"/>
  <c r="AA116"/>
  <c r="E116"/>
  <c r="G116"/>
  <c r="H116"/>
  <c r="B116"/>
  <c r="J116"/>
  <c r="K116"/>
  <c r="N116"/>
  <c r="O116"/>
  <c r="R116"/>
  <c r="AB116"/>
  <c r="AC116"/>
  <c r="S117"/>
  <c r="AA117"/>
  <c r="E117"/>
  <c r="G117"/>
  <c r="H117"/>
  <c r="B117"/>
  <c r="J117"/>
  <c r="K117"/>
  <c r="N117"/>
  <c r="O117"/>
  <c r="R117"/>
  <c r="AB117"/>
  <c r="AC117"/>
  <c r="S118"/>
  <c r="AA118"/>
  <c r="E118"/>
  <c r="G118"/>
  <c r="H118"/>
  <c r="B118"/>
  <c r="J118"/>
  <c r="K118"/>
  <c r="N118"/>
  <c r="O118"/>
  <c r="R118"/>
  <c r="AB118"/>
  <c r="AC118"/>
  <c r="S119"/>
  <c r="AA119"/>
  <c r="E119"/>
  <c r="G119"/>
  <c r="H119"/>
  <c r="B119"/>
  <c r="J119"/>
  <c r="K119"/>
  <c r="N119"/>
  <c r="O119"/>
  <c r="R119"/>
  <c r="AB119"/>
  <c r="AC119"/>
  <c r="S120"/>
  <c r="AA120"/>
  <c r="E120"/>
  <c r="G120"/>
  <c r="H120"/>
  <c r="B120"/>
  <c r="J120"/>
  <c r="K120"/>
  <c r="N120"/>
  <c r="O120"/>
  <c r="R120"/>
  <c r="AB120"/>
  <c r="AC120"/>
  <c r="S121"/>
  <c r="AA121"/>
  <c r="E121"/>
  <c r="G121"/>
  <c r="H121"/>
  <c r="B121"/>
  <c r="J121"/>
  <c r="K121"/>
  <c r="N121"/>
  <c r="O121"/>
  <c r="R121"/>
  <c r="AB121"/>
  <c r="AC121"/>
  <c r="S122"/>
  <c r="AA122"/>
  <c r="E122"/>
  <c r="G122"/>
  <c r="H122"/>
  <c r="B122"/>
  <c r="J122"/>
  <c r="K122"/>
  <c r="N122"/>
  <c r="O122"/>
  <c r="R122"/>
  <c r="AB122"/>
  <c r="AC122"/>
  <c r="S123"/>
  <c r="AA123"/>
  <c r="E123"/>
  <c r="G123"/>
  <c r="H123"/>
  <c r="B123"/>
  <c r="J123"/>
  <c r="K123"/>
  <c r="N123"/>
  <c r="O123"/>
  <c r="R123"/>
  <c r="AB123"/>
  <c r="AC123"/>
  <c r="S124"/>
  <c r="AA124"/>
  <c r="E124"/>
  <c r="G124"/>
  <c r="H124"/>
  <c r="B124"/>
  <c r="J124"/>
  <c r="K124"/>
  <c r="N124"/>
  <c r="O124"/>
  <c r="R124"/>
  <c r="AB124"/>
  <c r="AC124"/>
  <c r="S125"/>
  <c r="AA125"/>
  <c r="E125"/>
  <c r="G125"/>
  <c r="H125"/>
  <c r="B125"/>
  <c r="J125"/>
  <c r="K125"/>
  <c r="N125"/>
  <c r="O125"/>
  <c r="R125"/>
  <c r="AB125"/>
  <c r="AC125"/>
  <c r="S126"/>
  <c r="AA126"/>
  <c r="E126"/>
  <c r="G126"/>
  <c r="H126"/>
  <c r="B126"/>
  <c r="J126"/>
  <c r="K126"/>
  <c r="N126"/>
  <c r="O126"/>
  <c r="R126"/>
  <c r="AB126"/>
  <c r="AC126"/>
  <c r="S127"/>
  <c r="AA127"/>
  <c r="E127"/>
  <c r="G127"/>
  <c r="H127"/>
  <c r="B127"/>
  <c r="J127"/>
  <c r="K127"/>
  <c r="N127"/>
  <c r="O127"/>
  <c r="R127"/>
  <c r="AB127"/>
  <c r="AC127"/>
  <c r="S128"/>
  <c r="AA128"/>
  <c r="E128"/>
  <c r="G128"/>
  <c r="H128"/>
  <c r="B128"/>
  <c r="J128"/>
  <c r="K128"/>
  <c r="N128"/>
  <c r="O128"/>
  <c r="R128"/>
  <c r="AB128"/>
  <c r="AC128"/>
  <c r="S129"/>
  <c r="AA129"/>
  <c r="E129"/>
  <c r="G129"/>
  <c r="H129"/>
  <c r="B129"/>
  <c r="J129"/>
  <c r="K129"/>
  <c r="N129"/>
  <c r="O129"/>
  <c r="R129"/>
  <c r="AB129"/>
  <c r="AC129"/>
  <c r="S130"/>
  <c r="AA130"/>
  <c r="E130"/>
  <c r="G130"/>
  <c r="H130"/>
  <c r="B130"/>
  <c r="J130"/>
  <c r="K130"/>
  <c r="N130"/>
  <c r="O130"/>
  <c r="R130"/>
  <c r="AB130"/>
  <c r="AC130"/>
  <c r="S131"/>
  <c r="AA131"/>
  <c r="E131"/>
  <c r="G131"/>
  <c r="H131"/>
  <c r="B131"/>
  <c r="J131"/>
  <c r="K131"/>
  <c r="N131"/>
  <c r="O131"/>
  <c r="R131"/>
  <c r="AB131"/>
  <c r="AC131"/>
  <c r="S132"/>
  <c r="AA132"/>
  <c r="E132"/>
  <c r="G132"/>
  <c r="H132"/>
  <c r="B132"/>
  <c r="J132"/>
  <c r="K132"/>
  <c r="N132"/>
  <c r="O132"/>
  <c r="R132"/>
  <c r="AB132"/>
  <c r="AC132"/>
  <c r="S133"/>
  <c r="AA133"/>
  <c r="E133"/>
  <c r="G133"/>
  <c r="H133"/>
  <c r="B133"/>
  <c r="J133"/>
  <c r="K133"/>
  <c r="N133"/>
  <c r="O133"/>
  <c r="R133"/>
  <c r="AB133"/>
  <c r="AC133"/>
  <c r="S134"/>
  <c r="AA134"/>
  <c r="E134"/>
  <c r="G134"/>
  <c r="H134"/>
  <c r="B134"/>
  <c r="J134"/>
  <c r="K134"/>
  <c r="N134"/>
  <c r="O134"/>
  <c r="R134"/>
  <c r="AB134"/>
  <c r="AC134"/>
  <c r="S135"/>
  <c r="AA135"/>
  <c r="E135"/>
  <c r="G135"/>
  <c r="H135"/>
  <c r="B135"/>
  <c r="J135"/>
  <c r="K135"/>
  <c r="N135"/>
  <c r="O135"/>
  <c r="R135"/>
  <c r="AB135"/>
  <c r="AC135"/>
  <c r="S136"/>
  <c r="AA136"/>
  <c r="E136"/>
  <c r="G136"/>
  <c r="H136"/>
  <c r="B136"/>
  <c r="J136"/>
  <c r="K136"/>
  <c r="N136"/>
  <c r="O136"/>
  <c r="R136"/>
  <c r="AB136"/>
  <c r="AC136"/>
  <c r="S137"/>
  <c r="AA137"/>
  <c r="E137"/>
  <c r="G137"/>
  <c r="H137"/>
  <c r="B137"/>
  <c r="J137"/>
  <c r="K137"/>
  <c r="N137"/>
  <c r="O137"/>
  <c r="R137"/>
  <c r="AB137"/>
  <c r="AC137"/>
  <c r="S138"/>
  <c r="AA138"/>
  <c r="E138"/>
  <c r="G138"/>
  <c r="H138"/>
  <c r="B138"/>
  <c r="J138"/>
  <c r="K138"/>
  <c r="N138"/>
  <c r="O138"/>
  <c r="R138"/>
  <c r="AB138"/>
  <c r="AC138"/>
  <c r="S139"/>
  <c r="AA139"/>
  <c r="E139"/>
  <c r="G139"/>
  <c r="H139"/>
  <c r="B139"/>
  <c r="J139"/>
  <c r="K139"/>
  <c r="N139"/>
  <c r="O139"/>
  <c r="R139"/>
  <c r="AB139"/>
  <c r="AC139"/>
  <c r="S140"/>
  <c r="AA140"/>
  <c r="E140"/>
  <c r="G140"/>
  <c r="H140"/>
  <c r="B140"/>
  <c r="J140"/>
  <c r="K140"/>
  <c r="N140"/>
  <c r="O140"/>
  <c r="R140"/>
  <c r="AB140"/>
  <c r="AC140"/>
  <c r="S141"/>
  <c r="AA141"/>
  <c r="E141"/>
  <c r="G141"/>
  <c r="H141"/>
  <c r="B141"/>
  <c r="J141"/>
  <c r="K141"/>
  <c r="N141"/>
  <c r="O141"/>
  <c r="R141"/>
  <c r="AB141"/>
  <c r="AC141"/>
  <c r="S142"/>
  <c r="AA142"/>
  <c r="E142"/>
  <c r="G142"/>
  <c r="H142"/>
  <c r="B142"/>
  <c r="J142"/>
  <c r="K142"/>
  <c r="N142"/>
  <c r="O142"/>
  <c r="R142"/>
  <c r="AB142"/>
  <c r="AC142"/>
  <c r="S143"/>
  <c r="AA143"/>
  <c r="E143"/>
  <c r="G143"/>
  <c r="H143"/>
  <c r="B143"/>
  <c r="J143"/>
  <c r="K143"/>
  <c r="N143"/>
  <c r="O143"/>
  <c r="R143"/>
  <c r="AB143"/>
  <c r="AC143"/>
  <c r="S144"/>
  <c r="AA144"/>
  <c r="E144"/>
  <c r="G144"/>
  <c r="H144"/>
  <c r="B144"/>
  <c r="J144"/>
  <c r="K144"/>
  <c r="N144"/>
  <c r="O144"/>
  <c r="R144"/>
  <c r="AB144"/>
  <c r="AC144"/>
  <c r="S145"/>
  <c r="AA145"/>
  <c r="E145"/>
  <c r="G145"/>
  <c r="H145"/>
  <c r="B145"/>
  <c r="J145"/>
  <c r="K145"/>
  <c r="N145"/>
  <c r="O145"/>
  <c r="R145"/>
  <c r="AB145"/>
  <c r="AC145"/>
  <c r="S146"/>
  <c r="AA146"/>
  <c r="E146"/>
  <c r="G146"/>
  <c r="H146"/>
  <c r="B146"/>
  <c r="J146"/>
  <c r="K146"/>
  <c r="N146"/>
  <c r="O146"/>
  <c r="R146"/>
  <c r="AB146"/>
  <c r="AC146"/>
  <c r="S147"/>
  <c r="AA147"/>
  <c r="E147"/>
  <c r="G147"/>
  <c r="H147"/>
  <c r="B147"/>
  <c r="J147"/>
  <c r="K147"/>
  <c r="N147"/>
  <c r="O147"/>
  <c r="R147"/>
  <c r="AB147"/>
  <c r="AC147"/>
  <c r="S148"/>
  <c r="AA148"/>
  <c r="E148"/>
  <c r="G148"/>
  <c r="H148"/>
  <c r="B148"/>
  <c r="J148"/>
  <c r="K148"/>
  <c r="N148"/>
  <c r="O148"/>
  <c r="R148"/>
  <c r="AB148"/>
  <c r="AC148"/>
  <c r="S149"/>
  <c r="AA149"/>
  <c r="E149"/>
  <c r="G149"/>
  <c r="H149"/>
  <c r="B149"/>
  <c r="J149"/>
  <c r="K149"/>
  <c r="N149"/>
  <c r="O149"/>
  <c r="R149"/>
  <c r="AB149"/>
  <c r="AC149"/>
  <c r="S150"/>
  <c r="AA150"/>
  <c r="E150"/>
  <c r="G150"/>
  <c r="H150"/>
  <c r="B150"/>
  <c r="J150"/>
  <c r="K150"/>
  <c r="N150"/>
  <c r="O150"/>
  <c r="R150"/>
  <c r="AB150"/>
  <c r="AC150"/>
  <c r="S151"/>
  <c r="AA151"/>
  <c r="E151"/>
  <c r="G151"/>
  <c r="H151"/>
  <c r="B151"/>
  <c r="J151"/>
  <c r="K151"/>
  <c r="N151"/>
  <c r="O151"/>
  <c r="R151"/>
  <c r="AB151"/>
  <c r="AC151"/>
  <c r="S152"/>
  <c r="AA152"/>
  <c r="E152"/>
  <c r="G152"/>
  <c r="H152"/>
  <c r="B152"/>
  <c r="J152"/>
  <c r="K152"/>
  <c r="N152"/>
  <c r="O152"/>
  <c r="R152"/>
  <c r="AB152"/>
  <c r="AC152"/>
  <c r="S153"/>
  <c r="AA153"/>
  <c r="E153"/>
  <c r="G153"/>
  <c r="H153"/>
  <c r="B153"/>
  <c r="J153"/>
  <c r="K153"/>
  <c r="N153"/>
  <c r="O153"/>
  <c r="R153"/>
  <c r="AB153"/>
  <c r="AC153"/>
  <c r="S154"/>
  <c r="AA154"/>
  <c r="E154"/>
  <c r="G154"/>
  <c r="H154"/>
  <c r="B154"/>
  <c r="J154"/>
  <c r="K154"/>
  <c r="N154"/>
  <c r="O154"/>
  <c r="R154"/>
  <c r="AB154"/>
  <c r="AC154"/>
  <c r="S155"/>
  <c r="AA155"/>
  <c r="E155"/>
  <c r="G155"/>
  <c r="H155"/>
  <c r="B155"/>
  <c r="J155"/>
  <c r="K155"/>
  <c r="N155"/>
  <c r="O155"/>
  <c r="R155"/>
  <c r="AB155"/>
  <c r="AC155"/>
  <c r="S156"/>
  <c r="AA156"/>
  <c r="E156"/>
  <c r="G156"/>
  <c r="H156"/>
  <c r="B156"/>
  <c r="J156"/>
  <c r="K156"/>
  <c r="N156"/>
  <c r="O156"/>
  <c r="R156"/>
  <c r="AB156"/>
  <c r="AC156"/>
  <c r="S157"/>
  <c r="AA157"/>
  <c r="E157"/>
  <c r="G157"/>
  <c r="H157"/>
  <c r="B157"/>
  <c r="J157"/>
  <c r="K157"/>
  <c r="N157"/>
  <c r="O157"/>
  <c r="R157"/>
  <c r="AB157"/>
  <c r="AC157"/>
  <c r="S158"/>
  <c r="AA158"/>
  <c r="E158"/>
  <c r="G158"/>
  <c r="H158"/>
  <c r="B158"/>
  <c r="J158"/>
  <c r="K158"/>
  <c r="N158"/>
  <c r="O158"/>
  <c r="R158"/>
  <c r="AB158"/>
  <c r="AC158"/>
  <c r="S159"/>
  <c r="AA159"/>
  <c r="E159"/>
  <c r="G159"/>
  <c r="H159"/>
  <c r="B159"/>
  <c r="J159"/>
  <c r="K159"/>
  <c r="N159"/>
  <c r="O159"/>
  <c r="R159"/>
  <c r="AB159"/>
  <c r="AC159"/>
  <c r="S160"/>
  <c r="AA160"/>
  <c r="E160"/>
  <c r="G160"/>
  <c r="H160"/>
  <c r="B160"/>
  <c r="J160"/>
  <c r="K160"/>
  <c r="N160"/>
  <c r="O160"/>
  <c r="R160"/>
  <c r="AB160"/>
  <c r="AC160"/>
  <c r="S161"/>
  <c r="AA161"/>
  <c r="E161"/>
  <c r="G161"/>
  <c r="H161"/>
  <c r="B161"/>
  <c r="J161"/>
  <c r="K161"/>
  <c r="N161"/>
  <c r="O161"/>
  <c r="R161"/>
  <c r="AB161"/>
  <c r="AC161"/>
  <c r="S162"/>
  <c r="AA162"/>
  <c r="E162"/>
  <c r="G162"/>
  <c r="H162"/>
  <c r="B162"/>
  <c r="J162"/>
  <c r="K162"/>
  <c r="N162"/>
  <c r="O162"/>
  <c r="R162"/>
  <c r="AB162"/>
  <c r="AC162"/>
  <c r="S163"/>
  <c r="AA163"/>
  <c r="E163"/>
  <c r="G163"/>
  <c r="H163"/>
  <c r="B163"/>
  <c r="J163"/>
  <c r="K163"/>
  <c r="N163"/>
  <c r="O163"/>
  <c r="R163"/>
  <c r="AB163"/>
  <c r="AC163"/>
  <c r="S164"/>
  <c r="AA164"/>
  <c r="E164"/>
  <c r="G164"/>
  <c r="H164"/>
  <c r="B164"/>
  <c r="J164"/>
  <c r="K164"/>
  <c r="N164"/>
  <c r="O164"/>
  <c r="R164"/>
  <c r="AB164"/>
  <c r="AC164"/>
  <c r="S165"/>
  <c r="AA165"/>
  <c r="E165"/>
  <c r="G165"/>
  <c r="H165"/>
  <c r="B165"/>
  <c r="J165"/>
  <c r="K165"/>
  <c r="N165"/>
  <c r="O165"/>
  <c r="R165"/>
  <c r="AB165"/>
  <c r="AC165"/>
  <c r="S166"/>
  <c r="AA166"/>
  <c r="E166"/>
  <c r="G166"/>
  <c r="H166"/>
  <c r="B166"/>
  <c r="J166"/>
  <c r="K166"/>
  <c r="N166"/>
  <c r="O166"/>
  <c r="R166"/>
  <c r="AB166"/>
  <c r="AC166"/>
  <c r="S167"/>
  <c r="AA167"/>
  <c r="E167"/>
  <c r="G167"/>
  <c r="H167"/>
  <c r="B167"/>
  <c r="J167"/>
  <c r="K167"/>
  <c r="N167"/>
  <c r="O167"/>
  <c r="R167"/>
  <c r="AB167"/>
  <c r="AC167"/>
  <c r="S168"/>
  <c r="AA168"/>
  <c r="E168"/>
  <c r="G168"/>
  <c r="H168"/>
  <c r="B168"/>
  <c r="J168"/>
  <c r="K168"/>
  <c r="N168"/>
  <c r="O168"/>
  <c r="R168"/>
  <c r="AB168"/>
  <c r="AC168"/>
  <c r="S169"/>
  <c r="AA169"/>
  <c r="E169"/>
  <c r="G169"/>
  <c r="H169"/>
  <c r="B169"/>
  <c r="J169"/>
  <c r="K169"/>
  <c r="N169"/>
  <c r="O169"/>
  <c r="R169"/>
  <c r="AB169"/>
  <c r="AC169"/>
  <c r="S170"/>
  <c r="AA170"/>
  <c r="E170"/>
  <c r="G170"/>
  <c r="H170"/>
  <c r="B170"/>
  <c r="J170"/>
  <c r="K170"/>
  <c r="N170"/>
  <c r="O170"/>
  <c r="R170"/>
  <c r="AB170"/>
  <c r="AC170"/>
  <c r="S171"/>
  <c r="AA171"/>
  <c r="E171"/>
  <c r="G171"/>
  <c r="H171"/>
  <c r="B171"/>
  <c r="J171"/>
  <c r="K171"/>
  <c r="N171"/>
  <c r="O171"/>
  <c r="R171"/>
  <c r="AB171"/>
  <c r="AC171"/>
  <c r="S172"/>
  <c r="AA172"/>
  <c r="E172"/>
  <c r="G172"/>
  <c r="H172"/>
  <c r="B172"/>
  <c r="J172"/>
  <c r="K172"/>
  <c r="N172"/>
  <c r="O172"/>
  <c r="R172"/>
  <c r="AB172"/>
  <c r="AC172"/>
  <c r="S173"/>
  <c r="AA173"/>
  <c r="E173"/>
  <c r="G173"/>
  <c r="H173"/>
  <c r="B173"/>
  <c r="J173"/>
  <c r="K173"/>
  <c r="N173"/>
  <c r="O173"/>
  <c r="R173"/>
  <c r="AB173"/>
  <c r="AC173"/>
  <c r="S174"/>
  <c r="AA174"/>
  <c r="E174"/>
  <c r="G174"/>
  <c r="H174"/>
  <c r="B174"/>
  <c r="J174"/>
  <c r="K174"/>
  <c r="N174"/>
  <c r="O174"/>
  <c r="R174"/>
  <c r="AB174"/>
  <c r="AC174"/>
  <c r="S175"/>
  <c r="AA175"/>
  <c r="E175"/>
  <c r="G175"/>
  <c r="H175"/>
  <c r="B175"/>
  <c r="J175"/>
  <c r="K175"/>
  <c r="N175"/>
  <c r="O175"/>
  <c r="R175"/>
  <c r="AB175"/>
  <c r="AC175"/>
  <c r="S176"/>
  <c r="AA176"/>
  <c r="E176"/>
  <c r="G176"/>
  <c r="H176"/>
  <c r="B176"/>
  <c r="J176"/>
  <c r="K176"/>
  <c r="N176"/>
  <c r="O176"/>
  <c r="R176"/>
  <c r="AB176"/>
  <c r="AC176"/>
  <c r="S177"/>
  <c r="AA177"/>
  <c r="E177"/>
  <c r="G177"/>
  <c r="H177"/>
  <c r="B177"/>
  <c r="J177"/>
  <c r="K177"/>
  <c r="N177"/>
  <c r="O177"/>
  <c r="R177"/>
  <c r="AB177"/>
  <c r="AC177"/>
  <c r="S178"/>
  <c r="AA178"/>
  <c r="E178"/>
  <c r="G178"/>
  <c r="H178"/>
  <c r="B178"/>
  <c r="J178"/>
  <c r="K178"/>
  <c r="N178"/>
  <c r="O178"/>
  <c r="R178"/>
  <c r="AB178"/>
  <c r="AC178"/>
  <c r="S179"/>
  <c r="AA179"/>
  <c r="E179"/>
  <c r="G179"/>
  <c r="H179"/>
  <c r="B179"/>
  <c r="J179"/>
  <c r="K179"/>
  <c r="N179"/>
  <c r="O179"/>
  <c r="R179"/>
  <c r="AB179"/>
  <c r="AC179"/>
  <c r="S180"/>
  <c r="AA180"/>
  <c r="E180"/>
  <c r="G180"/>
  <c r="H180"/>
  <c r="B180"/>
  <c r="J180"/>
  <c r="K180"/>
  <c r="N180"/>
  <c r="O180"/>
  <c r="R180"/>
  <c r="AB180"/>
  <c r="AC180"/>
  <c r="S181"/>
  <c r="AA181"/>
  <c r="E181"/>
  <c r="G181"/>
  <c r="H181"/>
  <c r="B181"/>
  <c r="J181"/>
  <c r="K181"/>
  <c r="N181"/>
  <c r="O181"/>
  <c r="R181"/>
  <c r="AB181"/>
  <c r="AC181"/>
  <c r="S182"/>
  <c r="AA182"/>
  <c r="E182"/>
  <c r="G182"/>
  <c r="H182"/>
  <c r="B182"/>
  <c r="J182"/>
  <c r="K182"/>
  <c r="N182"/>
  <c r="O182"/>
  <c r="R182"/>
  <c r="AB182"/>
  <c r="AC182"/>
  <c r="S183"/>
  <c r="AA183"/>
  <c r="E183"/>
  <c r="G183"/>
  <c r="H183"/>
  <c r="B183"/>
  <c r="J183"/>
  <c r="K183"/>
  <c r="N183"/>
  <c r="O183"/>
  <c r="R183"/>
  <c r="AB183"/>
  <c r="AC183"/>
  <c r="S184"/>
  <c r="AA184"/>
  <c r="E184"/>
  <c r="G184"/>
  <c r="H184"/>
  <c r="B184"/>
  <c r="J184"/>
  <c r="K184"/>
  <c r="N184"/>
  <c r="O184"/>
  <c r="R184"/>
  <c r="AB184"/>
  <c r="AC184"/>
  <c r="S185"/>
  <c r="AA185"/>
  <c r="E185"/>
  <c r="G185"/>
  <c r="H185"/>
  <c r="B185"/>
  <c r="J185"/>
  <c r="K185"/>
  <c r="N185"/>
  <c r="O185"/>
  <c r="R185"/>
  <c r="AB185"/>
  <c r="AC185"/>
  <c r="S186"/>
  <c r="AA186"/>
  <c r="E186"/>
  <c r="G186"/>
  <c r="H186"/>
  <c r="B186"/>
  <c r="J186"/>
  <c r="K186"/>
  <c r="N186"/>
  <c r="O186"/>
  <c r="R186"/>
  <c r="AB186"/>
  <c r="AC186"/>
  <c r="S187"/>
  <c r="AA187"/>
  <c r="E187"/>
  <c r="G187"/>
  <c r="H187"/>
  <c r="B187"/>
  <c r="J187"/>
  <c r="K187"/>
  <c r="N187"/>
  <c r="O187"/>
  <c r="R187"/>
  <c r="AB187"/>
  <c r="AC187"/>
  <c r="S188"/>
  <c r="AA188"/>
  <c r="E188"/>
  <c r="G188"/>
  <c r="H188"/>
  <c r="B188"/>
  <c r="J188"/>
  <c r="K188"/>
  <c r="N188"/>
  <c r="O188"/>
  <c r="R188"/>
  <c r="AB188"/>
  <c r="AC188"/>
  <c r="S189"/>
  <c r="AA189"/>
  <c r="E189"/>
  <c r="G189"/>
  <c r="H189"/>
  <c r="B189"/>
  <c r="J189"/>
  <c r="K189"/>
  <c r="N189"/>
  <c r="O189"/>
  <c r="R189"/>
  <c r="AB189"/>
  <c r="AC189"/>
  <c r="S190"/>
  <c r="AA190"/>
  <c r="E190"/>
  <c r="G190"/>
  <c r="H190"/>
  <c r="B190"/>
  <c r="J190"/>
  <c r="K190"/>
  <c r="N190"/>
  <c r="O190"/>
  <c r="R190"/>
  <c r="AB190"/>
  <c r="AC190"/>
  <c r="S191"/>
  <c r="AA191"/>
  <c r="E191"/>
  <c r="G191"/>
  <c r="H191"/>
  <c r="B191"/>
  <c r="J191"/>
  <c r="K191"/>
  <c r="N191"/>
  <c r="O191"/>
  <c r="R191"/>
  <c r="AB191"/>
  <c r="AC191"/>
  <c r="S192"/>
  <c r="AA192"/>
  <c r="E192"/>
  <c r="G192"/>
  <c r="H192"/>
  <c r="B192"/>
  <c r="J192"/>
  <c r="K192"/>
  <c r="N192"/>
  <c r="O192"/>
  <c r="R192"/>
  <c r="AB192"/>
  <c r="AC192"/>
  <c r="S193"/>
  <c r="AA193"/>
  <c r="E193"/>
  <c r="G193"/>
  <c r="H193"/>
  <c r="B193"/>
  <c r="J193"/>
  <c r="K193"/>
  <c r="N193"/>
  <c r="O193"/>
  <c r="R193"/>
  <c r="AB193"/>
  <c r="AC193"/>
  <c r="S194"/>
  <c r="AA194"/>
  <c r="E194"/>
  <c r="G194"/>
  <c r="H194"/>
  <c r="B194"/>
  <c r="J194"/>
  <c r="K194"/>
  <c r="N194"/>
  <c r="O194"/>
  <c r="R194"/>
  <c r="AB194"/>
  <c r="AC194"/>
  <c r="S195"/>
  <c r="AA195"/>
  <c r="E195"/>
  <c r="G195"/>
  <c r="H195"/>
  <c r="B195"/>
  <c r="J195"/>
  <c r="K195"/>
  <c r="N195"/>
  <c r="O195"/>
  <c r="R195"/>
  <c r="AB195"/>
  <c r="AC195"/>
  <c r="S196"/>
  <c r="AA196"/>
  <c r="E196"/>
  <c r="G196"/>
  <c r="H196"/>
  <c r="B196"/>
  <c r="J196"/>
  <c r="K196"/>
  <c r="N196"/>
  <c r="O196"/>
  <c r="R196"/>
  <c r="AB196"/>
  <c r="AC196"/>
  <c r="S197"/>
  <c r="AA197"/>
  <c r="E197"/>
  <c r="G197"/>
  <c r="H197"/>
  <c r="B197"/>
  <c r="J197"/>
  <c r="K197"/>
  <c r="N197"/>
  <c r="O197"/>
  <c r="R197"/>
  <c r="AB197"/>
  <c r="AC197"/>
  <c r="S198"/>
  <c r="AA198"/>
  <c r="E198"/>
  <c r="G198"/>
  <c r="H198"/>
  <c r="B198"/>
  <c r="J198"/>
  <c r="K198"/>
  <c r="N198"/>
  <c r="O198"/>
  <c r="R198"/>
  <c r="AB198"/>
  <c r="AC198"/>
  <c r="S199"/>
  <c r="AA199"/>
  <c r="E199"/>
  <c r="G199"/>
  <c r="H199"/>
  <c r="B199"/>
  <c r="J199"/>
  <c r="K199"/>
  <c r="N199"/>
  <c r="O199"/>
  <c r="R199"/>
  <c r="AB199"/>
  <c r="AC199"/>
  <c r="S200"/>
  <c r="AA200"/>
  <c r="E200"/>
  <c r="G200"/>
  <c r="H200"/>
  <c r="B200"/>
  <c r="J200"/>
  <c r="K200"/>
  <c r="N200"/>
  <c r="O200"/>
  <c r="R200"/>
  <c r="AB200"/>
  <c r="AC200"/>
  <c r="S201"/>
  <c r="AA201"/>
  <c r="E201"/>
  <c r="G201"/>
  <c r="H201"/>
  <c r="B201"/>
  <c r="J201"/>
  <c r="K201"/>
  <c r="N201"/>
  <c r="O201"/>
  <c r="R201"/>
  <c r="AB201"/>
  <c r="AC201"/>
  <c r="S202"/>
  <c r="AA202"/>
  <c r="E202"/>
  <c r="G202"/>
  <c r="H202"/>
  <c r="B202"/>
  <c r="J202"/>
  <c r="K202"/>
  <c r="N202"/>
  <c r="O202"/>
  <c r="R202"/>
  <c r="AB202"/>
  <c r="AC202"/>
  <c r="S203"/>
  <c r="AA203"/>
  <c r="E203"/>
  <c r="G203"/>
  <c r="H203"/>
  <c r="B203"/>
  <c r="J203"/>
  <c r="K203"/>
  <c r="N203"/>
  <c r="O203"/>
  <c r="R203"/>
  <c r="AB203"/>
  <c r="AC203"/>
  <c r="S204"/>
  <c r="AA204"/>
  <c r="E204"/>
  <c r="G204"/>
  <c r="H204"/>
  <c r="B204"/>
  <c r="J204"/>
  <c r="K204"/>
  <c r="N204"/>
  <c r="O204"/>
  <c r="R204"/>
  <c r="AB204"/>
  <c r="AC204"/>
  <c r="S205"/>
  <c r="AA205"/>
  <c r="E205"/>
  <c r="G205"/>
  <c r="H205"/>
  <c r="B205"/>
  <c r="J205"/>
  <c r="K205"/>
  <c r="N205"/>
  <c r="O205"/>
  <c r="R205"/>
  <c r="AB205"/>
  <c r="AC205"/>
  <c r="S206"/>
  <c r="AA206"/>
  <c r="E206"/>
  <c r="G206"/>
  <c r="H206"/>
  <c r="B206"/>
  <c r="J206"/>
  <c r="K206"/>
  <c r="N206"/>
  <c r="O206"/>
  <c r="R206"/>
  <c r="AB206"/>
  <c r="AC206"/>
  <c r="S207"/>
  <c r="AA207"/>
  <c r="E207"/>
  <c r="G207"/>
  <c r="H207"/>
  <c r="B207"/>
  <c r="J207"/>
  <c r="K207"/>
  <c r="N207"/>
  <c r="O207"/>
  <c r="R207"/>
  <c r="AB207"/>
  <c r="AC207"/>
  <c r="S208"/>
  <c r="AA208"/>
  <c r="E208"/>
  <c r="G208"/>
  <c r="H208"/>
  <c r="B208"/>
  <c r="J208"/>
  <c r="K208"/>
  <c r="N208"/>
  <c r="O208"/>
  <c r="R208"/>
  <c r="AB208"/>
  <c r="AC208"/>
  <c r="S209"/>
  <c r="AA209"/>
  <c r="E209"/>
  <c r="G209"/>
  <c r="H209"/>
  <c r="B209"/>
  <c r="J209"/>
  <c r="K209"/>
  <c r="N209"/>
  <c r="O209"/>
  <c r="R209"/>
  <c r="AB209"/>
  <c r="AC209"/>
  <c r="S210"/>
  <c r="AA210"/>
  <c r="E210"/>
  <c r="G210"/>
  <c r="H210"/>
  <c r="B210"/>
  <c r="J210"/>
  <c r="K210"/>
  <c r="N210"/>
  <c r="O210"/>
  <c r="R210"/>
  <c r="AB210"/>
  <c r="AC210"/>
  <c r="S211"/>
  <c r="AA211"/>
  <c r="E211"/>
  <c r="G211"/>
  <c r="H211"/>
  <c r="B211"/>
  <c r="J211"/>
  <c r="K211"/>
  <c r="N211"/>
  <c r="O211"/>
  <c r="R211"/>
  <c r="AB211"/>
  <c r="AC211"/>
  <c r="S212"/>
  <c r="AA212"/>
  <c r="E212"/>
  <c r="G212"/>
  <c r="H212"/>
  <c r="B212"/>
  <c r="J212"/>
  <c r="K212"/>
  <c r="N212"/>
  <c r="O212"/>
  <c r="R212"/>
  <c r="AB212"/>
  <c r="AC212"/>
  <c r="S213"/>
  <c r="AA213"/>
  <c r="E213"/>
  <c r="G213"/>
  <c r="H213"/>
  <c r="B213"/>
  <c r="J213"/>
  <c r="K213"/>
  <c r="N213"/>
  <c r="O213"/>
  <c r="R213"/>
  <c r="AB213"/>
  <c r="AC213"/>
  <c r="S214"/>
  <c r="AA214"/>
  <c r="E214"/>
  <c r="G214"/>
  <c r="H214"/>
  <c r="B214"/>
  <c r="J214"/>
  <c r="K214"/>
  <c r="N214"/>
  <c r="O214"/>
  <c r="R214"/>
  <c r="AB214"/>
  <c r="AC214"/>
  <c r="S215"/>
  <c r="AA215"/>
  <c r="E215"/>
  <c r="G215"/>
  <c r="H215"/>
  <c r="B215"/>
  <c r="J215"/>
  <c r="K215"/>
  <c r="N215"/>
  <c r="O215"/>
  <c r="R215"/>
  <c r="AB215"/>
  <c r="AC215"/>
  <c r="S216"/>
  <c r="AA216"/>
  <c r="E216"/>
  <c r="G216"/>
  <c r="H216"/>
  <c r="B216"/>
  <c r="J216"/>
  <c r="K216"/>
  <c r="N216"/>
  <c r="O216"/>
  <c r="R216"/>
  <c r="AB216"/>
  <c r="AC216"/>
  <c r="S217"/>
  <c r="AA217"/>
  <c r="E217"/>
  <c r="G217"/>
  <c r="H217"/>
  <c r="B217"/>
  <c r="J217"/>
  <c r="K217"/>
  <c r="N217"/>
  <c r="O217"/>
  <c r="R217"/>
  <c r="AB217"/>
  <c r="AC217"/>
  <c r="S218"/>
  <c r="AA218"/>
  <c r="E218"/>
  <c r="G218"/>
  <c r="H218"/>
  <c r="B218"/>
  <c r="J218"/>
  <c r="K218"/>
  <c r="N218"/>
  <c r="O218"/>
  <c r="R218"/>
  <c r="AB218"/>
  <c r="AC218"/>
  <c r="S219"/>
  <c r="AA219"/>
  <c r="E219"/>
  <c r="G219"/>
  <c r="H219"/>
  <c r="B219"/>
  <c r="J219"/>
  <c r="K219"/>
  <c r="N219"/>
  <c r="O219"/>
  <c r="R219"/>
  <c r="AB219"/>
  <c r="AC219"/>
  <c r="S220"/>
  <c r="AA220"/>
  <c r="E220"/>
  <c r="G220"/>
  <c r="H220"/>
  <c r="B220"/>
  <c r="J220"/>
  <c r="K220"/>
  <c r="N220"/>
  <c r="O220"/>
  <c r="R220"/>
  <c r="AB220"/>
  <c r="AC220"/>
  <c r="S221"/>
  <c r="AA221"/>
  <c r="E221"/>
  <c r="G221"/>
  <c r="H221"/>
  <c r="B221"/>
  <c r="J221"/>
  <c r="K221"/>
  <c r="N221"/>
  <c r="O221"/>
  <c r="R221"/>
  <c r="AB221"/>
  <c r="AC221"/>
  <c r="S222"/>
  <c r="AA222"/>
  <c r="E222"/>
  <c r="G222"/>
  <c r="H222"/>
  <c r="B222"/>
  <c r="J222"/>
  <c r="K222"/>
  <c r="N222"/>
  <c r="O222"/>
  <c r="R222"/>
  <c r="AB222"/>
  <c r="AC222"/>
  <c r="S223"/>
  <c r="AA223"/>
  <c r="E223"/>
  <c r="G223"/>
  <c r="H223"/>
  <c r="B223"/>
  <c r="J223"/>
  <c r="K223"/>
  <c r="N223"/>
  <c r="O223"/>
  <c r="R223"/>
  <c r="AB223"/>
  <c r="AC223"/>
  <c r="S224"/>
  <c r="AA224"/>
  <c r="E224"/>
  <c r="G224"/>
  <c r="H224"/>
  <c r="B224"/>
  <c r="J224"/>
  <c r="K224"/>
  <c r="N224"/>
  <c r="O224"/>
  <c r="R224"/>
  <c r="AB224"/>
  <c r="AC224"/>
  <c r="S225"/>
  <c r="AA225"/>
  <c r="E225"/>
  <c r="G225"/>
  <c r="H225"/>
  <c r="B225"/>
  <c r="J225"/>
  <c r="K225"/>
  <c r="N225"/>
  <c r="O225"/>
  <c r="R225"/>
  <c r="AB225"/>
  <c r="AC225"/>
  <c r="S226"/>
  <c r="AA226"/>
  <c r="E226"/>
  <c r="G226"/>
  <c r="H226"/>
  <c r="B226"/>
  <c r="J226"/>
  <c r="K226"/>
  <c r="N226"/>
  <c r="O226"/>
  <c r="R226"/>
  <c r="AB226"/>
  <c r="AC226"/>
  <c r="S227"/>
  <c r="AA227"/>
  <c r="E227"/>
  <c r="G227"/>
  <c r="H227"/>
  <c r="B227"/>
  <c r="J227"/>
  <c r="K227"/>
  <c r="N227"/>
  <c r="O227"/>
  <c r="R227"/>
  <c r="AB227"/>
  <c r="AC227"/>
  <c r="S228"/>
  <c r="AA228"/>
  <c r="E228"/>
  <c r="G228"/>
  <c r="H228"/>
  <c r="B228"/>
  <c r="J228"/>
  <c r="K228"/>
  <c r="N228"/>
  <c r="O228"/>
  <c r="R228"/>
  <c r="AB228"/>
  <c r="AC228"/>
  <c r="S229"/>
  <c r="AA229"/>
  <c r="E229"/>
  <c r="G229"/>
  <c r="H229"/>
  <c r="B229"/>
  <c r="J229"/>
  <c r="K229"/>
  <c r="N229"/>
  <c r="O229"/>
  <c r="R229"/>
  <c r="AB229"/>
  <c r="AC229"/>
  <c r="S230"/>
  <c r="AA230"/>
  <c r="E230"/>
  <c r="G230"/>
  <c r="H230"/>
  <c r="B230"/>
  <c r="J230"/>
  <c r="K230"/>
  <c r="N230"/>
  <c r="O230"/>
  <c r="R230"/>
  <c r="AB230"/>
  <c r="AC230"/>
  <c r="S231"/>
  <c r="AA231"/>
  <c r="E231"/>
  <c r="G231"/>
  <c r="H231"/>
  <c r="B231"/>
  <c r="J231"/>
  <c r="K231"/>
  <c r="N231"/>
  <c r="O231"/>
  <c r="R231"/>
  <c r="AB231"/>
  <c r="AC231"/>
  <c r="S232"/>
  <c r="AA232"/>
  <c r="E232"/>
  <c r="G232"/>
  <c r="H232"/>
  <c r="B232"/>
  <c r="J232"/>
  <c r="K232"/>
  <c r="N232"/>
  <c r="O232"/>
  <c r="R232"/>
  <c r="AB232"/>
  <c r="AC232"/>
  <c r="S233"/>
  <c r="AA233"/>
  <c r="E233"/>
  <c r="G233"/>
  <c r="H233"/>
  <c r="B233"/>
  <c r="J233"/>
  <c r="K233"/>
  <c r="N233"/>
  <c r="O233"/>
  <c r="R233"/>
  <c r="AB233"/>
  <c r="AC233"/>
  <c r="S234"/>
  <c r="AA234"/>
  <c r="E234"/>
  <c r="G234"/>
  <c r="H234"/>
  <c r="B234"/>
  <c r="J234"/>
  <c r="K234"/>
  <c r="N234"/>
  <c r="O234"/>
  <c r="R234"/>
  <c r="AB234"/>
  <c r="AC234"/>
  <c r="S235"/>
  <c r="AA235"/>
  <c r="E235"/>
  <c r="G235"/>
  <c r="H235"/>
  <c r="B235"/>
  <c r="J235"/>
  <c r="K235"/>
  <c r="N235"/>
  <c r="O235"/>
  <c r="R235"/>
  <c r="AB235"/>
  <c r="AC235"/>
  <c r="S236"/>
  <c r="AA236"/>
  <c r="E236"/>
  <c r="G236"/>
  <c r="H236"/>
  <c r="B236"/>
  <c r="J236"/>
  <c r="K236"/>
  <c r="N236"/>
  <c r="O236"/>
  <c r="R236"/>
  <c r="AB236"/>
  <c r="AC236"/>
  <c r="S237"/>
  <c r="AA237"/>
  <c r="E237"/>
  <c r="G237"/>
  <c r="H237"/>
  <c r="B237"/>
  <c r="J237"/>
  <c r="K237"/>
  <c r="N237"/>
  <c r="O237"/>
  <c r="R237"/>
  <c r="AB237"/>
  <c r="AC237"/>
  <c r="S238"/>
  <c r="AA238"/>
  <c r="E238"/>
  <c r="G238"/>
  <c r="H238"/>
  <c r="B238"/>
  <c r="J238"/>
  <c r="K238"/>
  <c r="N238"/>
  <c r="O238"/>
  <c r="R238"/>
  <c r="AB238"/>
  <c r="AC238"/>
  <c r="S239"/>
  <c r="AA239"/>
  <c r="E239"/>
  <c r="G239"/>
  <c r="H239"/>
  <c r="B239"/>
  <c r="J239"/>
  <c r="K239"/>
  <c r="N239"/>
  <c r="O239"/>
  <c r="R239"/>
  <c r="AB239"/>
  <c r="AC239"/>
  <c r="S240"/>
  <c r="AA240"/>
  <c r="E240"/>
  <c r="G240"/>
  <c r="H240"/>
  <c r="B240"/>
  <c r="J240"/>
  <c r="K240"/>
  <c r="N240"/>
  <c r="O240"/>
  <c r="R240"/>
  <c r="AB240"/>
  <c r="AC240"/>
  <c r="S241"/>
  <c r="AA241"/>
  <c r="E241"/>
  <c r="G241"/>
  <c r="H241"/>
  <c r="B241"/>
  <c r="J241"/>
  <c r="K241"/>
  <c r="N241"/>
  <c r="O241"/>
  <c r="R241"/>
  <c r="AB241"/>
  <c r="AC241"/>
  <c r="S242"/>
  <c r="AA242"/>
  <c r="E242"/>
  <c r="G242"/>
  <c r="H242"/>
  <c r="B242"/>
  <c r="J242"/>
  <c r="K242"/>
  <c r="N242"/>
  <c r="O242"/>
  <c r="R242"/>
  <c r="AB242"/>
  <c r="AC242"/>
  <c r="S243"/>
  <c r="AA243"/>
  <c r="E243"/>
  <c r="G243"/>
  <c r="H243"/>
  <c r="B243"/>
  <c r="J243"/>
  <c r="K243"/>
  <c r="N243"/>
  <c r="O243"/>
  <c r="R243"/>
  <c r="AB243"/>
  <c r="AC243"/>
  <c r="S244"/>
  <c r="AA244"/>
  <c r="E244"/>
  <c r="G244"/>
  <c r="H244"/>
  <c r="B244"/>
  <c r="J244"/>
  <c r="K244"/>
  <c r="N244"/>
  <c r="O244"/>
  <c r="R244"/>
  <c r="AB244"/>
  <c r="AC244"/>
  <c r="S245"/>
  <c r="AA245"/>
  <c r="E245"/>
  <c r="G245"/>
  <c r="H245"/>
  <c r="B245"/>
  <c r="J245"/>
  <c r="K245"/>
  <c r="N245"/>
  <c r="O245"/>
  <c r="R245"/>
  <c r="AB245"/>
  <c r="AC245"/>
  <c r="S246"/>
  <c r="AA246"/>
  <c r="E246"/>
  <c r="G246"/>
  <c r="H246"/>
  <c r="B246"/>
  <c r="J246"/>
  <c r="K246"/>
  <c r="N246"/>
  <c r="O246"/>
  <c r="R246"/>
  <c r="AB246"/>
  <c r="AC246"/>
  <c r="S247"/>
  <c r="AA247"/>
  <c r="E247"/>
  <c r="G247"/>
  <c r="H247"/>
  <c r="B247"/>
  <c r="J247"/>
  <c r="K247"/>
  <c r="N247"/>
  <c r="O247"/>
  <c r="R247"/>
  <c r="AB247"/>
  <c r="AC247"/>
  <c r="S248"/>
  <c r="AA248"/>
  <c r="E248"/>
  <c r="G248"/>
  <c r="H248"/>
  <c r="B248"/>
  <c r="J248"/>
  <c r="K248"/>
  <c r="N248"/>
  <c r="O248"/>
  <c r="R248"/>
  <c r="AB248"/>
  <c r="AC248"/>
  <c r="S249"/>
  <c r="AA249"/>
  <c r="E249"/>
  <c r="G249"/>
  <c r="H249"/>
  <c r="B249"/>
  <c r="J249"/>
  <c r="K249"/>
  <c r="N249"/>
  <c r="O249"/>
  <c r="R249"/>
  <c r="AB249"/>
  <c r="AC249"/>
  <c r="S4"/>
  <c r="AA4"/>
  <c r="E4"/>
  <c r="G4"/>
  <c r="H4"/>
  <c r="B4"/>
  <c r="J4"/>
  <c r="K4"/>
  <c r="N4"/>
  <c r="O4"/>
  <c r="R4"/>
  <c r="AB4"/>
  <c r="AC4"/>
  <c r="U2"/>
  <c r="U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W119"/>
  <c r="X119"/>
  <c r="W120"/>
  <c r="X120"/>
  <c r="W121"/>
  <c r="X121"/>
  <c r="W122"/>
  <c r="X122"/>
  <c r="W123"/>
  <c r="X123"/>
  <c r="W124"/>
  <c r="X124"/>
  <c r="W125"/>
  <c r="X125"/>
  <c r="W126"/>
  <c r="X126"/>
  <c r="W127"/>
  <c r="X127"/>
  <c r="W128"/>
  <c r="X128"/>
  <c r="W129"/>
  <c r="X129"/>
  <c r="W130"/>
  <c r="X130"/>
  <c r="W131"/>
  <c r="X131"/>
  <c r="W132"/>
  <c r="X132"/>
  <c r="W133"/>
  <c r="X133"/>
  <c r="W134"/>
  <c r="X134"/>
  <c r="W135"/>
  <c r="X135"/>
  <c r="W136"/>
  <c r="X136"/>
  <c r="W137"/>
  <c r="X137"/>
  <c r="W138"/>
  <c r="X138"/>
  <c r="W139"/>
  <c r="X139"/>
  <c r="W140"/>
  <c r="X140"/>
  <c r="W141"/>
  <c r="X141"/>
  <c r="W142"/>
  <c r="X142"/>
  <c r="W143"/>
  <c r="X143"/>
  <c r="W144"/>
  <c r="X144"/>
  <c r="W145"/>
  <c r="X145"/>
  <c r="W146"/>
  <c r="X146"/>
  <c r="W147"/>
  <c r="X147"/>
  <c r="W148"/>
  <c r="X148"/>
  <c r="W149"/>
  <c r="X149"/>
  <c r="W150"/>
  <c r="X150"/>
  <c r="W151"/>
  <c r="X151"/>
  <c r="W152"/>
  <c r="X152"/>
  <c r="W153"/>
  <c r="X153"/>
  <c r="W154"/>
  <c r="X154"/>
  <c r="W155"/>
  <c r="X155"/>
  <c r="W156"/>
  <c r="X156"/>
  <c r="W157"/>
  <c r="X157"/>
  <c r="W158"/>
  <c r="X158"/>
  <c r="W159"/>
  <c r="X159"/>
  <c r="W160"/>
  <c r="X160"/>
  <c r="W161"/>
  <c r="X161"/>
  <c r="W162"/>
  <c r="X162"/>
  <c r="W163"/>
  <c r="X163"/>
  <c r="W164"/>
  <c r="X164"/>
  <c r="W165"/>
  <c r="X165"/>
  <c r="W166"/>
  <c r="X166"/>
  <c r="W167"/>
  <c r="X167"/>
  <c r="W168"/>
  <c r="X168"/>
  <c r="W169"/>
  <c r="X169"/>
  <c r="W170"/>
  <c r="X170"/>
  <c r="W171"/>
  <c r="X171"/>
  <c r="W172"/>
  <c r="X172"/>
  <c r="W173"/>
  <c r="X173"/>
  <c r="W174"/>
  <c r="X174"/>
  <c r="W175"/>
  <c r="X175"/>
  <c r="W176"/>
  <c r="X176"/>
  <c r="W177"/>
  <c r="X177"/>
  <c r="W178"/>
  <c r="X178"/>
  <c r="W179"/>
  <c r="X179"/>
  <c r="W180"/>
  <c r="X180"/>
  <c r="W181"/>
  <c r="X181"/>
  <c r="W182"/>
  <c r="X182"/>
  <c r="W183"/>
  <c r="X183"/>
  <c r="W184"/>
  <c r="X184"/>
  <c r="W185"/>
  <c r="X185"/>
  <c r="W186"/>
  <c r="X186"/>
  <c r="W187"/>
  <c r="X187"/>
  <c r="W188"/>
  <c r="X188"/>
  <c r="W189"/>
  <c r="X189"/>
  <c r="W190"/>
  <c r="X190"/>
  <c r="W191"/>
  <c r="X191"/>
  <c r="W192"/>
  <c r="X192"/>
  <c r="W193"/>
  <c r="X193"/>
  <c r="W194"/>
  <c r="X194"/>
  <c r="W195"/>
  <c r="X195"/>
  <c r="W196"/>
  <c r="X196"/>
  <c r="W197"/>
  <c r="X197"/>
  <c r="W198"/>
  <c r="X198"/>
  <c r="W199"/>
  <c r="X199"/>
  <c r="W200"/>
  <c r="X200"/>
  <c r="W201"/>
  <c r="X201"/>
  <c r="W202"/>
  <c r="X202"/>
  <c r="W203"/>
  <c r="X203"/>
  <c r="W204"/>
  <c r="X204"/>
  <c r="W205"/>
  <c r="X205"/>
  <c r="W206"/>
  <c r="X206"/>
  <c r="W207"/>
  <c r="X207"/>
  <c r="W208"/>
  <c r="X208"/>
  <c r="W209"/>
  <c r="X209"/>
  <c r="W210"/>
  <c r="X210"/>
  <c r="W211"/>
  <c r="X211"/>
  <c r="W212"/>
  <c r="X212"/>
  <c r="W213"/>
  <c r="X213"/>
  <c r="W214"/>
  <c r="X214"/>
  <c r="W215"/>
  <c r="X215"/>
  <c r="W216"/>
  <c r="X216"/>
  <c r="W217"/>
  <c r="X217"/>
  <c r="W218"/>
  <c r="X218"/>
  <c r="W219"/>
  <c r="X219"/>
  <c r="W220"/>
  <c r="X220"/>
  <c r="W221"/>
  <c r="X221"/>
  <c r="W222"/>
  <c r="X222"/>
  <c r="W223"/>
  <c r="X223"/>
  <c r="W224"/>
  <c r="X224"/>
  <c r="W225"/>
  <c r="X225"/>
  <c r="W226"/>
  <c r="X226"/>
  <c r="W227"/>
  <c r="X227"/>
  <c r="W228"/>
  <c r="Y228"/>
  <c r="W229"/>
  <c r="X229"/>
  <c r="W230"/>
  <c r="X230"/>
  <c r="W231"/>
  <c r="X231"/>
  <c r="W232"/>
  <c r="Y232"/>
  <c r="W233"/>
  <c r="X233"/>
  <c r="W234"/>
  <c r="X234"/>
  <c r="W235"/>
  <c r="X235"/>
  <c r="W236"/>
  <c r="Y236"/>
  <c r="W237"/>
  <c r="X237"/>
  <c r="W238"/>
  <c r="X238"/>
  <c r="W239"/>
  <c r="X239"/>
  <c r="W240"/>
  <c r="Y240"/>
  <c r="W241"/>
  <c r="X241"/>
  <c r="W242"/>
  <c r="X242"/>
  <c r="W243"/>
  <c r="X243"/>
  <c r="W244"/>
  <c r="Y244"/>
  <c r="W245"/>
  <c r="X245"/>
  <c r="W246"/>
  <c r="X246"/>
  <c r="W247"/>
  <c r="X247"/>
  <c r="W248"/>
  <c r="Y248"/>
  <c r="W249"/>
  <c r="X249"/>
  <c r="W4"/>
  <c r="X4"/>
  <c r="Y5"/>
  <c r="Y6"/>
  <c r="Y7"/>
  <c r="Y8"/>
  <c r="Y9"/>
  <c r="Y10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7"/>
  <c r="Y229"/>
  <c r="Y231"/>
  <c r="Y233"/>
  <c r="Y235"/>
  <c r="Y237"/>
  <c r="Y239"/>
  <c r="Y241"/>
  <c r="Y243"/>
  <c r="Y245"/>
  <c r="Y247"/>
  <c r="Y249"/>
  <c r="Y4"/>
  <c r="Y234"/>
  <c r="Y242"/>
  <c r="Y226"/>
  <c r="M238"/>
  <c r="M222"/>
  <c r="Y246"/>
  <c r="Y238"/>
  <c r="Y230"/>
  <c r="M249"/>
  <c r="M247"/>
  <c r="M245"/>
  <c r="M243"/>
  <c r="M241"/>
  <c r="M239"/>
  <c r="M237"/>
  <c r="M235"/>
  <c r="M233"/>
  <c r="M231"/>
  <c r="M229"/>
  <c r="M227"/>
  <c r="M225"/>
  <c r="M223"/>
  <c r="M221"/>
  <c r="M219"/>
  <c r="M217"/>
  <c r="M215"/>
  <c r="M213"/>
  <c r="M211"/>
  <c r="M209"/>
  <c r="M207"/>
  <c r="M205"/>
  <c r="M203"/>
  <c r="M201"/>
  <c r="M199"/>
  <c r="M197"/>
  <c r="M195"/>
  <c r="M193"/>
  <c r="M191"/>
  <c r="M189"/>
  <c r="M187"/>
  <c r="M185"/>
  <c r="M183"/>
  <c r="M181"/>
  <c r="M179"/>
  <c r="M177"/>
  <c r="M175"/>
  <c r="M173"/>
  <c r="M171"/>
  <c r="M169"/>
  <c r="M167"/>
  <c r="M165"/>
  <c r="M163"/>
  <c r="M161"/>
  <c r="M159"/>
  <c r="M157"/>
  <c r="M155"/>
  <c r="M153"/>
  <c r="M151"/>
  <c r="M149"/>
  <c r="M147"/>
  <c r="M145"/>
  <c r="M143"/>
  <c r="M141"/>
  <c r="M139"/>
  <c r="M137"/>
  <c r="M135"/>
  <c r="M133"/>
  <c r="M131"/>
  <c r="M129"/>
  <c r="M127"/>
  <c r="M125"/>
  <c r="M123"/>
  <c r="M121"/>
  <c r="M119"/>
  <c r="M117"/>
  <c r="M115"/>
  <c r="M113"/>
  <c r="M111"/>
  <c r="M109"/>
  <c r="M107"/>
  <c r="M105"/>
  <c r="M103"/>
  <c r="M101"/>
  <c r="M99"/>
  <c r="M97"/>
  <c r="M95"/>
  <c r="M93"/>
  <c r="M91"/>
  <c r="M89"/>
  <c r="M85"/>
  <c r="M83"/>
  <c r="M81"/>
  <c r="M77"/>
  <c r="M75"/>
  <c r="M73"/>
  <c r="M69"/>
  <c r="M65"/>
  <c r="M61"/>
  <c r="M57"/>
  <c r="M53"/>
  <c r="M51"/>
  <c r="M49"/>
  <c r="M45"/>
  <c r="M41"/>
  <c r="M37"/>
  <c r="M35"/>
  <c r="M33"/>
  <c r="M29"/>
  <c r="M25"/>
  <c r="M21"/>
  <c r="M17"/>
  <c r="M13"/>
  <c r="M9"/>
  <c r="M5"/>
  <c r="X248"/>
  <c r="X244"/>
  <c r="X240"/>
  <c r="X236"/>
  <c r="X232"/>
  <c r="X228"/>
  <c r="Y11"/>
  <c r="M230"/>
  <c r="M246"/>
  <c r="M10"/>
  <c r="M18"/>
  <c r="M26"/>
  <c r="M34"/>
  <c r="M42"/>
  <c r="M50"/>
  <c r="M58"/>
  <c r="M66"/>
  <c r="M74"/>
  <c r="M82"/>
  <c r="M90"/>
  <c r="M98"/>
  <c r="M106"/>
  <c r="M114"/>
  <c r="M122"/>
  <c r="M130"/>
  <c r="M138"/>
  <c r="M146"/>
  <c r="M154"/>
  <c r="M162"/>
  <c r="M170"/>
  <c r="M178"/>
  <c r="M186"/>
  <c r="M194"/>
  <c r="M202"/>
  <c r="M210"/>
  <c r="M218"/>
  <c r="M226"/>
  <c r="M234"/>
  <c r="M242"/>
  <c r="M4"/>
  <c r="M6"/>
  <c r="M14"/>
  <c r="M22"/>
  <c r="M30"/>
  <c r="M38"/>
  <c r="M46"/>
  <c r="M54"/>
  <c r="M62"/>
  <c r="M70"/>
  <c r="M78"/>
  <c r="M86"/>
  <c r="M94"/>
  <c r="M102"/>
  <c r="M110"/>
  <c r="M118"/>
  <c r="M126"/>
  <c r="M134"/>
  <c r="M142"/>
  <c r="M150"/>
  <c r="M158"/>
  <c r="M166"/>
  <c r="M174"/>
  <c r="M182"/>
  <c r="M190"/>
  <c r="M198"/>
  <c r="M206"/>
  <c r="M214"/>
  <c r="M7"/>
  <c r="M11"/>
  <c r="M15"/>
  <c r="M19"/>
  <c r="M23"/>
  <c r="M27"/>
  <c r="M31"/>
  <c r="M39"/>
  <c r="M43"/>
  <c r="M47"/>
  <c r="M55"/>
  <c r="M59"/>
  <c r="M63"/>
  <c r="M67"/>
  <c r="M71"/>
  <c r="M79"/>
  <c r="M87"/>
  <c r="M8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204"/>
  <c r="M208"/>
  <c r="M212"/>
  <c r="M216"/>
  <c r="M220"/>
  <c r="M224"/>
  <c r="M228"/>
  <c r="M232"/>
  <c r="M236"/>
  <c r="M240"/>
  <c r="M244"/>
  <c r="M248"/>
  <c r="V5" i="2"/>
  <c r="V6"/>
  <c r="V7"/>
  <c r="V8"/>
  <c r="V9"/>
  <c r="V10"/>
  <c r="V11"/>
  <c r="V12"/>
  <c r="V13"/>
  <c r="V14"/>
  <c r="V15"/>
  <c r="V4"/>
  <c r="T5"/>
  <c r="T6"/>
  <c r="T7"/>
  <c r="T8"/>
  <c r="T9"/>
  <c r="T10"/>
  <c r="T11"/>
  <c r="T12"/>
  <c r="T13"/>
  <c r="T14"/>
  <c r="T15"/>
  <c r="T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3"/>
  <c r="D10"/>
  <c r="D7"/>
  <c r="D8"/>
  <c r="D9"/>
  <c r="H4"/>
  <c r="H3"/>
  <c r="D11"/>
  <c r="D12"/>
  <c r="D13"/>
  <c r="D14"/>
  <c r="D18"/>
  <c r="D15"/>
  <c r="D19"/>
</calcChain>
</file>

<file path=xl/sharedStrings.xml><?xml version="1.0" encoding="utf-8"?>
<sst xmlns="http://schemas.openxmlformats.org/spreadsheetml/2006/main" count="88" uniqueCount="84">
  <si>
    <t>ThetaWK</t>
  </si>
  <si>
    <t>PkPa</t>
  </si>
  <si>
    <t>Thetaw( C) =</t>
  </si>
  <si>
    <t>P(kPa)=</t>
  </si>
  <si>
    <t>Input</t>
  </si>
  <si>
    <t>Tests</t>
  </si>
  <si>
    <t>ThwK =</t>
  </si>
  <si>
    <t>TwetC</t>
  </si>
  <si>
    <t>TwetK</t>
  </si>
  <si>
    <t>TdryC</t>
  </si>
  <si>
    <t>TdryK</t>
  </si>
  <si>
    <t>Twet-Tdry</t>
  </si>
  <si>
    <t>ThetaDryC</t>
  </si>
  <si>
    <t>Lower Bound</t>
  </si>
  <si>
    <t>Raw Curve</t>
  </si>
  <si>
    <t>Dry adiabat for</t>
  </si>
  <si>
    <t>Saturated Adiabat</t>
  </si>
  <si>
    <t>Dry Theta at Twet</t>
  </si>
  <si>
    <t>ThetaK</t>
  </si>
  <si>
    <t>ThetaC</t>
  </si>
  <si>
    <t>ThetaWC</t>
  </si>
  <si>
    <t>Upper Bound</t>
  </si>
  <si>
    <t>Theta-eK</t>
  </si>
  <si>
    <t>es (kPa)</t>
  </si>
  <si>
    <t>For ThwK</t>
  </si>
  <si>
    <t>rs(g/g)</t>
  </si>
  <si>
    <t>at P=100</t>
  </si>
  <si>
    <t>Theta-eC</t>
  </si>
  <si>
    <t>The-Thw</t>
  </si>
  <si>
    <t>Rel. to</t>
  </si>
  <si>
    <t xml:space="preserve"> =L/Cp</t>
  </si>
  <si>
    <t>lin.-BAD</t>
  </si>
  <si>
    <t>P(kPa)</t>
  </si>
  <si>
    <t>Tw-C</t>
  </si>
  <si>
    <t>Normal.</t>
  </si>
  <si>
    <t>P</t>
  </si>
  <si>
    <t>Pe(kPa)</t>
  </si>
  <si>
    <t>Pe</t>
  </si>
  <si>
    <t>at 1-(1/e)</t>
  </si>
  <si>
    <t>Thw-C</t>
  </si>
  <si>
    <t>The curve below is fit by GEP1.</t>
  </si>
  <si>
    <t>Ydata =</t>
  </si>
  <si>
    <t>X data</t>
  </si>
  <si>
    <t>model</t>
  </si>
  <si>
    <t>Y linear</t>
  </si>
  <si>
    <t>Y deviat</t>
  </si>
  <si>
    <t xml:space="preserve"> =(Ydata</t>
  </si>
  <si>
    <t xml:space="preserve"> - Ymod)</t>
  </si>
  <si>
    <t>Ph obs</t>
  </si>
  <si>
    <t>Ph GEP1</t>
  </si>
  <si>
    <t>blue = data</t>
  </si>
  <si>
    <t>red = GEP1 curve</t>
  </si>
  <si>
    <t>Calculations</t>
  </si>
  <si>
    <t>Ph (kPa) =</t>
  </si>
  <si>
    <t xml:space="preserve">Y = </t>
  </si>
  <si>
    <t xml:space="preserve">X = </t>
  </si>
  <si>
    <t>Thetaw(K) =</t>
  </si>
  <si>
    <t>es (kPa) =</t>
  </si>
  <si>
    <t>from linear model</t>
  </si>
  <si>
    <t>definition</t>
  </si>
  <si>
    <t>from GEP1</t>
  </si>
  <si>
    <t>from Thetaw(C)</t>
  </si>
  <si>
    <t>rs (g/g) =</t>
  </si>
  <si>
    <t>Clausius Clapeyron at T = thetawK</t>
  </si>
  <si>
    <t xml:space="preserve"> at P = 100kPa</t>
  </si>
  <si>
    <t>Thetae(K) =</t>
  </si>
  <si>
    <t xml:space="preserve">Theta (K) = </t>
  </si>
  <si>
    <t>Theta (C) =</t>
  </si>
  <si>
    <t>T (C) =</t>
  </si>
  <si>
    <t>T (K) =</t>
  </si>
  <si>
    <t>Output (assuming only linear Y vs X; without the fish correction)</t>
  </si>
  <si>
    <t>X</t>
  </si>
  <si>
    <t>fish function variations</t>
  </si>
  <si>
    <t>Ydev</t>
  </si>
  <si>
    <t>Thetawc</t>
  </si>
  <si>
    <t>MaxFishDeviation</t>
  </si>
  <si>
    <t>x10</t>
  </si>
  <si>
    <t>M model</t>
  </si>
  <si>
    <t>efold</t>
  </si>
  <si>
    <t>mag</t>
  </si>
  <si>
    <t>offset</t>
  </si>
  <si>
    <t>Xdeviat</t>
    <phoneticPr fontId="8" type="noConversion"/>
  </si>
  <si>
    <t xml:space="preserve"> = (Xdata -</t>
    <phoneticPr fontId="8" type="noConversion"/>
  </si>
  <si>
    <t>Xmod)</t>
    <phoneticPr fontId="8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</si>
</sst>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2" borderId="0" xfId="0" applyFill="1" applyBorder="1"/>
    <xf numFmtId="0" fontId="1" fillId="0" borderId="0" xfId="0" applyFont="1"/>
    <xf numFmtId="0" fontId="1" fillId="3" borderId="1" xfId="0" applyFont="1" applyFill="1" applyBorder="1"/>
    <xf numFmtId="166" fontId="0" fillId="0" borderId="0" xfId="0" applyNumberFormat="1"/>
    <xf numFmtId="167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1" fillId="0" borderId="1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>
        <c:manualLayout>
          <c:layoutTarget val="inner"/>
          <c:xMode val="edge"/>
          <c:yMode val="edge"/>
          <c:x val="0.124269057826958"/>
          <c:y val="0.0282523124334504"/>
          <c:w val="0.740622966726417"/>
          <c:h val="0.837526676148182"/>
        </c:manualLayout>
      </c:layout>
      <c:scatterChart>
        <c:scatterStyle val="lineMarker"/>
        <c:ser>
          <c:idx val="6"/>
          <c:order val="0"/>
          <c:tx>
            <c:v>36</c:v>
          </c:tx>
          <c:spPr>
            <a:ln w="28575">
              <a:noFill/>
            </a:ln>
          </c:spPr>
          <c:xVal>
            <c:numRef>
              <c:f>InputData!$R$9:$R$18</c:f>
              <c:numCache>
                <c:formatCode>0.000</c:formatCode>
                <c:ptCount val="10"/>
                <c:pt idx="0">
                  <c:v>-0.0228531913430726</c:v>
                </c:pt>
                <c:pt idx="1">
                  <c:v>0.0</c:v>
                </c:pt>
                <c:pt idx="2">
                  <c:v>0.0239791321143842</c:v>
                </c:pt>
                <c:pt idx="3">
                  <c:v>0.0484807163026166</c:v>
                </c:pt>
                <c:pt idx="4">
                  <c:v>0.0761924890860365</c:v>
                </c:pt>
                <c:pt idx="5">
                  <c:v>0.104980463017018</c:v>
                </c:pt>
                <c:pt idx="6">
                  <c:v>0.136028031391861</c:v>
                </c:pt>
                <c:pt idx="7">
                  <c:v>0.170667429840805</c:v>
                </c:pt>
                <c:pt idx="8">
                  <c:v>0.911990106470746</c:v>
                </c:pt>
                <c:pt idx="9">
                  <c:v>0.985105880530074</c:v>
                </c:pt>
              </c:numCache>
            </c:numRef>
          </c:xVal>
          <c:yVal>
            <c:numRef>
              <c:f>InputData!$AA$9:$AA$18</c:f>
              <c:numCache>
                <c:formatCode>0.0000</c:formatCode>
                <c:ptCount val="10"/>
                <c:pt idx="0">
                  <c:v>-0.0694444444444444</c:v>
                </c:pt>
                <c:pt idx="1">
                  <c:v>0.0</c:v>
                </c:pt>
                <c:pt idx="2">
                  <c:v>0.0694444444444444</c:v>
                </c:pt>
                <c:pt idx="3">
                  <c:v>0.138888888888889</c:v>
                </c:pt>
                <c:pt idx="4">
                  <c:v>0.208333333333333</c:v>
                </c:pt>
                <c:pt idx="5">
                  <c:v>0.277777777777778</c:v>
                </c:pt>
                <c:pt idx="6">
                  <c:v>0.347222222222222</c:v>
                </c:pt>
                <c:pt idx="7">
                  <c:v>0.416666666666667</c:v>
                </c:pt>
                <c:pt idx="8">
                  <c:v>1.194444444444444</c:v>
                </c:pt>
                <c:pt idx="9">
                  <c:v>1.25</c:v>
                </c:pt>
              </c:numCache>
            </c:numRef>
          </c:yVal>
        </c:ser>
        <c:ser>
          <c:idx val="5"/>
          <c:order val="1"/>
          <c:tx>
            <c:v>32</c:v>
          </c:tx>
          <c:spPr>
            <a:ln w="28575">
              <a:noFill/>
            </a:ln>
          </c:spPr>
          <c:xVal>
            <c:numRef>
              <c:f>InputData!$R$19:$R$32</c:f>
              <c:numCache>
                <c:formatCode>0.000</c:formatCode>
                <c:ptCount val="14"/>
                <c:pt idx="0">
                  <c:v>-0.0286468783440682</c:v>
                </c:pt>
                <c:pt idx="1">
                  <c:v>0.0</c:v>
                </c:pt>
                <c:pt idx="2">
                  <c:v>0.030069191397432</c:v>
                </c:pt>
                <c:pt idx="3">
                  <c:v>0.0629048661574454</c:v>
                </c:pt>
                <c:pt idx="4">
                  <c:v>0.0966960195128607</c:v>
                </c:pt>
                <c:pt idx="5">
                  <c:v>0.134004393857527</c:v>
                </c:pt>
                <c:pt idx="6">
                  <c:v>0.17083788806207</c:v>
                </c:pt>
                <c:pt idx="7">
                  <c:v>0.214524262772004</c:v>
                </c:pt>
                <c:pt idx="8">
                  <c:v>0.260115032375841</c:v>
                </c:pt>
                <c:pt idx="9">
                  <c:v>0.308401542111445</c:v>
                </c:pt>
                <c:pt idx="10">
                  <c:v>0.361661249747227</c:v>
                </c:pt>
                <c:pt idx="11">
                  <c:v>0.926552650080542</c:v>
                </c:pt>
                <c:pt idx="12">
                  <c:v>0.96872879277544</c:v>
                </c:pt>
                <c:pt idx="13">
                  <c:v>0.98690028803696</c:v>
                </c:pt>
              </c:numCache>
            </c:numRef>
          </c:xVal>
          <c:yVal>
            <c:numRef>
              <c:f>InputData!$AA$19:$AA$32</c:f>
              <c:numCache>
                <c:formatCode>0.0000</c:formatCode>
                <c:ptCount val="14"/>
                <c:pt idx="0">
                  <c:v>-0.0769230769230769</c:v>
                </c:pt>
                <c:pt idx="1">
                  <c:v>0.0</c:v>
                </c:pt>
                <c:pt idx="2">
                  <c:v>0.0769230769230769</c:v>
                </c:pt>
                <c:pt idx="3">
                  <c:v>0.153846153846154</c:v>
                </c:pt>
                <c:pt idx="4">
                  <c:v>0.230769230769231</c:v>
                </c:pt>
                <c:pt idx="5">
                  <c:v>0.307692307692308</c:v>
                </c:pt>
                <c:pt idx="6">
                  <c:v>0.384615384615385</c:v>
                </c:pt>
                <c:pt idx="7">
                  <c:v>0.461538461538462</c:v>
                </c:pt>
                <c:pt idx="8">
                  <c:v>0.538461538461538</c:v>
                </c:pt>
                <c:pt idx="9">
                  <c:v>0.615384615384615</c:v>
                </c:pt>
                <c:pt idx="10">
                  <c:v>0.692307692307692</c:v>
                </c:pt>
                <c:pt idx="11">
                  <c:v>1.261538461538461</c:v>
                </c:pt>
                <c:pt idx="12">
                  <c:v>1.307692307692308</c:v>
                </c:pt>
                <c:pt idx="13">
                  <c:v>1.338461538461538</c:v>
                </c:pt>
              </c:numCache>
            </c:numRef>
          </c:yVal>
        </c:ser>
        <c:ser>
          <c:idx val="4"/>
          <c:order val="2"/>
          <c:tx>
            <c:v>28</c:v>
          </c:tx>
          <c:spPr>
            <a:ln w="28575">
              <a:noFill/>
            </a:ln>
          </c:spPr>
          <c:xVal>
            <c:numRef>
              <c:f>InputData!$R$33:$R$51</c:f>
              <c:numCache>
                <c:formatCode>0.000</c:formatCode>
                <c:ptCount val="19"/>
                <c:pt idx="0">
                  <c:v>-0.0370066996929407</c:v>
                </c:pt>
                <c:pt idx="1">
                  <c:v>0.0</c:v>
                </c:pt>
                <c:pt idx="2">
                  <c:v>0.0374350625851378</c:v>
                </c:pt>
                <c:pt idx="3">
                  <c:v>0.0769991536721476</c:v>
                </c:pt>
                <c:pt idx="4">
                  <c:v>0.120546141725442</c:v>
                </c:pt>
                <c:pt idx="5">
                  <c:v>0.164251901746418</c:v>
                </c:pt>
                <c:pt idx="6">
                  <c:v>0.213052214675119</c:v>
                </c:pt>
                <c:pt idx="7">
                  <c:v>0.263216907415675</c:v>
                </c:pt>
                <c:pt idx="8">
                  <c:v>0.31861490116729</c:v>
                </c:pt>
                <c:pt idx="9">
                  <c:v>0.377256667774844</c:v>
                </c:pt>
                <c:pt idx="10">
                  <c:v>0.44045466112019</c:v>
                </c:pt>
                <c:pt idx="11">
                  <c:v>0.504938921066183</c:v>
                </c:pt>
                <c:pt idx="12">
                  <c:v>0.577857491057428</c:v>
                </c:pt>
                <c:pt idx="13">
                  <c:v>0.659000067945042</c:v>
                </c:pt>
                <c:pt idx="14">
                  <c:v>0.74361834285056</c:v>
                </c:pt>
                <c:pt idx="15">
                  <c:v>0.821992500691498</c:v>
                </c:pt>
                <c:pt idx="16">
                  <c:v>0.899407015538049</c:v>
                </c:pt>
                <c:pt idx="17">
                  <c:v>0.958990512374875</c:v>
                </c:pt>
                <c:pt idx="18">
                  <c:v>0.982361159419159</c:v>
                </c:pt>
              </c:numCache>
            </c:numRef>
          </c:xVal>
          <c:yVal>
            <c:numRef>
              <c:f>InputData!$AA$33:$AA$51</c:f>
              <c:numCache>
                <c:formatCode>0.0000</c:formatCode>
                <c:ptCount val="19"/>
                <c:pt idx="0">
                  <c:v>-0.0857632933104631</c:v>
                </c:pt>
                <c:pt idx="1">
                  <c:v>0.0</c:v>
                </c:pt>
                <c:pt idx="2">
                  <c:v>0.0857632933104631</c:v>
                </c:pt>
                <c:pt idx="3">
                  <c:v>0.171526586620926</c:v>
                </c:pt>
                <c:pt idx="4">
                  <c:v>0.257289879931389</c:v>
                </c:pt>
                <c:pt idx="5">
                  <c:v>0.343053173241852</c:v>
                </c:pt>
                <c:pt idx="6">
                  <c:v>0.428816466552316</c:v>
                </c:pt>
                <c:pt idx="7">
                  <c:v>0.514579759862779</c:v>
                </c:pt>
                <c:pt idx="8">
                  <c:v>0.600343053173242</c:v>
                </c:pt>
                <c:pt idx="9">
                  <c:v>0.686106346483705</c:v>
                </c:pt>
                <c:pt idx="10">
                  <c:v>0.771869639794168</c:v>
                </c:pt>
                <c:pt idx="11">
                  <c:v>0.857632933104631</c:v>
                </c:pt>
                <c:pt idx="12">
                  <c:v>0.943396226415094</c:v>
                </c:pt>
                <c:pt idx="13">
                  <c:v>1.029159519725557</c:v>
                </c:pt>
                <c:pt idx="14">
                  <c:v>1.114922813036021</c:v>
                </c:pt>
                <c:pt idx="15">
                  <c:v>1.200686106346484</c:v>
                </c:pt>
                <c:pt idx="16">
                  <c:v>1.286449399656947</c:v>
                </c:pt>
                <c:pt idx="17">
                  <c:v>1.37221269296741</c:v>
                </c:pt>
                <c:pt idx="18">
                  <c:v>1.423670668953688</c:v>
                </c:pt>
              </c:numCache>
            </c:numRef>
          </c:yVal>
        </c:ser>
        <c:ser>
          <c:idx val="3"/>
          <c:order val="3"/>
          <c:tx>
            <c:v>24</c:v>
          </c:tx>
          <c:spPr>
            <a:ln w="28575">
              <a:noFill/>
            </a:ln>
          </c:spPr>
          <c:xVal>
            <c:numRef>
              <c:f>InputData!$R$52:$R$69</c:f>
              <c:numCache>
                <c:formatCode>0.000</c:formatCode>
                <c:ptCount val="18"/>
                <c:pt idx="0">
                  <c:v>-0.044128629810162</c:v>
                </c:pt>
                <c:pt idx="1">
                  <c:v>0.0</c:v>
                </c:pt>
                <c:pt idx="2">
                  <c:v>0.0481971484362578</c:v>
                </c:pt>
                <c:pt idx="3">
                  <c:v>0.0953890852521161</c:v>
                </c:pt>
                <c:pt idx="4">
                  <c:v>0.149511848196972</c:v>
                </c:pt>
                <c:pt idx="5">
                  <c:v>0.201745832375296</c:v>
                </c:pt>
                <c:pt idx="6">
                  <c:v>0.260421462074564</c:v>
                </c:pt>
                <c:pt idx="7">
                  <c:v>0.320591308404024</c:v>
                </c:pt>
                <c:pt idx="8">
                  <c:v>0.385251713803173</c:v>
                </c:pt>
                <c:pt idx="9">
                  <c:v>0.453677916825308</c:v>
                </c:pt>
                <c:pt idx="10">
                  <c:v>0.529652776014273</c:v>
                </c:pt>
                <c:pt idx="11">
                  <c:v>0.602308031291447</c:v>
                </c:pt>
                <c:pt idx="12">
                  <c:v>0.675959336593074</c:v>
                </c:pt>
                <c:pt idx="13">
                  <c:v>0.758553989369581</c:v>
                </c:pt>
                <c:pt idx="14">
                  <c:v>0.838429748795349</c:v>
                </c:pt>
                <c:pt idx="15">
                  <c:v>0.901349347135614</c:v>
                </c:pt>
                <c:pt idx="16">
                  <c:v>0.954729675297723</c:v>
                </c:pt>
                <c:pt idx="17">
                  <c:v>0.987494371235561</c:v>
                </c:pt>
              </c:numCache>
            </c:numRef>
          </c:xVal>
          <c:yVal>
            <c:numRef>
              <c:f>InputData!$AA$52:$AA$69</c:f>
              <c:numCache>
                <c:formatCode>0.0000</c:formatCode>
                <c:ptCount val="18"/>
                <c:pt idx="0">
                  <c:v>-0.0961538461538461</c:v>
                </c:pt>
                <c:pt idx="1">
                  <c:v>0.0</c:v>
                </c:pt>
                <c:pt idx="2">
                  <c:v>0.0961538461538461</c:v>
                </c:pt>
                <c:pt idx="3">
                  <c:v>0.192307692307692</c:v>
                </c:pt>
                <c:pt idx="4">
                  <c:v>0.288461538461538</c:v>
                </c:pt>
                <c:pt idx="5">
                  <c:v>0.384615384615385</c:v>
                </c:pt>
                <c:pt idx="6">
                  <c:v>0.480769230769231</c:v>
                </c:pt>
                <c:pt idx="7">
                  <c:v>0.576923076923077</c:v>
                </c:pt>
                <c:pt idx="8">
                  <c:v>0.673076923076923</c:v>
                </c:pt>
                <c:pt idx="9">
                  <c:v>0.769230769230769</c:v>
                </c:pt>
                <c:pt idx="10">
                  <c:v>0.865384615384615</c:v>
                </c:pt>
                <c:pt idx="11">
                  <c:v>0.961538461538462</c:v>
                </c:pt>
                <c:pt idx="12">
                  <c:v>1.057692307692308</c:v>
                </c:pt>
                <c:pt idx="13">
                  <c:v>1.153846153846154</c:v>
                </c:pt>
                <c:pt idx="14">
                  <c:v>1.25</c:v>
                </c:pt>
                <c:pt idx="15">
                  <c:v>1.346153846153846</c:v>
                </c:pt>
                <c:pt idx="16">
                  <c:v>1.442307692307692</c:v>
                </c:pt>
                <c:pt idx="17">
                  <c:v>1.538461538461539</c:v>
                </c:pt>
              </c:numCache>
            </c:numRef>
          </c:yVal>
        </c:ser>
        <c:ser>
          <c:idx val="2"/>
          <c:order val="4"/>
          <c:tx>
            <c:v>20</c:v>
          </c:tx>
          <c:spPr>
            <a:ln w="28575">
              <a:noFill/>
            </a:ln>
          </c:spPr>
          <c:xVal>
            <c:numRef>
              <c:f>InputData!$R$70:$R$86</c:f>
              <c:numCache>
                <c:formatCode>0.000</c:formatCode>
                <c:ptCount val="17"/>
                <c:pt idx="0">
                  <c:v>-0.0544098492162229</c:v>
                </c:pt>
                <c:pt idx="1">
                  <c:v>0.0</c:v>
                </c:pt>
                <c:pt idx="2">
                  <c:v>0.0596087580971523</c:v>
                </c:pt>
                <c:pt idx="3">
                  <c:v>0.115264545802713</c:v>
                </c:pt>
                <c:pt idx="4">
                  <c:v>0.179766172046151</c:v>
                </c:pt>
                <c:pt idx="5">
                  <c:v>0.241470668671072</c:v>
                </c:pt>
                <c:pt idx="6">
                  <c:v>0.311299802885925</c:v>
                </c:pt>
                <c:pt idx="7">
                  <c:v>0.382690417848949</c:v>
                </c:pt>
                <c:pt idx="8">
                  <c:v>0.456826895915295</c:v>
                </c:pt>
                <c:pt idx="9">
                  <c:v>0.535245707065904</c:v>
                </c:pt>
                <c:pt idx="10">
                  <c:v>0.614320206077486</c:v>
                </c:pt>
                <c:pt idx="11">
                  <c:v>0.693407688585389</c:v>
                </c:pt>
                <c:pt idx="12">
                  <c:v>0.772419286235257</c:v>
                </c:pt>
                <c:pt idx="13">
                  <c:v>0.849079378651834</c:v>
                </c:pt>
                <c:pt idx="14">
                  <c:v>0.912526340779235</c:v>
                </c:pt>
                <c:pt idx="15">
                  <c:v>0.952191458156266</c:v>
                </c:pt>
                <c:pt idx="16">
                  <c:v>0.969417342442887</c:v>
                </c:pt>
              </c:numCache>
            </c:numRef>
          </c:xVal>
          <c:yVal>
            <c:numRef>
              <c:f>InputData!$AA$70:$AA$86</c:f>
              <c:numCache>
                <c:formatCode>0.0000</c:formatCode>
                <c:ptCount val="17"/>
                <c:pt idx="0">
                  <c:v>-0.108459869848156</c:v>
                </c:pt>
                <c:pt idx="1">
                  <c:v>0.0</c:v>
                </c:pt>
                <c:pt idx="2">
                  <c:v>0.108459869848156</c:v>
                </c:pt>
                <c:pt idx="3">
                  <c:v>0.216919739696312</c:v>
                </c:pt>
                <c:pt idx="4">
                  <c:v>0.325379609544468</c:v>
                </c:pt>
                <c:pt idx="5">
                  <c:v>0.433839479392625</c:v>
                </c:pt>
                <c:pt idx="6">
                  <c:v>0.542299349240781</c:v>
                </c:pt>
                <c:pt idx="7">
                  <c:v>0.650759219088937</c:v>
                </c:pt>
                <c:pt idx="8">
                  <c:v>0.759219088937093</c:v>
                </c:pt>
                <c:pt idx="9">
                  <c:v>0.867678958785249</c:v>
                </c:pt>
                <c:pt idx="10">
                  <c:v>0.976138828633406</c:v>
                </c:pt>
                <c:pt idx="11">
                  <c:v>1.084598698481562</c:v>
                </c:pt>
                <c:pt idx="12">
                  <c:v>1.193058568329718</c:v>
                </c:pt>
                <c:pt idx="13">
                  <c:v>1.301518438177874</c:v>
                </c:pt>
                <c:pt idx="14">
                  <c:v>1.40997830802603</c:v>
                </c:pt>
                <c:pt idx="15">
                  <c:v>1.518438177874186</c:v>
                </c:pt>
                <c:pt idx="16">
                  <c:v>1.626898047722343</c:v>
                </c:pt>
              </c:numCache>
            </c:numRef>
          </c:yVal>
        </c:ser>
        <c:ser>
          <c:idx val="0"/>
          <c:order val="5"/>
          <c:tx>
            <c:v>16</c:v>
          </c:tx>
          <c:spPr>
            <a:ln w="28575">
              <a:noFill/>
            </a:ln>
          </c:spPr>
          <c:xVal>
            <c:numRef>
              <c:f>InputData!$R$87:$R$102</c:f>
              <c:numCache>
                <c:formatCode>0.000</c:formatCode>
                <c:ptCount val="16"/>
                <c:pt idx="0">
                  <c:v>-0.0699880875257173</c:v>
                </c:pt>
                <c:pt idx="1">
                  <c:v>0.0</c:v>
                </c:pt>
                <c:pt idx="2">
                  <c:v>0.0703498268856319</c:v>
                </c:pt>
                <c:pt idx="3">
                  <c:v>0.141635572403213</c:v>
                </c:pt>
                <c:pt idx="4">
                  <c:v>0.214554886060053</c:v>
                </c:pt>
                <c:pt idx="5">
                  <c:v>0.293311503582032</c:v>
                </c:pt>
                <c:pt idx="6">
                  <c:v>0.368918277217323</c:v>
                </c:pt>
                <c:pt idx="7">
                  <c:v>0.452746663347011</c:v>
                </c:pt>
                <c:pt idx="8">
                  <c:v>0.532470067793196</c:v>
                </c:pt>
                <c:pt idx="9">
                  <c:v>0.61678588618917</c:v>
                </c:pt>
                <c:pt idx="10">
                  <c:v>0.700721707809938</c:v>
                </c:pt>
                <c:pt idx="11">
                  <c:v>0.77935067707054</c:v>
                </c:pt>
                <c:pt idx="12">
                  <c:v>0.8558172830028</c:v>
                </c:pt>
                <c:pt idx="13">
                  <c:v>0.918442509052107</c:v>
                </c:pt>
                <c:pt idx="14">
                  <c:v>0.94697722854138</c:v>
                </c:pt>
                <c:pt idx="15">
                  <c:v>0.982082116357473</c:v>
                </c:pt>
              </c:numCache>
            </c:numRef>
          </c:xVal>
          <c:yVal>
            <c:numRef>
              <c:f>InputData!$AA$87:$AA$102</c:f>
              <c:numCache>
                <c:formatCode>0.0000</c:formatCode>
                <c:ptCount val="16"/>
                <c:pt idx="0">
                  <c:v>-0.122249388753056</c:v>
                </c:pt>
                <c:pt idx="1">
                  <c:v>0.0</c:v>
                </c:pt>
                <c:pt idx="2">
                  <c:v>0.122249388753056</c:v>
                </c:pt>
                <c:pt idx="3">
                  <c:v>0.244498777506112</c:v>
                </c:pt>
                <c:pt idx="4">
                  <c:v>0.366748166259169</c:v>
                </c:pt>
                <c:pt idx="5">
                  <c:v>0.488997555012225</c:v>
                </c:pt>
                <c:pt idx="6">
                  <c:v>0.611246943765281</c:v>
                </c:pt>
                <c:pt idx="7">
                  <c:v>0.733496332518337</c:v>
                </c:pt>
                <c:pt idx="8">
                  <c:v>0.855745721271394</c:v>
                </c:pt>
                <c:pt idx="9">
                  <c:v>0.97799511002445</c:v>
                </c:pt>
                <c:pt idx="10">
                  <c:v>1.100244498777506</c:v>
                </c:pt>
                <c:pt idx="11">
                  <c:v>1.222493887530562</c:v>
                </c:pt>
                <c:pt idx="12">
                  <c:v>1.344743276283619</c:v>
                </c:pt>
                <c:pt idx="13">
                  <c:v>1.466992665036675</c:v>
                </c:pt>
                <c:pt idx="14">
                  <c:v>1.589242053789731</c:v>
                </c:pt>
                <c:pt idx="15">
                  <c:v>1.711491442542787</c:v>
                </c:pt>
              </c:numCache>
            </c:numRef>
          </c:yVal>
        </c:ser>
        <c:ser>
          <c:idx val="10"/>
          <c:order val="6"/>
          <c:tx>
            <c:v>12</c:v>
          </c:tx>
          <c:spPr>
            <a:ln w="28575">
              <a:noFill/>
            </a:ln>
          </c:spPr>
          <c:xVal>
            <c:numRef>
              <c:f>InputData!$R$103:$R$118</c:f>
              <c:numCache>
                <c:formatCode>0.000</c:formatCode>
                <c:ptCount val="16"/>
                <c:pt idx="0">
                  <c:v>-0.082042769930618</c:v>
                </c:pt>
                <c:pt idx="1">
                  <c:v>0.0</c:v>
                </c:pt>
                <c:pt idx="2">
                  <c:v>0.0821305624276484</c:v>
                </c:pt>
                <c:pt idx="3">
                  <c:v>0.169345104558467</c:v>
                </c:pt>
                <c:pt idx="4">
                  <c:v>0.258374282178916</c:v>
                </c:pt>
                <c:pt idx="5">
                  <c:v>0.337021311400616</c:v>
                </c:pt>
                <c:pt idx="6">
                  <c:v>0.428438764249856</c:v>
                </c:pt>
                <c:pt idx="7">
                  <c:v>0.516386459424532</c:v>
                </c:pt>
                <c:pt idx="8">
                  <c:v>0.602384878095639</c:v>
                </c:pt>
                <c:pt idx="9">
                  <c:v>0.693249686329736</c:v>
                </c:pt>
                <c:pt idx="10">
                  <c:v>0.772328797345429</c:v>
                </c:pt>
                <c:pt idx="11">
                  <c:v>0.842128817859804</c:v>
                </c:pt>
                <c:pt idx="12">
                  <c:v>0.906305665615959</c:v>
                </c:pt>
                <c:pt idx="13">
                  <c:v>0.954123448629704</c:v>
                </c:pt>
                <c:pt idx="14">
                  <c:v>0.986484211096224</c:v>
                </c:pt>
                <c:pt idx="15">
                  <c:v>1.013459129374711</c:v>
                </c:pt>
              </c:numCache>
            </c:numRef>
          </c:xVal>
          <c:yVal>
            <c:numRef>
              <c:f>InputData!$AA$103:$AA$118</c:f>
              <c:numCache>
                <c:formatCode>0.0000</c:formatCode>
                <c:ptCount val="16"/>
                <c:pt idx="0">
                  <c:v>-0.136612021857923</c:v>
                </c:pt>
                <c:pt idx="1">
                  <c:v>0.0</c:v>
                </c:pt>
                <c:pt idx="2">
                  <c:v>0.136612021857923</c:v>
                </c:pt>
                <c:pt idx="3">
                  <c:v>0.273224043715847</c:v>
                </c:pt>
                <c:pt idx="4">
                  <c:v>0.40983606557377</c:v>
                </c:pt>
                <c:pt idx="5">
                  <c:v>0.546448087431694</c:v>
                </c:pt>
                <c:pt idx="6">
                  <c:v>0.683060109289617</c:v>
                </c:pt>
                <c:pt idx="7">
                  <c:v>0.819672131147541</c:v>
                </c:pt>
                <c:pt idx="8">
                  <c:v>0.956284153005464</c:v>
                </c:pt>
                <c:pt idx="9">
                  <c:v>1.092896174863388</c:v>
                </c:pt>
                <c:pt idx="10">
                  <c:v>1.229508196721311</c:v>
                </c:pt>
                <c:pt idx="11">
                  <c:v>1.366120218579235</c:v>
                </c:pt>
                <c:pt idx="12">
                  <c:v>1.502732240437158</c:v>
                </c:pt>
                <c:pt idx="13">
                  <c:v>1.639344262295082</c:v>
                </c:pt>
                <c:pt idx="14">
                  <c:v>1.775956284153005</c:v>
                </c:pt>
                <c:pt idx="15">
                  <c:v>1.912568306010929</c:v>
                </c:pt>
              </c:numCache>
            </c:numRef>
          </c:yVal>
        </c:ser>
        <c:ser>
          <c:idx val="7"/>
          <c:order val="7"/>
          <c:tx>
            <c:v>8</c:v>
          </c:tx>
          <c:spPr>
            <a:ln w="28575">
              <a:noFill/>
            </a:ln>
          </c:spPr>
          <c:xVal>
            <c:numRef>
              <c:f>InputData!$R$119:$R$133</c:f>
              <c:numCache>
                <c:formatCode>0.000</c:formatCode>
                <c:ptCount val="15"/>
                <c:pt idx="0">
                  <c:v>-0.0949863968155202</c:v>
                </c:pt>
                <c:pt idx="1">
                  <c:v>0.0</c:v>
                </c:pt>
                <c:pt idx="2">
                  <c:v>0.0945845528230788</c:v>
                </c:pt>
                <c:pt idx="3">
                  <c:v>0.189658614409276</c:v>
                </c:pt>
                <c:pt idx="4">
                  <c:v>0.286309134407149</c:v>
                </c:pt>
                <c:pt idx="5">
                  <c:v>0.332974206183176</c:v>
                </c:pt>
                <c:pt idx="6">
                  <c:v>0.490010373041673</c:v>
                </c:pt>
                <c:pt idx="7">
                  <c:v>0.58248804645969</c:v>
                </c:pt>
                <c:pt idx="8">
                  <c:v>0.683493649907026</c:v>
                </c:pt>
                <c:pt idx="9">
                  <c:v>0.777187643253269</c:v>
                </c:pt>
                <c:pt idx="10">
                  <c:v>0.840305287294229</c:v>
                </c:pt>
                <c:pt idx="11">
                  <c:v>0.908327710203238</c:v>
                </c:pt>
                <c:pt idx="12">
                  <c:v>0.952667019624388</c:v>
                </c:pt>
                <c:pt idx="13">
                  <c:v>0.98569529143605</c:v>
                </c:pt>
                <c:pt idx="14">
                  <c:v>1.016595419214462</c:v>
                </c:pt>
              </c:numCache>
            </c:numRef>
          </c:xVal>
          <c:yVal>
            <c:numRef>
              <c:f>InputData!$AA$119:$AA$133</c:f>
              <c:numCache>
                <c:formatCode>0.0000</c:formatCode>
                <c:ptCount val="15"/>
                <c:pt idx="0">
                  <c:v>-0.153846153846154</c:v>
                </c:pt>
                <c:pt idx="1">
                  <c:v>0.0</c:v>
                </c:pt>
                <c:pt idx="2">
                  <c:v>0.153846153846154</c:v>
                </c:pt>
                <c:pt idx="3">
                  <c:v>0.307692307692308</c:v>
                </c:pt>
                <c:pt idx="4">
                  <c:v>0.461538461538462</c:v>
                </c:pt>
                <c:pt idx="5">
                  <c:v>0.615384615384615</c:v>
                </c:pt>
                <c:pt idx="6">
                  <c:v>0.769230769230769</c:v>
                </c:pt>
                <c:pt idx="7">
                  <c:v>0.923076923076923</c:v>
                </c:pt>
                <c:pt idx="8">
                  <c:v>1.076923076923077</c:v>
                </c:pt>
                <c:pt idx="9">
                  <c:v>1.230769230769231</c:v>
                </c:pt>
                <c:pt idx="10">
                  <c:v>1.384615384615385</c:v>
                </c:pt>
                <c:pt idx="11">
                  <c:v>1.538461538461539</c:v>
                </c:pt>
                <c:pt idx="12">
                  <c:v>1.692307692307692</c:v>
                </c:pt>
                <c:pt idx="13">
                  <c:v>1.846153846153846</c:v>
                </c:pt>
                <c:pt idx="14">
                  <c:v>2.0</c:v>
                </c:pt>
              </c:numCache>
            </c:numRef>
          </c:yVal>
        </c:ser>
        <c:ser>
          <c:idx val="8"/>
          <c:order val="8"/>
          <c:tx>
            <c:v>4</c:v>
          </c:tx>
          <c:spPr>
            <a:ln w="28575">
              <a:noFill/>
            </a:ln>
          </c:spPr>
          <c:xVal>
            <c:numRef>
              <c:f>InputData!$R$134:$R$147</c:f>
              <c:numCache>
                <c:formatCode>0.000</c:formatCode>
                <c:ptCount val="14"/>
                <c:pt idx="0">
                  <c:v>-0.187972263674231</c:v>
                </c:pt>
                <c:pt idx="1">
                  <c:v>0.0</c:v>
                </c:pt>
                <c:pt idx="2">
                  <c:v>0.106925385709591</c:v>
                </c:pt>
                <c:pt idx="3">
                  <c:v>0.221317522776537</c:v>
                </c:pt>
                <c:pt idx="4">
                  <c:v>0.329493781076644</c:v>
                </c:pt>
                <c:pt idx="5">
                  <c:v>0.44843888806517</c:v>
                </c:pt>
                <c:pt idx="6">
                  <c:v>0.548721574797699</c:v>
                </c:pt>
                <c:pt idx="7">
                  <c:v>0.647867830300753</c:v>
                </c:pt>
                <c:pt idx="8">
                  <c:v>0.740285835781275</c:v>
                </c:pt>
                <c:pt idx="9">
                  <c:v>0.828978190694067</c:v>
                </c:pt>
                <c:pt idx="10">
                  <c:v>0.883093705692354</c:v>
                </c:pt>
                <c:pt idx="11">
                  <c:v>0.950187881386936</c:v>
                </c:pt>
                <c:pt idx="12">
                  <c:v>0.983110922222072</c:v>
                </c:pt>
                <c:pt idx="13">
                  <c:v>1.016809795009128</c:v>
                </c:pt>
              </c:numCache>
            </c:numRef>
          </c:xVal>
          <c:yVal>
            <c:numRef>
              <c:f>InputData!$AA$134:$AA$147</c:f>
              <c:numCache>
                <c:formatCode>0.0000</c:formatCode>
                <c:ptCount val="14"/>
                <c:pt idx="0">
                  <c:v>-0.171232876712329</c:v>
                </c:pt>
                <c:pt idx="1">
                  <c:v>0.0</c:v>
                </c:pt>
                <c:pt idx="2">
                  <c:v>0.171232876712329</c:v>
                </c:pt>
                <c:pt idx="3">
                  <c:v>0.342465753424657</c:v>
                </c:pt>
                <c:pt idx="4">
                  <c:v>0.513698630136986</c:v>
                </c:pt>
                <c:pt idx="5">
                  <c:v>0.684931506849315</c:v>
                </c:pt>
                <c:pt idx="6">
                  <c:v>0.856164383561644</c:v>
                </c:pt>
                <c:pt idx="7">
                  <c:v>1.027397260273972</c:v>
                </c:pt>
                <c:pt idx="8">
                  <c:v>1.198630136986301</c:v>
                </c:pt>
                <c:pt idx="9">
                  <c:v>1.36986301369863</c:v>
                </c:pt>
                <c:pt idx="10">
                  <c:v>1.541095890410959</c:v>
                </c:pt>
                <c:pt idx="11">
                  <c:v>1.712328767123287</c:v>
                </c:pt>
                <c:pt idx="12">
                  <c:v>1.883561643835616</c:v>
                </c:pt>
                <c:pt idx="13">
                  <c:v>2.054794520547945</c:v>
                </c:pt>
              </c:numCache>
            </c:numRef>
          </c:yVal>
        </c:ser>
        <c:ser>
          <c:idx val="9"/>
          <c:order val="9"/>
          <c:tx>
            <c:v>0</c:v>
          </c:tx>
          <c:spPr>
            <a:ln w="28575">
              <a:noFill/>
            </a:ln>
          </c:spPr>
          <c:xVal>
            <c:numRef>
              <c:f>InputData!$R$148:$R$160</c:f>
              <c:numCache>
                <c:formatCode>0.000</c:formatCode>
                <c:ptCount val="13"/>
                <c:pt idx="0">
                  <c:v>-0.139701432484415</c:v>
                </c:pt>
                <c:pt idx="1">
                  <c:v>0.0</c:v>
                </c:pt>
                <c:pt idx="2">
                  <c:v>0.117645186247776</c:v>
                </c:pt>
                <c:pt idx="3">
                  <c:v>0.254458389535907</c:v>
                </c:pt>
                <c:pt idx="4">
                  <c:v>0.361415491312203</c:v>
                </c:pt>
                <c:pt idx="5">
                  <c:v>0.491702700766506</c:v>
                </c:pt>
                <c:pt idx="6">
                  <c:v>0.59545983386092</c:v>
                </c:pt>
                <c:pt idx="7">
                  <c:v>0.695995094250432</c:v>
                </c:pt>
                <c:pt idx="8">
                  <c:v>0.774364931826797</c:v>
                </c:pt>
                <c:pt idx="9">
                  <c:v>0.867773424696071</c:v>
                </c:pt>
                <c:pt idx="10">
                  <c:v>0.924301019781741</c:v>
                </c:pt>
                <c:pt idx="11">
                  <c:v>0.972167931435943</c:v>
                </c:pt>
                <c:pt idx="12">
                  <c:v>0.982611656913911</c:v>
                </c:pt>
              </c:numCache>
            </c:numRef>
          </c:xVal>
          <c:yVal>
            <c:numRef>
              <c:f>InputData!$AA$148:$AA$160</c:f>
              <c:numCache>
                <c:formatCode>0.0000</c:formatCode>
                <c:ptCount val="13"/>
                <c:pt idx="0">
                  <c:v>-0.186567164179104</c:v>
                </c:pt>
                <c:pt idx="1">
                  <c:v>0.0</c:v>
                </c:pt>
                <c:pt idx="2">
                  <c:v>0.186567164179104</c:v>
                </c:pt>
                <c:pt idx="3">
                  <c:v>0.373134328358209</c:v>
                </c:pt>
                <c:pt idx="4">
                  <c:v>0.559701492537313</c:v>
                </c:pt>
                <c:pt idx="5">
                  <c:v>0.746268656716418</c:v>
                </c:pt>
                <c:pt idx="6">
                  <c:v>0.932835820895522</c:v>
                </c:pt>
                <c:pt idx="7">
                  <c:v>1.119402985074627</c:v>
                </c:pt>
                <c:pt idx="8">
                  <c:v>1.305970149253731</c:v>
                </c:pt>
                <c:pt idx="9">
                  <c:v>1.492537313432836</c:v>
                </c:pt>
                <c:pt idx="10">
                  <c:v>1.67910447761194</c:v>
                </c:pt>
                <c:pt idx="11">
                  <c:v>1.865671641791045</c:v>
                </c:pt>
                <c:pt idx="12">
                  <c:v>2.052238805970149</c:v>
                </c:pt>
              </c:numCache>
            </c:numRef>
          </c:yVal>
        </c:ser>
        <c:ser>
          <c:idx val="1"/>
          <c:order val="10"/>
          <c:tx>
            <c:v>-4</c:v>
          </c:tx>
          <c:spPr>
            <a:ln w="28575">
              <a:noFill/>
            </a:ln>
          </c:spPr>
          <c:xVal>
            <c:numRef>
              <c:f>InputData!$R$161:$R$173</c:f>
              <c:numCache>
                <c:formatCode>0.000</c:formatCode>
                <c:ptCount val="13"/>
                <c:pt idx="0">
                  <c:v>-0.168235722895381</c:v>
                </c:pt>
                <c:pt idx="1">
                  <c:v>0.0</c:v>
                </c:pt>
                <c:pt idx="2">
                  <c:v>0.137556711026977</c:v>
                </c:pt>
                <c:pt idx="3">
                  <c:v>0.272533031565739</c:v>
                </c:pt>
                <c:pt idx="4">
                  <c:v>0.407107012734331</c:v>
                </c:pt>
                <c:pt idx="5">
                  <c:v>0.543973919846572</c:v>
                </c:pt>
                <c:pt idx="6">
                  <c:v>0.657519818622658</c:v>
                </c:pt>
                <c:pt idx="7">
                  <c:v>0.750264840774057</c:v>
                </c:pt>
                <c:pt idx="8">
                  <c:v>0.855770143904705</c:v>
                </c:pt>
                <c:pt idx="9">
                  <c:v>0.934350386320263</c:v>
                </c:pt>
                <c:pt idx="10">
                  <c:v>0.975469437344732</c:v>
                </c:pt>
                <c:pt idx="11">
                  <c:v>1.017864710771885</c:v>
                </c:pt>
                <c:pt idx="12">
                  <c:v>1.014323181958669</c:v>
                </c:pt>
              </c:numCache>
            </c:numRef>
          </c:xVal>
          <c:yVal>
            <c:numRef>
              <c:f>InputData!$AA$161:$AA$173</c:f>
              <c:numCache>
                <c:formatCode>0.0000</c:formatCode>
                <c:ptCount val="13"/>
                <c:pt idx="0">
                  <c:v>-0.211864406779661</c:v>
                </c:pt>
                <c:pt idx="1">
                  <c:v>0.0</c:v>
                </c:pt>
                <c:pt idx="2">
                  <c:v>0.211864406779661</c:v>
                </c:pt>
                <c:pt idx="3">
                  <c:v>0.423728813559322</c:v>
                </c:pt>
                <c:pt idx="4">
                  <c:v>0.635593220338983</c:v>
                </c:pt>
                <c:pt idx="5">
                  <c:v>0.847457627118644</c:v>
                </c:pt>
                <c:pt idx="6">
                  <c:v>1.059322033898305</c:v>
                </c:pt>
                <c:pt idx="7">
                  <c:v>1.271186440677966</c:v>
                </c:pt>
                <c:pt idx="8">
                  <c:v>1.483050847457627</c:v>
                </c:pt>
                <c:pt idx="9">
                  <c:v>1.694915254237288</c:v>
                </c:pt>
                <c:pt idx="10">
                  <c:v>1.90677966101695</c:v>
                </c:pt>
                <c:pt idx="11">
                  <c:v>2.118644067796611</c:v>
                </c:pt>
                <c:pt idx="12">
                  <c:v>2.245762711864407</c:v>
                </c:pt>
              </c:numCache>
            </c:numRef>
          </c:yVal>
        </c:ser>
        <c:ser>
          <c:idx val="11"/>
          <c:order val="11"/>
          <c:tx>
            <c:v>-8</c:v>
          </c:tx>
          <c:spPr>
            <a:ln w="28575">
              <a:noFill/>
            </a:ln>
          </c:spPr>
          <c:xVal>
            <c:numRef>
              <c:f>InputData!$R$174:$R$185</c:f>
              <c:numCache>
                <c:formatCode>0.000</c:formatCode>
                <c:ptCount val="12"/>
                <c:pt idx="0">
                  <c:v>-0.20107847757178</c:v>
                </c:pt>
                <c:pt idx="1">
                  <c:v>0.0</c:v>
                </c:pt>
                <c:pt idx="2">
                  <c:v>0.158118907927161</c:v>
                </c:pt>
                <c:pt idx="3">
                  <c:v>0.311398430784753</c:v>
                </c:pt>
                <c:pt idx="4">
                  <c:v>0.443604979869503</c:v>
                </c:pt>
                <c:pt idx="5">
                  <c:v>0.595953440619928</c:v>
                </c:pt>
                <c:pt idx="6">
                  <c:v>0.714602288878481</c:v>
                </c:pt>
                <c:pt idx="7">
                  <c:v>0.782568534704143</c:v>
                </c:pt>
                <c:pt idx="8">
                  <c:v>0.884998522783948</c:v>
                </c:pt>
                <c:pt idx="9">
                  <c:v>0.968693494098372</c:v>
                </c:pt>
                <c:pt idx="10">
                  <c:v>0.998743087258023</c:v>
                </c:pt>
                <c:pt idx="11">
                  <c:v>1.027306810084279</c:v>
                </c:pt>
              </c:numCache>
            </c:numRef>
          </c:xVal>
          <c:yVal>
            <c:numRef>
              <c:f>InputData!$AA$174:$AA$185</c:f>
              <c:numCache>
                <c:formatCode>0.0000</c:formatCode>
                <c:ptCount val="12"/>
                <c:pt idx="0">
                  <c:v>-0.232558139534884</c:v>
                </c:pt>
                <c:pt idx="1">
                  <c:v>0.0</c:v>
                </c:pt>
                <c:pt idx="2">
                  <c:v>0.232558139534884</c:v>
                </c:pt>
                <c:pt idx="3">
                  <c:v>0.465116279069767</c:v>
                </c:pt>
                <c:pt idx="4">
                  <c:v>0.697674418604651</c:v>
                </c:pt>
                <c:pt idx="5">
                  <c:v>0.930232558139535</c:v>
                </c:pt>
                <c:pt idx="6">
                  <c:v>1.162790697674419</c:v>
                </c:pt>
                <c:pt idx="7">
                  <c:v>1.395348837209302</c:v>
                </c:pt>
                <c:pt idx="8">
                  <c:v>1.627906976744186</c:v>
                </c:pt>
                <c:pt idx="9">
                  <c:v>1.86046511627907</c:v>
                </c:pt>
                <c:pt idx="10">
                  <c:v>2.093023255813953</c:v>
                </c:pt>
                <c:pt idx="11">
                  <c:v>2.325581395348837</c:v>
                </c:pt>
              </c:numCache>
            </c:numRef>
          </c:yVal>
        </c:ser>
        <c:ser>
          <c:idx val="12"/>
          <c:order val="12"/>
          <c:tx>
            <c:v>-12</c:v>
          </c:tx>
          <c:spPr>
            <a:ln w="28575">
              <a:noFill/>
            </a:ln>
          </c:spPr>
          <c:xVal>
            <c:numRef>
              <c:f>InputData!$R$186:$R$196</c:f>
              <c:numCache>
                <c:formatCode>0.000</c:formatCode>
                <c:ptCount val="11"/>
                <c:pt idx="0">
                  <c:v>-0.213019514788604</c:v>
                </c:pt>
                <c:pt idx="1">
                  <c:v>0.0</c:v>
                </c:pt>
                <c:pt idx="2">
                  <c:v>0.177015577132103</c:v>
                </c:pt>
                <c:pt idx="3">
                  <c:v>0.319858161668678</c:v>
                </c:pt>
                <c:pt idx="4">
                  <c:v>0.48314668203615</c:v>
                </c:pt>
                <c:pt idx="5">
                  <c:v>0.619475967119672</c:v>
                </c:pt>
                <c:pt idx="6">
                  <c:v>0.705919202955226</c:v>
                </c:pt>
                <c:pt idx="7">
                  <c:v>0.80150374010095</c:v>
                </c:pt>
                <c:pt idx="8">
                  <c:v>0.914926330412087</c:v>
                </c:pt>
                <c:pt idx="9">
                  <c:v>0.999798368717147</c:v>
                </c:pt>
                <c:pt idx="10">
                  <c:v>0.978031490532653</c:v>
                </c:pt>
              </c:numCache>
            </c:numRef>
          </c:xVal>
          <c:yVal>
            <c:numRef>
              <c:f>InputData!$AA$186:$AA$196</c:f>
              <c:numCache>
                <c:formatCode>0.0000</c:formatCode>
                <c:ptCount val="11"/>
                <c:pt idx="0">
                  <c:v>-0.241545893719807</c:v>
                </c:pt>
                <c:pt idx="1">
                  <c:v>0.0</c:v>
                </c:pt>
                <c:pt idx="2">
                  <c:v>0.241545893719807</c:v>
                </c:pt>
                <c:pt idx="3">
                  <c:v>0.483091787439613</c:v>
                </c:pt>
                <c:pt idx="4">
                  <c:v>0.72463768115942</c:v>
                </c:pt>
                <c:pt idx="5">
                  <c:v>0.966183574879227</c:v>
                </c:pt>
                <c:pt idx="6">
                  <c:v>1.207729468599034</c:v>
                </c:pt>
                <c:pt idx="7">
                  <c:v>1.44927536231884</c:v>
                </c:pt>
                <c:pt idx="8">
                  <c:v>1.690821256038647</c:v>
                </c:pt>
                <c:pt idx="9">
                  <c:v>1.932367149758454</c:v>
                </c:pt>
                <c:pt idx="10">
                  <c:v>2.173913043478261</c:v>
                </c:pt>
              </c:numCache>
            </c:numRef>
          </c:yVal>
        </c:ser>
        <c:ser>
          <c:idx val="13"/>
          <c:order val="13"/>
          <c:tx>
            <c:v>-16</c:v>
          </c:tx>
          <c:spPr>
            <a:ln w="28575">
              <a:noFill/>
            </a:ln>
          </c:spPr>
          <c:xVal>
            <c:numRef>
              <c:f>InputData!$R$197:$R$206</c:f>
              <c:numCache>
                <c:formatCode>0.000</c:formatCode>
                <c:ptCount val="10"/>
                <c:pt idx="0">
                  <c:v>-0.207757810821881</c:v>
                </c:pt>
                <c:pt idx="1">
                  <c:v>0.0</c:v>
                </c:pt>
                <c:pt idx="2">
                  <c:v>0.154643401517395</c:v>
                </c:pt>
                <c:pt idx="3">
                  <c:v>0.293951352776859</c:v>
                </c:pt>
                <c:pt idx="4">
                  <c:v>0.494900255776509</c:v>
                </c:pt>
                <c:pt idx="5">
                  <c:v>0.619700778206443</c:v>
                </c:pt>
                <c:pt idx="6">
                  <c:v>0.70927123826065</c:v>
                </c:pt>
                <c:pt idx="7">
                  <c:v>0.770541698789536</c:v>
                </c:pt>
                <c:pt idx="8">
                  <c:v>0.890793269283178</c:v>
                </c:pt>
                <c:pt idx="9">
                  <c:v>1.007646497107446</c:v>
                </c:pt>
              </c:numCache>
            </c:numRef>
          </c:xVal>
          <c:yVal>
            <c:numRef>
              <c:f>InputData!$AA$197:$AA$206</c:f>
              <c:numCache>
                <c:formatCode>0.0000</c:formatCode>
                <c:ptCount val="10"/>
                <c:pt idx="0">
                  <c:v>-0.248756218905473</c:v>
                </c:pt>
                <c:pt idx="1">
                  <c:v>0.0</c:v>
                </c:pt>
                <c:pt idx="2">
                  <c:v>0.248756218905473</c:v>
                </c:pt>
                <c:pt idx="3">
                  <c:v>0.497512437810945</c:v>
                </c:pt>
                <c:pt idx="4">
                  <c:v>0.746268656716418</c:v>
                </c:pt>
                <c:pt idx="5">
                  <c:v>0.995024875621891</c:v>
                </c:pt>
                <c:pt idx="6">
                  <c:v>1.243781094527363</c:v>
                </c:pt>
                <c:pt idx="7">
                  <c:v>1.492537313432836</c:v>
                </c:pt>
                <c:pt idx="8">
                  <c:v>1.741293532338309</c:v>
                </c:pt>
                <c:pt idx="9">
                  <c:v>1.990049751243782</c:v>
                </c:pt>
              </c:numCache>
            </c:numRef>
          </c:yVal>
        </c:ser>
        <c:ser>
          <c:idx val="14"/>
          <c:order val="14"/>
          <c:tx>
            <c:v>-20</c:v>
          </c:tx>
          <c:spPr>
            <a:ln w="28575">
              <a:noFill/>
            </a:ln>
          </c:spPr>
          <c:xVal>
            <c:numRef>
              <c:f>InputData!$R$207:$R$215</c:f>
              <c:numCache>
                <c:formatCode>0.000</c:formatCode>
                <c:ptCount val="9"/>
                <c:pt idx="0">
                  <c:v>-0.26375425370806</c:v>
                </c:pt>
                <c:pt idx="1">
                  <c:v>0.0</c:v>
                </c:pt>
                <c:pt idx="2">
                  <c:v>0.138679827054096</c:v>
                </c:pt>
                <c:pt idx="3">
                  <c:v>0.302181142961563</c:v>
                </c:pt>
                <c:pt idx="4">
                  <c:v>0.498945557293607</c:v>
                </c:pt>
                <c:pt idx="5">
                  <c:v>0.636314745739865</c:v>
                </c:pt>
                <c:pt idx="6">
                  <c:v>0.77376368954557</c:v>
                </c:pt>
                <c:pt idx="7">
                  <c:v>0.816625502136145</c:v>
                </c:pt>
                <c:pt idx="8">
                  <c:v>1.484254591018789</c:v>
                </c:pt>
              </c:numCache>
            </c:numRef>
          </c:xVal>
          <c:yVal>
            <c:numRef>
              <c:f>InputData!$AA$207:$AA$215</c:f>
              <c:numCache>
                <c:formatCode>0.0000</c:formatCode>
                <c:ptCount val="9"/>
                <c:pt idx="0">
                  <c:v>-0.252525252525253</c:v>
                </c:pt>
                <c:pt idx="1">
                  <c:v>0.0</c:v>
                </c:pt>
                <c:pt idx="2">
                  <c:v>0.252525252525253</c:v>
                </c:pt>
                <c:pt idx="3">
                  <c:v>0.505050505050505</c:v>
                </c:pt>
                <c:pt idx="4">
                  <c:v>0.757575757575758</c:v>
                </c:pt>
                <c:pt idx="5">
                  <c:v>1.01010101010101</c:v>
                </c:pt>
                <c:pt idx="6">
                  <c:v>1.262626262626263</c:v>
                </c:pt>
                <c:pt idx="7">
                  <c:v>1.515151515151515</c:v>
                </c:pt>
                <c:pt idx="8">
                  <c:v>1.767676767676768</c:v>
                </c:pt>
              </c:numCache>
            </c:numRef>
          </c:yVal>
        </c:ser>
        <c:ser>
          <c:idx val="15"/>
          <c:order val="15"/>
          <c:tx>
            <c:v>1-1/e</c:v>
          </c:tx>
          <c:marker>
            <c:symbol val="none"/>
          </c:marker>
          <c:xVal>
            <c:numRef>
              <c:f>InputData!$U$1:$U$2</c:f>
              <c:numCache>
                <c:formatCode>General</c:formatCode>
                <c:ptCount val="2"/>
                <c:pt idx="0">
                  <c:v>0.632120558828558</c:v>
                </c:pt>
                <c:pt idx="1">
                  <c:v>0.632120558828558</c:v>
                </c:pt>
              </c:numCache>
            </c:numRef>
          </c:xVal>
          <c:yVal>
            <c:numRef>
              <c:f>InputData!$Z$1:$Z$2</c:f>
              <c:numCache>
                <c:formatCode>General</c:formatCode>
                <c:ptCount val="2"/>
                <c:pt idx="0">
                  <c:v>119.0</c:v>
                </c:pt>
                <c:pt idx="1">
                  <c:v>0.01</c:v>
                </c:pt>
              </c:numCache>
            </c:numRef>
          </c:yVal>
        </c:ser>
        <c:axId val="1257552872"/>
        <c:axId val="1274459112"/>
      </c:scatterChart>
      <c:valAx>
        <c:axId val="1257552872"/>
        <c:scaling>
          <c:orientation val="minMax"/>
          <c:max val="1.2"/>
          <c:min val="0.0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/>
                  <a:t>Normalized Theta (0 = Th-w,  and 1 = Th-e)</a:t>
                </a:r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74459112"/>
        <c:crosses val="autoZero"/>
        <c:crossBetween val="midCat"/>
        <c:majorUnit val="0.2"/>
        <c:minorUnit val="0.05"/>
      </c:valAx>
      <c:valAx>
        <c:axId val="1274459112"/>
        <c:scaling>
          <c:orientation val="minMax"/>
          <c:max val="2.0"/>
          <c:min val="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CA"/>
                  <a:t>Normalize P (0 = P100kPa,   and 1 = Ph)</a:t>
                </a:r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7552872"/>
        <c:crosses val="autoZero"/>
        <c:crossBetween val="midCat"/>
        <c:majorUnit val="0.5"/>
        <c:min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9199338415325"/>
          <c:y val="0.0220024794772994"/>
          <c:w val="0.142278650294561"/>
          <c:h val="0.891773496411392"/>
        </c:manualLayout>
      </c:layout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>
        <c:manualLayout>
          <c:layoutTarget val="inner"/>
          <c:xMode val="edge"/>
          <c:yMode val="edge"/>
          <c:x val="0.118194646769808"/>
          <c:y val="0.0282523124334504"/>
          <c:w val="0.742647770412134"/>
          <c:h val="0.849447403872003"/>
        </c:manualLayout>
      </c:layout>
      <c:scatterChart>
        <c:scatterStyle val="lineMarker"/>
        <c:ser>
          <c:idx val="6"/>
          <c:order val="0"/>
          <c:tx>
            <c:v>36</c:v>
          </c:tx>
          <c:spPr>
            <a:ln w="28575">
              <a:noFill/>
            </a:ln>
          </c:spPr>
          <c:xVal>
            <c:numRef>
              <c:f>InputData!$R$9:$R$18</c:f>
              <c:numCache>
                <c:formatCode>0.000</c:formatCode>
                <c:ptCount val="10"/>
                <c:pt idx="0">
                  <c:v>-0.0228531913430726</c:v>
                </c:pt>
                <c:pt idx="1">
                  <c:v>0.0</c:v>
                </c:pt>
                <c:pt idx="2">
                  <c:v>0.0239791321143842</c:v>
                </c:pt>
                <c:pt idx="3">
                  <c:v>0.0484807163026166</c:v>
                </c:pt>
                <c:pt idx="4">
                  <c:v>0.0761924890860365</c:v>
                </c:pt>
                <c:pt idx="5">
                  <c:v>0.104980463017018</c:v>
                </c:pt>
                <c:pt idx="6">
                  <c:v>0.136028031391861</c:v>
                </c:pt>
                <c:pt idx="7">
                  <c:v>0.170667429840805</c:v>
                </c:pt>
                <c:pt idx="8">
                  <c:v>0.911990106470746</c:v>
                </c:pt>
                <c:pt idx="9">
                  <c:v>0.985105880530074</c:v>
                </c:pt>
              </c:numCache>
            </c:numRef>
          </c:xVal>
          <c:yVal>
            <c:numRef>
              <c:f>InputData!$S$9:$S$18</c:f>
              <c:numCache>
                <c:formatCode>0.0</c:formatCode>
                <c:ptCount val="10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14.0</c:v>
                </c:pt>
                <c:pt idx="9">
                  <c:v>10.0</c:v>
                </c:pt>
              </c:numCache>
            </c:numRef>
          </c:yVal>
        </c:ser>
        <c:ser>
          <c:idx val="5"/>
          <c:order val="1"/>
          <c:tx>
            <c:v>32</c:v>
          </c:tx>
          <c:spPr>
            <a:ln w="28575">
              <a:noFill/>
            </a:ln>
          </c:spPr>
          <c:xVal>
            <c:numRef>
              <c:f>InputData!$R$19:$R$32</c:f>
              <c:numCache>
                <c:formatCode>0.000</c:formatCode>
                <c:ptCount val="14"/>
                <c:pt idx="0">
                  <c:v>-0.0286468783440682</c:v>
                </c:pt>
                <c:pt idx="1">
                  <c:v>0.0</c:v>
                </c:pt>
                <c:pt idx="2">
                  <c:v>0.030069191397432</c:v>
                </c:pt>
                <c:pt idx="3">
                  <c:v>0.0629048661574454</c:v>
                </c:pt>
                <c:pt idx="4">
                  <c:v>0.0966960195128607</c:v>
                </c:pt>
                <c:pt idx="5">
                  <c:v>0.134004393857527</c:v>
                </c:pt>
                <c:pt idx="6">
                  <c:v>0.17083788806207</c:v>
                </c:pt>
                <c:pt idx="7">
                  <c:v>0.214524262772004</c:v>
                </c:pt>
                <c:pt idx="8">
                  <c:v>0.260115032375841</c:v>
                </c:pt>
                <c:pt idx="9">
                  <c:v>0.308401542111445</c:v>
                </c:pt>
                <c:pt idx="10">
                  <c:v>0.361661249747227</c:v>
                </c:pt>
                <c:pt idx="11">
                  <c:v>0.926552650080542</c:v>
                </c:pt>
                <c:pt idx="12">
                  <c:v>0.96872879277544</c:v>
                </c:pt>
                <c:pt idx="13">
                  <c:v>0.98690028803696</c:v>
                </c:pt>
              </c:numCache>
            </c:numRef>
          </c:xVal>
          <c:yVal>
            <c:numRef>
              <c:f>InputData!$S$19:$S$32</c:f>
              <c:numCache>
                <c:formatCode>0.0</c:formatCode>
                <c:ptCount val="14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18.0</c:v>
                </c:pt>
                <c:pt idx="12">
                  <c:v>15.0</c:v>
                </c:pt>
                <c:pt idx="13">
                  <c:v>13.0</c:v>
                </c:pt>
              </c:numCache>
            </c:numRef>
          </c:yVal>
        </c:ser>
        <c:ser>
          <c:idx val="4"/>
          <c:order val="2"/>
          <c:tx>
            <c:v>28</c:v>
          </c:tx>
          <c:spPr>
            <a:ln w="28575">
              <a:noFill/>
            </a:ln>
          </c:spPr>
          <c:xVal>
            <c:numRef>
              <c:f>InputData!$R$33:$R$51</c:f>
              <c:numCache>
                <c:formatCode>0.000</c:formatCode>
                <c:ptCount val="19"/>
                <c:pt idx="0">
                  <c:v>-0.0370066996929407</c:v>
                </c:pt>
                <c:pt idx="1">
                  <c:v>0.0</c:v>
                </c:pt>
                <c:pt idx="2">
                  <c:v>0.0374350625851378</c:v>
                </c:pt>
                <c:pt idx="3">
                  <c:v>0.0769991536721476</c:v>
                </c:pt>
                <c:pt idx="4">
                  <c:v>0.120546141725442</c:v>
                </c:pt>
                <c:pt idx="5">
                  <c:v>0.164251901746418</c:v>
                </c:pt>
                <c:pt idx="6">
                  <c:v>0.213052214675119</c:v>
                </c:pt>
                <c:pt idx="7">
                  <c:v>0.263216907415675</c:v>
                </c:pt>
                <c:pt idx="8">
                  <c:v>0.31861490116729</c:v>
                </c:pt>
                <c:pt idx="9">
                  <c:v>0.377256667774844</c:v>
                </c:pt>
                <c:pt idx="10">
                  <c:v>0.44045466112019</c:v>
                </c:pt>
                <c:pt idx="11">
                  <c:v>0.504938921066183</c:v>
                </c:pt>
                <c:pt idx="12">
                  <c:v>0.577857491057428</c:v>
                </c:pt>
                <c:pt idx="13">
                  <c:v>0.659000067945042</c:v>
                </c:pt>
                <c:pt idx="14">
                  <c:v>0.74361834285056</c:v>
                </c:pt>
                <c:pt idx="15">
                  <c:v>0.821992500691498</c:v>
                </c:pt>
                <c:pt idx="16">
                  <c:v>0.899407015538049</c:v>
                </c:pt>
                <c:pt idx="17">
                  <c:v>0.958990512374875</c:v>
                </c:pt>
                <c:pt idx="18">
                  <c:v>0.982361159419159</c:v>
                </c:pt>
              </c:numCache>
            </c:numRef>
          </c:xVal>
          <c:yVal>
            <c:numRef>
              <c:f>InputData!$S$33:$S$51</c:f>
              <c:numCache>
                <c:formatCode>0.0</c:formatCode>
                <c:ptCount val="19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  <c:pt idx="16">
                  <c:v>25.0</c:v>
                </c:pt>
                <c:pt idx="17">
                  <c:v>20.0</c:v>
                </c:pt>
                <c:pt idx="18">
                  <c:v>17.0</c:v>
                </c:pt>
              </c:numCache>
            </c:numRef>
          </c:yVal>
        </c:ser>
        <c:ser>
          <c:idx val="3"/>
          <c:order val="3"/>
          <c:tx>
            <c:v>24</c:v>
          </c:tx>
          <c:spPr>
            <a:ln w="28575">
              <a:noFill/>
            </a:ln>
          </c:spPr>
          <c:xVal>
            <c:numRef>
              <c:f>InputData!$R$52:$R$69</c:f>
              <c:numCache>
                <c:formatCode>0.000</c:formatCode>
                <c:ptCount val="18"/>
                <c:pt idx="0">
                  <c:v>-0.044128629810162</c:v>
                </c:pt>
                <c:pt idx="1">
                  <c:v>0.0</c:v>
                </c:pt>
                <c:pt idx="2">
                  <c:v>0.0481971484362578</c:v>
                </c:pt>
                <c:pt idx="3">
                  <c:v>0.0953890852521161</c:v>
                </c:pt>
                <c:pt idx="4">
                  <c:v>0.149511848196972</c:v>
                </c:pt>
                <c:pt idx="5">
                  <c:v>0.201745832375296</c:v>
                </c:pt>
                <c:pt idx="6">
                  <c:v>0.260421462074564</c:v>
                </c:pt>
                <c:pt idx="7">
                  <c:v>0.320591308404024</c:v>
                </c:pt>
                <c:pt idx="8">
                  <c:v>0.385251713803173</c:v>
                </c:pt>
                <c:pt idx="9">
                  <c:v>0.453677916825308</c:v>
                </c:pt>
                <c:pt idx="10">
                  <c:v>0.529652776014273</c:v>
                </c:pt>
                <c:pt idx="11">
                  <c:v>0.602308031291447</c:v>
                </c:pt>
                <c:pt idx="12">
                  <c:v>0.675959336593074</c:v>
                </c:pt>
                <c:pt idx="13">
                  <c:v>0.758553989369581</c:v>
                </c:pt>
                <c:pt idx="14">
                  <c:v>0.838429748795349</c:v>
                </c:pt>
                <c:pt idx="15">
                  <c:v>0.901349347135614</c:v>
                </c:pt>
                <c:pt idx="16">
                  <c:v>0.954729675297723</c:v>
                </c:pt>
                <c:pt idx="17">
                  <c:v>0.987494371235561</c:v>
                </c:pt>
              </c:numCache>
            </c:numRef>
          </c:xVal>
          <c:yVal>
            <c:numRef>
              <c:f>InputData!$S$52:$S$69</c:f>
              <c:numCache>
                <c:formatCode>0.0</c:formatCode>
                <c:ptCount val="18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  <c:pt idx="16">
                  <c:v>25.0</c:v>
                </c:pt>
                <c:pt idx="17">
                  <c:v>20.0</c:v>
                </c:pt>
              </c:numCache>
            </c:numRef>
          </c:yVal>
        </c:ser>
        <c:ser>
          <c:idx val="2"/>
          <c:order val="4"/>
          <c:tx>
            <c:v>20</c:v>
          </c:tx>
          <c:spPr>
            <a:ln w="28575">
              <a:noFill/>
            </a:ln>
          </c:spPr>
          <c:xVal>
            <c:numRef>
              <c:f>InputData!$R$70:$R$86</c:f>
              <c:numCache>
                <c:formatCode>0.000</c:formatCode>
                <c:ptCount val="17"/>
                <c:pt idx="0">
                  <c:v>-0.0544098492162229</c:v>
                </c:pt>
                <c:pt idx="1">
                  <c:v>0.0</c:v>
                </c:pt>
                <c:pt idx="2">
                  <c:v>0.0596087580971523</c:v>
                </c:pt>
                <c:pt idx="3">
                  <c:v>0.115264545802713</c:v>
                </c:pt>
                <c:pt idx="4">
                  <c:v>0.179766172046151</c:v>
                </c:pt>
                <c:pt idx="5">
                  <c:v>0.241470668671072</c:v>
                </c:pt>
                <c:pt idx="6">
                  <c:v>0.311299802885925</c:v>
                </c:pt>
                <c:pt idx="7">
                  <c:v>0.382690417848949</c:v>
                </c:pt>
                <c:pt idx="8">
                  <c:v>0.456826895915295</c:v>
                </c:pt>
                <c:pt idx="9">
                  <c:v>0.535245707065904</c:v>
                </c:pt>
                <c:pt idx="10">
                  <c:v>0.614320206077486</c:v>
                </c:pt>
                <c:pt idx="11">
                  <c:v>0.693407688585389</c:v>
                </c:pt>
                <c:pt idx="12">
                  <c:v>0.772419286235257</c:v>
                </c:pt>
                <c:pt idx="13">
                  <c:v>0.849079378651834</c:v>
                </c:pt>
                <c:pt idx="14">
                  <c:v>0.912526340779235</c:v>
                </c:pt>
                <c:pt idx="15">
                  <c:v>0.952191458156266</c:v>
                </c:pt>
                <c:pt idx="16">
                  <c:v>0.969417342442887</c:v>
                </c:pt>
              </c:numCache>
            </c:numRef>
          </c:xVal>
          <c:yVal>
            <c:numRef>
              <c:f>InputData!$S$70:$S$86</c:f>
              <c:numCache>
                <c:formatCode>0.0</c:formatCode>
                <c:ptCount val="17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  <c:pt idx="16">
                  <c:v>25.0</c:v>
                </c:pt>
              </c:numCache>
            </c:numRef>
          </c:yVal>
        </c:ser>
        <c:ser>
          <c:idx val="0"/>
          <c:order val="5"/>
          <c:tx>
            <c:v>16</c:v>
          </c:tx>
          <c:spPr>
            <a:ln w="28575">
              <a:noFill/>
            </a:ln>
          </c:spPr>
          <c:xVal>
            <c:numRef>
              <c:f>InputData!$R$87:$R$102</c:f>
              <c:numCache>
                <c:formatCode>0.000</c:formatCode>
                <c:ptCount val="16"/>
                <c:pt idx="0">
                  <c:v>-0.0699880875257173</c:v>
                </c:pt>
                <c:pt idx="1">
                  <c:v>0.0</c:v>
                </c:pt>
                <c:pt idx="2">
                  <c:v>0.0703498268856319</c:v>
                </c:pt>
                <c:pt idx="3">
                  <c:v>0.141635572403213</c:v>
                </c:pt>
                <c:pt idx="4">
                  <c:v>0.214554886060053</c:v>
                </c:pt>
                <c:pt idx="5">
                  <c:v>0.293311503582032</c:v>
                </c:pt>
                <c:pt idx="6">
                  <c:v>0.368918277217323</c:v>
                </c:pt>
                <c:pt idx="7">
                  <c:v>0.452746663347011</c:v>
                </c:pt>
                <c:pt idx="8">
                  <c:v>0.532470067793196</c:v>
                </c:pt>
                <c:pt idx="9">
                  <c:v>0.61678588618917</c:v>
                </c:pt>
                <c:pt idx="10">
                  <c:v>0.700721707809938</c:v>
                </c:pt>
                <c:pt idx="11">
                  <c:v>0.77935067707054</c:v>
                </c:pt>
                <c:pt idx="12">
                  <c:v>0.8558172830028</c:v>
                </c:pt>
                <c:pt idx="13">
                  <c:v>0.918442509052107</c:v>
                </c:pt>
                <c:pt idx="14">
                  <c:v>0.94697722854138</c:v>
                </c:pt>
                <c:pt idx="15">
                  <c:v>0.982082116357473</c:v>
                </c:pt>
              </c:numCache>
            </c:numRef>
          </c:xVal>
          <c:yVal>
            <c:numRef>
              <c:f>InputData!$S$87:$S$102</c:f>
              <c:numCache>
                <c:formatCode>0.0</c:formatCode>
                <c:ptCount val="16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</c:numCache>
            </c:numRef>
          </c:yVal>
        </c:ser>
        <c:ser>
          <c:idx val="10"/>
          <c:order val="6"/>
          <c:tx>
            <c:v>12</c:v>
          </c:tx>
          <c:spPr>
            <a:ln w="28575">
              <a:noFill/>
            </a:ln>
          </c:spPr>
          <c:xVal>
            <c:numRef>
              <c:f>InputData!$R$103:$R$118</c:f>
              <c:numCache>
                <c:formatCode>0.000</c:formatCode>
                <c:ptCount val="16"/>
                <c:pt idx="0">
                  <c:v>-0.082042769930618</c:v>
                </c:pt>
                <c:pt idx="1">
                  <c:v>0.0</c:v>
                </c:pt>
                <c:pt idx="2">
                  <c:v>0.0821305624276484</c:v>
                </c:pt>
                <c:pt idx="3">
                  <c:v>0.169345104558467</c:v>
                </c:pt>
                <c:pt idx="4">
                  <c:v>0.258374282178916</c:v>
                </c:pt>
                <c:pt idx="5">
                  <c:v>0.337021311400616</c:v>
                </c:pt>
                <c:pt idx="6">
                  <c:v>0.428438764249856</c:v>
                </c:pt>
                <c:pt idx="7">
                  <c:v>0.516386459424532</c:v>
                </c:pt>
                <c:pt idx="8">
                  <c:v>0.602384878095639</c:v>
                </c:pt>
                <c:pt idx="9">
                  <c:v>0.693249686329736</c:v>
                </c:pt>
                <c:pt idx="10">
                  <c:v>0.772328797345429</c:v>
                </c:pt>
                <c:pt idx="11">
                  <c:v>0.842128817859804</c:v>
                </c:pt>
                <c:pt idx="12">
                  <c:v>0.906305665615959</c:v>
                </c:pt>
                <c:pt idx="13">
                  <c:v>0.954123448629704</c:v>
                </c:pt>
                <c:pt idx="14">
                  <c:v>0.986484211096224</c:v>
                </c:pt>
                <c:pt idx="15">
                  <c:v>1.013459129374711</c:v>
                </c:pt>
              </c:numCache>
            </c:numRef>
          </c:xVal>
          <c:yVal>
            <c:numRef>
              <c:f>InputData!$S$103:$S$118</c:f>
              <c:numCache>
                <c:formatCode>0.0</c:formatCode>
                <c:ptCount val="16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</c:numCache>
            </c:numRef>
          </c:yVal>
        </c:ser>
        <c:ser>
          <c:idx val="7"/>
          <c:order val="7"/>
          <c:tx>
            <c:v>8</c:v>
          </c:tx>
          <c:spPr>
            <a:ln w="28575">
              <a:noFill/>
            </a:ln>
          </c:spPr>
          <c:xVal>
            <c:numRef>
              <c:f>InputData!$R$119:$R$133</c:f>
              <c:numCache>
                <c:formatCode>0.000</c:formatCode>
                <c:ptCount val="15"/>
                <c:pt idx="0">
                  <c:v>-0.0949863968155202</c:v>
                </c:pt>
                <c:pt idx="1">
                  <c:v>0.0</c:v>
                </c:pt>
                <c:pt idx="2">
                  <c:v>0.0945845528230788</c:v>
                </c:pt>
                <c:pt idx="3">
                  <c:v>0.189658614409276</c:v>
                </c:pt>
                <c:pt idx="4">
                  <c:v>0.286309134407149</c:v>
                </c:pt>
                <c:pt idx="5">
                  <c:v>0.332974206183176</c:v>
                </c:pt>
                <c:pt idx="6">
                  <c:v>0.490010373041673</c:v>
                </c:pt>
                <c:pt idx="7">
                  <c:v>0.58248804645969</c:v>
                </c:pt>
                <c:pt idx="8">
                  <c:v>0.683493649907026</c:v>
                </c:pt>
                <c:pt idx="9">
                  <c:v>0.777187643253269</c:v>
                </c:pt>
                <c:pt idx="10">
                  <c:v>0.840305287294229</c:v>
                </c:pt>
                <c:pt idx="11">
                  <c:v>0.908327710203238</c:v>
                </c:pt>
                <c:pt idx="12">
                  <c:v>0.952667019624388</c:v>
                </c:pt>
                <c:pt idx="13">
                  <c:v>0.98569529143605</c:v>
                </c:pt>
                <c:pt idx="14">
                  <c:v>1.016595419214462</c:v>
                </c:pt>
              </c:numCache>
            </c:numRef>
          </c:xVal>
          <c:yVal>
            <c:numRef>
              <c:f>InputData!$S$119:$S$133</c:f>
              <c:numCache>
                <c:formatCode>0.0</c:formatCode>
                <c:ptCount val="15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</c:numCache>
            </c:numRef>
          </c:yVal>
        </c:ser>
        <c:ser>
          <c:idx val="8"/>
          <c:order val="8"/>
          <c:tx>
            <c:v>4</c:v>
          </c:tx>
          <c:spPr>
            <a:ln w="28575">
              <a:noFill/>
            </a:ln>
          </c:spPr>
          <c:xVal>
            <c:numRef>
              <c:f>InputData!$R$134:$R$147</c:f>
              <c:numCache>
                <c:formatCode>0.000</c:formatCode>
                <c:ptCount val="14"/>
                <c:pt idx="0">
                  <c:v>-0.187972263674231</c:v>
                </c:pt>
                <c:pt idx="1">
                  <c:v>0.0</c:v>
                </c:pt>
                <c:pt idx="2">
                  <c:v>0.106925385709591</c:v>
                </c:pt>
                <c:pt idx="3">
                  <c:v>0.221317522776537</c:v>
                </c:pt>
                <c:pt idx="4">
                  <c:v>0.329493781076644</c:v>
                </c:pt>
                <c:pt idx="5">
                  <c:v>0.44843888806517</c:v>
                </c:pt>
                <c:pt idx="6">
                  <c:v>0.548721574797699</c:v>
                </c:pt>
                <c:pt idx="7">
                  <c:v>0.647867830300753</c:v>
                </c:pt>
                <c:pt idx="8">
                  <c:v>0.740285835781275</c:v>
                </c:pt>
                <c:pt idx="9">
                  <c:v>0.828978190694067</c:v>
                </c:pt>
                <c:pt idx="10">
                  <c:v>0.883093705692354</c:v>
                </c:pt>
                <c:pt idx="11">
                  <c:v>0.950187881386936</c:v>
                </c:pt>
                <c:pt idx="12">
                  <c:v>0.983110922222072</c:v>
                </c:pt>
                <c:pt idx="13">
                  <c:v>1.016809795009128</c:v>
                </c:pt>
              </c:numCache>
            </c:numRef>
          </c:xVal>
          <c:yVal>
            <c:numRef>
              <c:f>InputData!$S$134:$S$147</c:f>
              <c:numCache>
                <c:formatCode>0.0</c:formatCode>
                <c:ptCount val="14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</c:numCache>
            </c:numRef>
          </c:yVal>
        </c:ser>
        <c:ser>
          <c:idx val="9"/>
          <c:order val="9"/>
          <c:tx>
            <c:v>0</c:v>
          </c:tx>
          <c:spPr>
            <a:ln w="28575">
              <a:noFill/>
            </a:ln>
          </c:spPr>
          <c:xVal>
            <c:numRef>
              <c:f>InputData!$R$148:$R$160</c:f>
              <c:numCache>
                <c:formatCode>0.000</c:formatCode>
                <c:ptCount val="13"/>
                <c:pt idx="0">
                  <c:v>-0.139701432484415</c:v>
                </c:pt>
                <c:pt idx="1">
                  <c:v>0.0</c:v>
                </c:pt>
                <c:pt idx="2">
                  <c:v>0.117645186247776</c:v>
                </c:pt>
                <c:pt idx="3">
                  <c:v>0.254458389535907</c:v>
                </c:pt>
                <c:pt idx="4">
                  <c:v>0.361415491312203</c:v>
                </c:pt>
                <c:pt idx="5">
                  <c:v>0.491702700766506</c:v>
                </c:pt>
                <c:pt idx="6">
                  <c:v>0.59545983386092</c:v>
                </c:pt>
                <c:pt idx="7">
                  <c:v>0.695995094250432</c:v>
                </c:pt>
                <c:pt idx="8">
                  <c:v>0.774364931826797</c:v>
                </c:pt>
                <c:pt idx="9">
                  <c:v>0.867773424696071</c:v>
                </c:pt>
                <c:pt idx="10">
                  <c:v>0.924301019781741</c:v>
                </c:pt>
                <c:pt idx="11">
                  <c:v>0.972167931435943</c:v>
                </c:pt>
                <c:pt idx="12">
                  <c:v>0.982611656913911</c:v>
                </c:pt>
              </c:numCache>
            </c:numRef>
          </c:xVal>
          <c:yVal>
            <c:numRef>
              <c:f>InputData!$S$148:$S$160</c:f>
              <c:numCache>
                <c:formatCode>0.0</c:formatCode>
                <c:ptCount val="13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</c:numCache>
            </c:numRef>
          </c:yVal>
        </c:ser>
        <c:ser>
          <c:idx val="1"/>
          <c:order val="10"/>
          <c:tx>
            <c:v>-4</c:v>
          </c:tx>
          <c:spPr>
            <a:ln w="28575">
              <a:noFill/>
            </a:ln>
          </c:spPr>
          <c:xVal>
            <c:numRef>
              <c:f>InputData!$R$161:$R$173</c:f>
              <c:numCache>
                <c:formatCode>0.000</c:formatCode>
                <c:ptCount val="13"/>
                <c:pt idx="0">
                  <c:v>-0.168235722895381</c:v>
                </c:pt>
                <c:pt idx="1">
                  <c:v>0.0</c:v>
                </c:pt>
                <c:pt idx="2">
                  <c:v>0.137556711026977</c:v>
                </c:pt>
                <c:pt idx="3">
                  <c:v>0.272533031565739</c:v>
                </c:pt>
                <c:pt idx="4">
                  <c:v>0.407107012734331</c:v>
                </c:pt>
                <c:pt idx="5">
                  <c:v>0.543973919846572</c:v>
                </c:pt>
                <c:pt idx="6">
                  <c:v>0.657519818622658</c:v>
                </c:pt>
                <c:pt idx="7">
                  <c:v>0.750264840774057</c:v>
                </c:pt>
                <c:pt idx="8">
                  <c:v>0.855770143904705</c:v>
                </c:pt>
                <c:pt idx="9">
                  <c:v>0.934350386320263</c:v>
                </c:pt>
                <c:pt idx="10">
                  <c:v>0.975469437344732</c:v>
                </c:pt>
                <c:pt idx="11">
                  <c:v>1.017864710771885</c:v>
                </c:pt>
                <c:pt idx="12">
                  <c:v>1.014323181958669</c:v>
                </c:pt>
              </c:numCache>
            </c:numRef>
          </c:xVal>
          <c:yVal>
            <c:numRef>
              <c:f>InputData!$S$161:$S$173</c:f>
              <c:numCache>
                <c:formatCode>0.0</c:formatCode>
                <c:ptCount val="13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47.0</c:v>
                </c:pt>
              </c:numCache>
            </c:numRef>
          </c:yVal>
        </c:ser>
        <c:ser>
          <c:idx val="11"/>
          <c:order val="11"/>
          <c:tx>
            <c:v>-8</c:v>
          </c:tx>
          <c:spPr>
            <a:ln w="28575">
              <a:noFill/>
            </a:ln>
          </c:spPr>
          <c:xVal>
            <c:numRef>
              <c:f>InputData!$R$174:$R$185</c:f>
              <c:numCache>
                <c:formatCode>0.000</c:formatCode>
                <c:ptCount val="12"/>
                <c:pt idx="0">
                  <c:v>-0.20107847757178</c:v>
                </c:pt>
                <c:pt idx="1">
                  <c:v>0.0</c:v>
                </c:pt>
                <c:pt idx="2">
                  <c:v>0.158118907927161</c:v>
                </c:pt>
                <c:pt idx="3">
                  <c:v>0.311398430784753</c:v>
                </c:pt>
                <c:pt idx="4">
                  <c:v>0.443604979869503</c:v>
                </c:pt>
                <c:pt idx="5">
                  <c:v>0.595953440619928</c:v>
                </c:pt>
                <c:pt idx="6">
                  <c:v>0.714602288878481</c:v>
                </c:pt>
                <c:pt idx="7">
                  <c:v>0.782568534704143</c:v>
                </c:pt>
                <c:pt idx="8">
                  <c:v>0.884998522783948</c:v>
                </c:pt>
                <c:pt idx="9">
                  <c:v>0.968693494098372</c:v>
                </c:pt>
                <c:pt idx="10">
                  <c:v>0.998743087258023</c:v>
                </c:pt>
                <c:pt idx="11">
                  <c:v>1.027306810084279</c:v>
                </c:pt>
              </c:numCache>
            </c:numRef>
          </c:xVal>
          <c:yVal>
            <c:numRef>
              <c:f>InputData!$S$174:$S$185</c:f>
              <c:numCache>
                <c:formatCode>0.0</c:formatCode>
                <c:ptCount val="12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</c:numCache>
            </c:numRef>
          </c:yVal>
        </c:ser>
        <c:ser>
          <c:idx val="12"/>
          <c:order val="12"/>
          <c:tx>
            <c:v>-12</c:v>
          </c:tx>
          <c:spPr>
            <a:ln w="28575">
              <a:noFill/>
            </a:ln>
          </c:spPr>
          <c:xVal>
            <c:numRef>
              <c:f>InputData!$R$186:$R$196</c:f>
              <c:numCache>
                <c:formatCode>0.000</c:formatCode>
                <c:ptCount val="11"/>
                <c:pt idx="0">
                  <c:v>-0.213019514788604</c:v>
                </c:pt>
                <c:pt idx="1">
                  <c:v>0.0</c:v>
                </c:pt>
                <c:pt idx="2">
                  <c:v>0.177015577132103</c:v>
                </c:pt>
                <c:pt idx="3">
                  <c:v>0.319858161668678</c:v>
                </c:pt>
                <c:pt idx="4">
                  <c:v>0.48314668203615</c:v>
                </c:pt>
                <c:pt idx="5">
                  <c:v>0.619475967119672</c:v>
                </c:pt>
                <c:pt idx="6">
                  <c:v>0.705919202955226</c:v>
                </c:pt>
                <c:pt idx="7">
                  <c:v>0.80150374010095</c:v>
                </c:pt>
                <c:pt idx="8">
                  <c:v>0.914926330412087</c:v>
                </c:pt>
                <c:pt idx="9">
                  <c:v>0.999798368717147</c:v>
                </c:pt>
                <c:pt idx="10">
                  <c:v>0.978031490532653</c:v>
                </c:pt>
              </c:numCache>
            </c:numRef>
          </c:xVal>
          <c:yVal>
            <c:numRef>
              <c:f>InputData!$S$186:$S$196</c:f>
              <c:numCache>
                <c:formatCode>0.0</c:formatCode>
                <c:ptCount val="11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</c:numCache>
            </c:numRef>
          </c:yVal>
        </c:ser>
        <c:ser>
          <c:idx val="13"/>
          <c:order val="13"/>
          <c:tx>
            <c:v>-16</c:v>
          </c:tx>
          <c:spPr>
            <a:ln w="28575">
              <a:noFill/>
            </a:ln>
          </c:spPr>
          <c:xVal>
            <c:numRef>
              <c:f>InputData!$R$197:$R$206</c:f>
              <c:numCache>
                <c:formatCode>0.000</c:formatCode>
                <c:ptCount val="10"/>
                <c:pt idx="0">
                  <c:v>-0.207757810821881</c:v>
                </c:pt>
                <c:pt idx="1">
                  <c:v>0.0</c:v>
                </c:pt>
                <c:pt idx="2">
                  <c:v>0.154643401517395</c:v>
                </c:pt>
                <c:pt idx="3">
                  <c:v>0.293951352776859</c:v>
                </c:pt>
                <c:pt idx="4">
                  <c:v>0.494900255776509</c:v>
                </c:pt>
                <c:pt idx="5">
                  <c:v>0.619700778206443</c:v>
                </c:pt>
                <c:pt idx="6">
                  <c:v>0.70927123826065</c:v>
                </c:pt>
                <c:pt idx="7">
                  <c:v>0.770541698789536</c:v>
                </c:pt>
                <c:pt idx="8">
                  <c:v>0.890793269283178</c:v>
                </c:pt>
                <c:pt idx="9">
                  <c:v>1.007646497107446</c:v>
                </c:pt>
              </c:numCache>
            </c:numRef>
          </c:xVal>
          <c:yVal>
            <c:numRef>
              <c:f>InputData!$S$197:$S$206</c:f>
              <c:numCache>
                <c:formatCode>0.0</c:formatCode>
                <c:ptCount val="10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</c:numCache>
            </c:numRef>
          </c:yVal>
        </c:ser>
        <c:ser>
          <c:idx val="14"/>
          <c:order val="14"/>
          <c:tx>
            <c:v>-20</c:v>
          </c:tx>
          <c:spPr>
            <a:ln w="28575">
              <a:noFill/>
            </a:ln>
          </c:spPr>
          <c:xVal>
            <c:numRef>
              <c:f>InputData!$R$207:$R$215</c:f>
              <c:numCache>
                <c:formatCode>0.000</c:formatCode>
                <c:ptCount val="9"/>
                <c:pt idx="0">
                  <c:v>-0.26375425370806</c:v>
                </c:pt>
                <c:pt idx="1">
                  <c:v>0.0</c:v>
                </c:pt>
                <c:pt idx="2">
                  <c:v>0.138679827054096</c:v>
                </c:pt>
                <c:pt idx="3">
                  <c:v>0.302181142961563</c:v>
                </c:pt>
                <c:pt idx="4">
                  <c:v>0.498945557293607</c:v>
                </c:pt>
                <c:pt idx="5">
                  <c:v>0.636314745739865</c:v>
                </c:pt>
                <c:pt idx="6">
                  <c:v>0.77376368954557</c:v>
                </c:pt>
                <c:pt idx="7">
                  <c:v>0.816625502136145</c:v>
                </c:pt>
                <c:pt idx="8">
                  <c:v>1.484254591018789</c:v>
                </c:pt>
              </c:numCache>
            </c:numRef>
          </c:xVal>
          <c:yVal>
            <c:numRef>
              <c:f>InputData!$S$207:$S$215</c:f>
              <c:numCache>
                <c:formatCode>0.0</c:formatCode>
                <c:ptCount val="9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</c:numCache>
            </c:numRef>
          </c:yVal>
        </c:ser>
        <c:ser>
          <c:idx val="15"/>
          <c:order val="15"/>
          <c:tx>
            <c:v>1-1/e</c:v>
          </c:tx>
          <c:marker>
            <c:symbol val="none"/>
          </c:marker>
          <c:xVal>
            <c:numRef>
              <c:f>InputData!$U$1:$U$2</c:f>
              <c:numCache>
                <c:formatCode>General</c:formatCode>
                <c:ptCount val="2"/>
                <c:pt idx="0">
                  <c:v>0.632120558828558</c:v>
                </c:pt>
                <c:pt idx="1">
                  <c:v>0.632120558828558</c:v>
                </c:pt>
              </c:numCache>
            </c:numRef>
          </c:xVal>
          <c:yVal>
            <c:numRef>
              <c:f>InputData!$Z$1:$Z$2</c:f>
              <c:numCache>
                <c:formatCode>General</c:formatCode>
                <c:ptCount val="2"/>
                <c:pt idx="0">
                  <c:v>119.0</c:v>
                </c:pt>
                <c:pt idx="1">
                  <c:v>0.01</c:v>
                </c:pt>
              </c:numCache>
            </c:numRef>
          </c:yVal>
        </c:ser>
        <c:axId val="1257515784"/>
        <c:axId val="1253620648"/>
      </c:scatterChart>
      <c:valAx>
        <c:axId val="1257515784"/>
        <c:scaling>
          <c:orientation val="minMax"/>
          <c:max val="1.2"/>
          <c:min val="0.0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/>
                  <a:t>Normalized Theta (0 = Th-w, and 1 = Th-e)</a:t>
                </a:r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3620648"/>
        <c:crosses val="max"/>
        <c:crossBetween val="midCat"/>
        <c:majorUnit val="0.2"/>
        <c:minorUnit val="0.05"/>
      </c:valAx>
      <c:valAx>
        <c:axId val="1253620648"/>
        <c:scaling>
          <c:orientation val="maxMin"/>
          <c:max val="120.0"/>
          <c:min val="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CA"/>
                  <a:t>P (kPa)</a:t>
                </a:r>
              </a:p>
            </c:rich>
          </c:tx>
          <c:layout/>
        </c:title>
        <c:numFmt formatCode="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7515784"/>
        <c:crosses val="autoZero"/>
        <c:crossBetween val="midCat"/>
        <c:majorUnit val="20.0"/>
        <c:minorUnit val="5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71596197386792"/>
          <c:y val="0.0458439274498879"/>
          <c:w val="0.122030613437394"/>
          <c:h val="0.779718744543214"/>
        </c:manualLayout>
      </c:layout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63941132807166"/>
          <c:y val="0.0514899557667384"/>
          <c:w val="0.779308376952722"/>
          <c:h val="0.732946567695368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InputData!$AF$2:$AF$22</c:f>
              <c:numCache>
                <c:formatCode>General</c:formatCode>
                <c:ptCount val="21"/>
                <c:pt idx="0">
                  <c:v>40.0</c:v>
                </c:pt>
                <c:pt idx="1">
                  <c:v>36.0</c:v>
                </c:pt>
                <c:pt idx="2">
                  <c:v>32.0</c:v>
                </c:pt>
                <c:pt idx="3">
                  <c:v>28.0</c:v>
                </c:pt>
                <c:pt idx="4">
                  <c:v>24.0</c:v>
                </c:pt>
                <c:pt idx="5">
                  <c:v>20.0</c:v>
                </c:pt>
                <c:pt idx="6">
                  <c:v>16.0</c:v>
                </c:pt>
                <c:pt idx="7">
                  <c:v>12.0</c:v>
                </c:pt>
                <c:pt idx="8">
                  <c:v>8.0</c:v>
                </c:pt>
                <c:pt idx="9">
                  <c:v>4.0</c:v>
                </c:pt>
                <c:pt idx="10">
                  <c:v>0.0</c:v>
                </c:pt>
                <c:pt idx="11">
                  <c:v>-4.0</c:v>
                </c:pt>
                <c:pt idx="12">
                  <c:v>-8.0</c:v>
                </c:pt>
                <c:pt idx="13">
                  <c:v>-12.0</c:v>
                </c:pt>
                <c:pt idx="14">
                  <c:v>-16.0</c:v>
                </c:pt>
                <c:pt idx="15">
                  <c:v>-20.0</c:v>
                </c:pt>
                <c:pt idx="16">
                  <c:v>-24.0</c:v>
                </c:pt>
                <c:pt idx="17">
                  <c:v>-28.0</c:v>
                </c:pt>
                <c:pt idx="18">
                  <c:v>-32.0</c:v>
                </c:pt>
                <c:pt idx="19">
                  <c:v>-36.0</c:v>
                </c:pt>
                <c:pt idx="20">
                  <c:v>-40.0</c:v>
                </c:pt>
              </c:numCache>
            </c:numRef>
          </c:xVal>
          <c:yVal>
            <c:numRef>
              <c:f>InputData!$AG$2:$AG$22</c:f>
              <c:numCache>
                <c:formatCode>General</c:formatCode>
                <c:ptCount val="21"/>
                <c:pt idx="0">
                  <c:v>20.0</c:v>
                </c:pt>
                <c:pt idx="1">
                  <c:v>28.0</c:v>
                </c:pt>
                <c:pt idx="2">
                  <c:v>35.0</c:v>
                </c:pt>
                <c:pt idx="3">
                  <c:v>41.7</c:v>
                </c:pt>
                <c:pt idx="4">
                  <c:v>48.0</c:v>
                </c:pt>
                <c:pt idx="5">
                  <c:v>53.9</c:v>
                </c:pt>
                <c:pt idx="6">
                  <c:v>59.1</c:v>
                </c:pt>
                <c:pt idx="7">
                  <c:v>63.4</c:v>
                </c:pt>
                <c:pt idx="8">
                  <c:v>67.5</c:v>
                </c:pt>
                <c:pt idx="9">
                  <c:v>70.8</c:v>
                </c:pt>
                <c:pt idx="10">
                  <c:v>73.2</c:v>
                </c:pt>
                <c:pt idx="11">
                  <c:v>76.4</c:v>
                </c:pt>
                <c:pt idx="12">
                  <c:v>78.5</c:v>
                </c:pt>
                <c:pt idx="13">
                  <c:v>79.3</c:v>
                </c:pt>
                <c:pt idx="14">
                  <c:v>79.9</c:v>
                </c:pt>
                <c:pt idx="15">
                  <c:v>80.2</c:v>
                </c:pt>
                <c:pt idx="16">
                  <c:v>80.5</c:v>
                </c:pt>
                <c:pt idx="17">
                  <c:v>80.7</c:v>
                </c:pt>
                <c:pt idx="18">
                  <c:v>80.8</c:v>
                </c:pt>
                <c:pt idx="19">
                  <c:v>80.9</c:v>
                </c:pt>
                <c:pt idx="20">
                  <c:v>81.0</c:v>
                </c:pt>
              </c:numCache>
            </c:numRef>
          </c:yVal>
        </c:ser>
        <c:ser>
          <c:idx val="1"/>
          <c:order val="1"/>
          <c:tx>
            <c:v>GEP1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InputData!$AF$2:$AF$22</c:f>
              <c:numCache>
                <c:formatCode>General</c:formatCode>
                <c:ptCount val="21"/>
                <c:pt idx="0">
                  <c:v>40.0</c:v>
                </c:pt>
                <c:pt idx="1">
                  <c:v>36.0</c:v>
                </c:pt>
                <c:pt idx="2">
                  <c:v>32.0</c:v>
                </c:pt>
                <c:pt idx="3">
                  <c:v>28.0</c:v>
                </c:pt>
                <c:pt idx="4">
                  <c:v>24.0</c:v>
                </c:pt>
                <c:pt idx="5">
                  <c:v>20.0</c:v>
                </c:pt>
                <c:pt idx="6">
                  <c:v>16.0</c:v>
                </c:pt>
                <c:pt idx="7">
                  <c:v>12.0</c:v>
                </c:pt>
                <c:pt idx="8">
                  <c:v>8.0</c:v>
                </c:pt>
                <c:pt idx="9">
                  <c:v>4.0</c:v>
                </c:pt>
                <c:pt idx="10">
                  <c:v>0.0</c:v>
                </c:pt>
                <c:pt idx="11">
                  <c:v>-4.0</c:v>
                </c:pt>
                <c:pt idx="12">
                  <c:v>-8.0</c:v>
                </c:pt>
                <c:pt idx="13">
                  <c:v>-12.0</c:v>
                </c:pt>
                <c:pt idx="14">
                  <c:v>-16.0</c:v>
                </c:pt>
                <c:pt idx="15">
                  <c:v>-20.0</c:v>
                </c:pt>
                <c:pt idx="16">
                  <c:v>-24.0</c:v>
                </c:pt>
                <c:pt idx="17">
                  <c:v>-28.0</c:v>
                </c:pt>
                <c:pt idx="18">
                  <c:v>-32.0</c:v>
                </c:pt>
                <c:pt idx="19">
                  <c:v>-36.0</c:v>
                </c:pt>
                <c:pt idx="20">
                  <c:v>-40.0</c:v>
                </c:pt>
              </c:numCache>
            </c:numRef>
          </c:xVal>
          <c:yVal>
            <c:numRef>
              <c:f>InputData!$AH$2:$AH$22</c:f>
              <c:numCache>
                <c:formatCode>General</c:formatCode>
                <c:ptCount val="21"/>
                <c:pt idx="0">
                  <c:v>21.10972506887462</c:v>
                </c:pt>
                <c:pt idx="1">
                  <c:v>28.32614918304629</c:v>
                </c:pt>
                <c:pt idx="2">
                  <c:v>35.16539866324231</c:v>
                </c:pt>
                <c:pt idx="3">
                  <c:v>41.6096240140009</c:v>
                </c:pt>
                <c:pt idx="4">
                  <c:v>47.63769719899114</c:v>
                </c:pt>
                <c:pt idx="5">
                  <c:v>53.22572753615257</c:v>
                </c:pt>
                <c:pt idx="6">
                  <c:v>58.347901082851</c:v>
                </c:pt>
                <c:pt idx="7">
                  <c:v>62.97770949099434</c:v>
                </c:pt>
                <c:pt idx="8">
                  <c:v>67.08963764443277</c:v>
                </c:pt>
                <c:pt idx="9">
                  <c:v>70.66137916596469</c:v>
                </c:pt>
                <c:pt idx="10">
                  <c:v>73.67664238344294</c:v>
                </c:pt>
                <c:pt idx="11">
                  <c:v>76.12859187585768</c:v>
                </c:pt>
                <c:pt idx="12">
                  <c:v>78.02393375623164</c:v>
                </c:pt>
                <c:pt idx="13">
                  <c:v>79.38757993313531</c:v>
                </c:pt>
                <c:pt idx="14">
                  <c:v>80.26768335302188</c:v>
                </c:pt>
                <c:pt idx="15">
                  <c:v>80.74054326553788</c:v>
                </c:pt>
                <c:pt idx="16">
                  <c:v>80.91422802096755</c:v>
                </c:pt>
                <c:pt idx="17">
                  <c:v>80.92809879247187</c:v>
                </c:pt>
                <c:pt idx="18">
                  <c:v>80.94011037390782</c:v>
                </c:pt>
                <c:pt idx="19">
                  <c:v>81.06880904998194</c:v>
                </c:pt>
                <c:pt idx="20">
                  <c:v>80.4550091438348</c:v>
                </c:pt>
              </c:numCache>
            </c:numRef>
          </c:yVal>
        </c:ser>
        <c:axId val="1257513560"/>
        <c:axId val="1249267384"/>
      </c:scatterChart>
      <c:valAx>
        <c:axId val="1257513560"/>
        <c:scaling>
          <c:orientation val="minMax"/>
          <c:max val="40.0"/>
          <c:min val="-40.0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US"/>
                  <a:t>Tw (C)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49267384"/>
        <c:crosses val="autoZero"/>
        <c:crossBetween val="midCat"/>
        <c:majorUnit val="20.0"/>
        <c:minorUnit val="5.0"/>
      </c:valAx>
      <c:valAx>
        <c:axId val="1249267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CA"/>
                  <a:t>Ph (kPa)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7513560"/>
        <c:crossesAt val="-40.0"/>
        <c:crossBetween val="midCat"/>
      </c:valAx>
    </c:plotArea>
    <c:legend>
      <c:legendPos val="r"/>
      <c:layout>
        <c:manualLayout>
          <c:xMode val="edge"/>
          <c:yMode val="edge"/>
          <c:x val="0.760267315116366"/>
          <c:y val="0.105354578780867"/>
          <c:w val="0.141823381914275"/>
          <c:h val="0.135420745878923"/>
        </c:manualLayout>
      </c:layout>
      <c:overlay val="1"/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>
        <c:manualLayout>
          <c:layoutTarget val="inner"/>
          <c:xMode val="edge"/>
          <c:yMode val="edge"/>
          <c:x val="0.124269057826958"/>
          <c:y val="0.0282523124334505"/>
          <c:w val="0.740622966726417"/>
          <c:h val="0.837526676148183"/>
        </c:manualLayout>
      </c:layout>
      <c:scatterChart>
        <c:scatterStyle val="lineMarker"/>
        <c:ser>
          <c:idx val="6"/>
          <c:order val="0"/>
          <c:tx>
            <c:v>36</c:v>
          </c:tx>
          <c:spPr>
            <a:ln w="28575">
              <a:noFill/>
            </a:ln>
          </c:spPr>
          <c:xVal>
            <c:numRef>
              <c:f>InputData!$R$9:$R$18</c:f>
              <c:numCache>
                <c:formatCode>0.000</c:formatCode>
                <c:ptCount val="10"/>
                <c:pt idx="0">
                  <c:v>-0.0228531913430726</c:v>
                </c:pt>
                <c:pt idx="1">
                  <c:v>0.0</c:v>
                </c:pt>
                <c:pt idx="2">
                  <c:v>0.0239791321143842</c:v>
                </c:pt>
                <c:pt idx="3">
                  <c:v>0.0484807163026166</c:v>
                </c:pt>
                <c:pt idx="4">
                  <c:v>0.0761924890860365</c:v>
                </c:pt>
                <c:pt idx="5">
                  <c:v>0.104980463017018</c:v>
                </c:pt>
                <c:pt idx="6">
                  <c:v>0.136028031391861</c:v>
                </c:pt>
                <c:pt idx="7">
                  <c:v>0.170667429840805</c:v>
                </c:pt>
                <c:pt idx="8">
                  <c:v>0.911990106470746</c:v>
                </c:pt>
                <c:pt idx="9">
                  <c:v>0.985105880530074</c:v>
                </c:pt>
              </c:numCache>
            </c:numRef>
          </c:xVal>
          <c:yVal>
            <c:numRef>
              <c:f>InputData!$AC$9:$AC$18</c:f>
              <c:numCache>
                <c:formatCode>General</c:formatCode>
                <c:ptCount val="10"/>
                <c:pt idx="0">
                  <c:v>-0.0332912280620758</c:v>
                </c:pt>
                <c:pt idx="1">
                  <c:v>0.0</c:v>
                </c:pt>
                <c:pt idx="2">
                  <c:v>0.0315100159885465</c:v>
                </c:pt>
                <c:pt idx="3">
                  <c:v>0.0621935249658094</c:v>
                </c:pt>
                <c:pt idx="4">
                  <c:v>0.0877985903608282</c:v>
                </c:pt>
                <c:pt idx="5">
                  <c:v>0.111701130608498</c:v>
                </c:pt>
                <c:pt idx="6">
                  <c:v>0.132029045079009</c:v>
                </c:pt>
                <c:pt idx="7">
                  <c:v>0.146674768037257</c:v>
                </c:pt>
                <c:pt idx="8">
                  <c:v>-0.248302660887553</c:v>
                </c:pt>
                <c:pt idx="9">
                  <c:v>-0.308414556798574</c:v>
                </c:pt>
              </c:numCache>
            </c:numRef>
          </c:yVal>
        </c:ser>
        <c:ser>
          <c:idx val="5"/>
          <c:order val="1"/>
          <c:tx>
            <c:v>32</c:v>
          </c:tx>
          <c:spPr>
            <a:ln w="28575">
              <a:noFill/>
            </a:ln>
          </c:spPr>
          <c:xVal>
            <c:numRef>
              <c:f>InputData!$R$19:$R$32</c:f>
              <c:numCache>
                <c:formatCode>0.000</c:formatCode>
                <c:ptCount val="14"/>
                <c:pt idx="0">
                  <c:v>-0.0286468783440682</c:v>
                </c:pt>
                <c:pt idx="1">
                  <c:v>0.0</c:v>
                </c:pt>
                <c:pt idx="2">
                  <c:v>0.030069191397432</c:v>
                </c:pt>
                <c:pt idx="3">
                  <c:v>0.0629048661574454</c:v>
                </c:pt>
                <c:pt idx="4">
                  <c:v>0.0966960195128607</c:v>
                </c:pt>
                <c:pt idx="5">
                  <c:v>0.134004393857527</c:v>
                </c:pt>
                <c:pt idx="6">
                  <c:v>0.17083788806207</c:v>
                </c:pt>
                <c:pt idx="7">
                  <c:v>0.214524262772004</c:v>
                </c:pt>
                <c:pt idx="8">
                  <c:v>0.260115032375841</c:v>
                </c:pt>
                <c:pt idx="9">
                  <c:v>0.308401542111445</c:v>
                </c:pt>
                <c:pt idx="10">
                  <c:v>0.361661249747227</c:v>
                </c:pt>
                <c:pt idx="11">
                  <c:v>0.926552650080542</c:v>
                </c:pt>
                <c:pt idx="12">
                  <c:v>0.96872879277544</c:v>
                </c:pt>
                <c:pt idx="13">
                  <c:v>0.98690028803696</c:v>
                </c:pt>
              </c:numCache>
            </c:numRef>
          </c:xVal>
          <c:yVal>
            <c:numRef>
              <c:f>InputData!$AC$19:$AC$32</c:f>
              <c:numCache>
                <c:formatCode>General</c:formatCode>
                <c:ptCount val="14"/>
                <c:pt idx="0">
                  <c:v>-0.0316043826582416</c:v>
                </c:pt>
                <c:pt idx="1">
                  <c:v>0.0</c:v>
                </c:pt>
                <c:pt idx="2">
                  <c:v>0.0293543165379439</c:v>
                </c:pt>
                <c:pt idx="3">
                  <c:v>0.0543321208363426</c:v>
                </c:pt>
                <c:pt idx="4">
                  <c:v>0.0777983802529033</c:v>
                </c:pt>
                <c:pt idx="5">
                  <c:v>0.0957004779915571</c:v>
                </c:pt>
                <c:pt idx="6">
                  <c:v>0.11435382505044</c:v>
                </c:pt>
                <c:pt idx="7">
                  <c:v>0.122166074774837</c:v>
                </c:pt>
                <c:pt idx="8">
                  <c:v>0.126965616136398</c:v>
                </c:pt>
                <c:pt idx="9">
                  <c:v>0.127500559401729</c:v>
                </c:pt>
                <c:pt idx="10">
                  <c:v>0.120168019430329</c:v>
                </c:pt>
                <c:pt idx="11">
                  <c:v>-0.204246248577002</c:v>
                </c:pt>
                <c:pt idx="12">
                  <c:v>-0.224814077752081</c:v>
                </c:pt>
                <c:pt idx="13">
                  <c:v>-0.222791729215561</c:v>
                </c:pt>
              </c:numCache>
            </c:numRef>
          </c:yVal>
        </c:ser>
        <c:ser>
          <c:idx val="4"/>
          <c:order val="2"/>
          <c:tx>
            <c:v>28</c:v>
          </c:tx>
          <c:spPr>
            <a:ln w="28575">
              <a:noFill/>
            </a:ln>
          </c:spPr>
          <c:xVal>
            <c:numRef>
              <c:f>InputData!$R$33:$R$51</c:f>
              <c:numCache>
                <c:formatCode>0.000</c:formatCode>
                <c:ptCount val="19"/>
                <c:pt idx="0">
                  <c:v>-0.0370066996929407</c:v>
                </c:pt>
                <c:pt idx="1">
                  <c:v>0.0</c:v>
                </c:pt>
                <c:pt idx="2">
                  <c:v>0.0374350625851378</c:v>
                </c:pt>
                <c:pt idx="3">
                  <c:v>0.0769991536721476</c:v>
                </c:pt>
                <c:pt idx="4">
                  <c:v>0.120546141725442</c:v>
                </c:pt>
                <c:pt idx="5">
                  <c:v>0.164251901746418</c:v>
                </c:pt>
                <c:pt idx="6">
                  <c:v>0.213052214675119</c:v>
                </c:pt>
                <c:pt idx="7">
                  <c:v>0.263216907415675</c:v>
                </c:pt>
                <c:pt idx="8">
                  <c:v>0.31861490116729</c:v>
                </c:pt>
                <c:pt idx="9">
                  <c:v>0.377256667774844</c:v>
                </c:pt>
                <c:pt idx="10">
                  <c:v>0.44045466112019</c:v>
                </c:pt>
                <c:pt idx="11">
                  <c:v>0.504938921066183</c:v>
                </c:pt>
                <c:pt idx="12">
                  <c:v>0.577857491057428</c:v>
                </c:pt>
                <c:pt idx="13">
                  <c:v>0.659000067945042</c:v>
                </c:pt>
                <c:pt idx="14">
                  <c:v>0.74361834285056</c:v>
                </c:pt>
                <c:pt idx="15">
                  <c:v>0.821992500691498</c:v>
                </c:pt>
                <c:pt idx="16">
                  <c:v>0.899407015538049</c:v>
                </c:pt>
                <c:pt idx="17">
                  <c:v>0.958990512374875</c:v>
                </c:pt>
                <c:pt idx="18">
                  <c:v>0.982361159419159</c:v>
                </c:pt>
              </c:numCache>
            </c:numRef>
          </c:xVal>
          <c:yVal>
            <c:numRef>
              <c:f>InputData!$AC$33:$AC$51</c:f>
              <c:numCache>
                <c:formatCode>General</c:formatCode>
                <c:ptCount val="19"/>
                <c:pt idx="0">
                  <c:v>-0.0272195563981227</c:v>
                </c:pt>
                <c:pt idx="1">
                  <c:v>0.0</c:v>
                </c:pt>
                <c:pt idx="2">
                  <c:v>0.0265418962805797</c:v>
                </c:pt>
                <c:pt idx="3">
                  <c:v>0.0497157190629369</c:v>
                </c:pt>
                <c:pt idx="4">
                  <c:v>0.0665886916187718</c:v>
                </c:pt>
                <c:pt idx="5">
                  <c:v>0.0832104906200304</c:v>
                </c:pt>
                <c:pt idx="6">
                  <c:v>0.0917728255893539</c:v>
                </c:pt>
                <c:pt idx="7">
                  <c:v>0.0981767434770003</c:v>
                </c:pt>
                <c:pt idx="8">
                  <c:v>0.0963017010651163</c:v>
                </c:pt>
                <c:pt idx="9">
                  <c:v>0.0892950855527618</c:v>
                </c:pt>
                <c:pt idx="10">
                  <c:v>0.0750806254700053</c:v>
                </c:pt>
                <c:pt idx="11">
                  <c:v>0.0588313215861998</c:v>
                </c:pt>
                <c:pt idx="12">
                  <c:v>0.0292391356722936</c:v>
                </c:pt>
                <c:pt idx="13">
                  <c:v>-0.0133632375888029</c:v>
                </c:pt>
                <c:pt idx="14">
                  <c:v>-0.0614640841543332</c:v>
                </c:pt>
                <c:pt idx="15">
                  <c:v>-0.0996868829687354</c:v>
                </c:pt>
                <c:pt idx="16">
                  <c:v>-0.136391548919105</c:v>
                </c:pt>
                <c:pt idx="17">
                  <c:v>-0.144887959718323</c:v>
                </c:pt>
                <c:pt idx="18">
                  <c:v>-0.130401802980566</c:v>
                </c:pt>
              </c:numCache>
            </c:numRef>
          </c:yVal>
        </c:ser>
        <c:ser>
          <c:idx val="3"/>
          <c:order val="3"/>
          <c:tx>
            <c:v>24</c:v>
          </c:tx>
          <c:spPr>
            <a:ln w="28575">
              <a:noFill/>
            </a:ln>
          </c:spPr>
          <c:xVal>
            <c:numRef>
              <c:f>InputData!$R$52:$R$69</c:f>
              <c:numCache>
                <c:formatCode>0.000</c:formatCode>
                <c:ptCount val="18"/>
                <c:pt idx="0">
                  <c:v>-0.044128629810162</c:v>
                </c:pt>
                <c:pt idx="1">
                  <c:v>0.0</c:v>
                </c:pt>
                <c:pt idx="2">
                  <c:v>0.0481971484362578</c:v>
                </c:pt>
                <c:pt idx="3">
                  <c:v>0.0953890852521161</c:v>
                </c:pt>
                <c:pt idx="4">
                  <c:v>0.149511848196972</c:v>
                </c:pt>
                <c:pt idx="5">
                  <c:v>0.201745832375296</c:v>
                </c:pt>
                <c:pt idx="6">
                  <c:v>0.260421462074564</c:v>
                </c:pt>
                <c:pt idx="7">
                  <c:v>0.320591308404024</c:v>
                </c:pt>
                <c:pt idx="8">
                  <c:v>0.385251713803173</c:v>
                </c:pt>
                <c:pt idx="9">
                  <c:v>0.453677916825308</c:v>
                </c:pt>
                <c:pt idx="10">
                  <c:v>0.529652776014273</c:v>
                </c:pt>
                <c:pt idx="11">
                  <c:v>0.602308031291447</c:v>
                </c:pt>
                <c:pt idx="12">
                  <c:v>0.675959336593074</c:v>
                </c:pt>
                <c:pt idx="13">
                  <c:v>0.758553989369581</c:v>
                </c:pt>
                <c:pt idx="14">
                  <c:v>0.838429748795349</c:v>
                </c:pt>
                <c:pt idx="15">
                  <c:v>0.901349347135614</c:v>
                </c:pt>
                <c:pt idx="16">
                  <c:v>0.954729675297723</c:v>
                </c:pt>
                <c:pt idx="17">
                  <c:v>0.987494371235561</c:v>
                </c:pt>
              </c:numCache>
            </c:numRef>
          </c:xVal>
          <c:yVal>
            <c:numRef>
              <c:f>InputData!$AC$52:$AC$69</c:f>
              <c:numCache>
                <c:formatCode>General</c:formatCode>
                <c:ptCount val="18"/>
                <c:pt idx="0">
                  <c:v>-0.0263433816881105</c:v>
                </c:pt>
                <c:pt idx="1">
                  <c:v>0.0</c:v>
                </c:pt>
                <c:pt idx="2">
                  <c:v>0.0199070799901629</c:v>
                </c:pt>
                <c:pt idx="3">
                  <c:v>0.0414043813492722</c:v>
                </c:pt>
                <c:pt idx="4">
                  <c:v>0.0519372772129454</c:v>
                </c:pt>
                <c:pt idx="5">
                  <c:v>0.0654581770897029</c:v>
                </c:pt>
                <c:pt idx="6">
                  <c:v>0.0687885437984173</c:v>
                </c:pt>
                <c:pt idx="7">
                  <c:v>0.0697550946031502</c:v>
                </c:pt>
                <c:pt idx="8">
                  <c:v>0.0636176855588154</c:v>
                </c:pt>
                <c:pt idx="9">
                  <c:v>0.0515228723921323</c:v>
                </c:pt>
                <c:pt idx="10">
                  <c:v>0.0274862610013583</c:v>
                </c:pt>
                <c:pt idx="11">
                  <c:v>0.00870118567507161</c:v>
                </c:pt>
                <c:pt idx="12">
                  <c:v>-0.0116596175887786</c:v>
                </c:pt>
                <c:pt idx="13">
                  <c:v>-0.0461685882393268</c:v>
                </c:pt>
                <c:pt idx="14">
                  <c:v>-0.0763763329405427</c:v>
                </c:pt>
                <c:pt idx="15">
                  <c:v>-0.0797598257665701</c:v>
                </c:pt>
                <c:pt idx="16">
                  <c:v>-0.0680524153702207</c:v>
                </c:pt>
                <c:pt idx="17">
                  <c:v>-0.0237315549976911</c:v>
                </c:pt>
              </c:numCache>
            </c:numRef>
          </c:yVal>
        </c:ser>
        <c:ser>
          <c:idx val="2"/>
          <c:order val="4"/>
          <c:tx>
            <c:v>20</c:v>
          </c:tx>
          <c:spPr>
            <a:ln w="28575">
              <a:noFill/>
            </a:ln>
          </c:spPr>
          <c:xVal>
            <c:numRef>
              <c:f>InputData!$R$70:$R$86</c:f>
              <c:numCache>
                <c:formatCode>0.000</c:formatCode>
                <c:ptCount val="17"/>
                <c:pt idx="0">
                  <c:v>-0.0544098492162229</c:v>
                </c:pt>
                <c:pt idx="1">
                  <c:v>0.0</c:v>
                </c:pt>
                <c:pt idx="2">
                  <c:v>0.0596087580971523</c:v>
                </c:pt>
                <c:pt idx="3">
                  <c:v>0.115264545802713</c:v>
                </c:pt>
                <c:pt idx="4">
                  <c:v>0.179766172046151</c:v>
                </c:pt>
                <c:pt idx="5">
                  <c:v>0.241470668671072</c:v>
                </c:pt>
                <c:pt idx="6">
                  <c:v>0.311299802885925</c:v>
                </c:pt>
                <c:pt idx="7">
                  <c:v>0.382690417848949</c:v>
                </c:pt>
                <c:pt idx="8">
                  <c:v>0.456826895915295</c:v>
                </c:pt>
                <c:pt idx="9">
                  <c:v>0.535245707065904</c:v>
                </c:pt>
                <c:pt idx="10">
                  <c:v>0.614320206077486</c:v>
                </c:pt>
                <c:pt idx="11">
                  <c:v>0.693407688585389</c:v>
                </c:pt>
                <c:pt idx="12">
                  <c:v>0.772419286235257</c:v>
                </c:pt>
                <c:pt idx="13">
                  <c:v>0.849079378651834</c:v>
                </c:pt>
                <c:pt idx="14">
                  <c:v>0.912526340779235</c:v>
                </c:pt>
                <c:pt idx="15">
                  <c:v>0.952191458156266</c:v>
                </c:pt>
                <c:pt idx="16">
                  <c:v>0.969417342442887</c:v>
                </c:pt>
              </c:numCache>
            </c:numRef>
          </c:xVal>
          <c:yVal>
            <c:numRef>
              <c:f>InputData!$AC$70:$AC$86</c:f>
              <c:numCache>
                <c:formatCode>General</c:formatCode>
                <c:ptCount val="17"/>
                <c:pt idx="0">
                  <c:v>-0.0223847557638193</c:v>
                </c:pt>
                <c:pt idx="1">
                  <c:v>0.0</c:v>
                </c:pt>
                <c:pt idx="2">
                  <c:v>0.0141602030130529</c:v>
                </c:pt>
                <c:pt idx="3">
                  <c:v>0.0345739131085483</c:v>
                </c:pt>
                <c:pt idx="4">
                  <c:v>0.0409937126843944</c:v>
                </c:pt>
                <c:pt idx="5">
                  <c:v>0.0518385061628282</c:v>
                </c:pt>
                <c:pt idx="6">
                  <c:v>0.0498303122222341</c:v>
                </c:pt>
                <c:pt idx="7">
                  <c:v>0.0453518921098096</c:v>
                </c:pt>
                <c:pt idx="8">
                  <c:v>0.0365295805276777</c:v>
                </c:pt>
                <c:pt idx="9">
                  <c:v>0.0209327177551865</c:v>
                </c:pt>
                <c:pt idx="10">
                  <c:v>0.004298572059659</c:v>
                </c:pt>
                <c:pt idx="11">
                  <c:v>-0.0123561132246237</c:v>
                </c:pt>
                <c:pt idx="12">
                  <c:v>-0.0288907504310889</c:v>
                </c:pt>
                <c:pt idx="13">
                  <c:v>-0.0417053611324081</c:v>
                </c:pt>
                <c:pt idx="14">
                  <c:v>-0.0336171074914207</c:v>
                </c:pt>
                <c:pt idx="15">
                  <c:v>0.0120934705910354</c:v>
                </c:pt>
                <c:pt idx="16">
                  <c:v>0.09330239274253</c:v>
                </c:pt>
              </c:numCache>
            </c:numRef>
          </c:yVal>
        </c:ser>
        <c:ser>
          <c:idx val="0"/>
          <c:order val="5"/>
          <c:tx>
            <c:v>16</c:v>
          </c:tx>
          <c:spPr>
            <a:ln w="28575">
              <a:noFill/>
            </a:ln>
          </c:spPr>
          <c:xVal>
            <c:numRef>
              <c:f>InputData!$R$87:$R$102</c:f>
              <c:numCache>
                <c:formatCode>0.000</c:formatCode>
                <c:ptCount val="16"/>
                <c:pt idx="0">
                  <c:v>-0.0699880875257173</c:v>
                </c:pt>
                <c:pt idx="1">
                  <c:v>0.0</c:v>
                </c:pt>
                <c:pt idx="2">
                  <c:v>0.0703498268856319</c:v>
                </c:pt>
                <c:pt idx="3">
                  <c:v>0.141635572403213</c:v>
                </c:pt>
                <c:pt idx="4">
                  <c:v>0.214554886060053</c:v>
                </c:pt>
                <c:pt idx="5">
                  <c:v>0.293311503582032</c:v>
                </c:pt>
                <c:pt idx="6">
                  <c:v>0.368918277217323</c:v>
                </c:pt>
                <c:pt idx="7">
                  <c:v>0.452746663347011</c:v>
                </c:pt>
                <c:pt idx="8">
                  <c:v>0.532470067793196</c:v>
                </c:pt>
                <c:pt idx="9">
                  <c:v>0.61678588618917</c:v>
                </c:pt>
                <c:pt idx="10">
                  <c:v>0.700721707809938</c:v>
                </c:pt>
                <c:pt idx="11">
                  <c:v>0.77935067707054</c:v>
                </c:pt>
                <c:pt idx="12">
                  <c:v>0.8558172830028</c:v>
                </c:pt>
                <c:pt idx="13">
                  <c:v>0.918442509052107</c:v>
                </c:pt>
                <c:pt idx="14">
                  <c:v>0.94697722854138</c:v>
                </c:pt>
                <c:pt idx="15">
                  <c:v>0.982082116357473</c:v>
                </c:pt>
              </c:numCache>
            </c:numRef>
          </c:xVal>
          <c:yVal>
            <c:numRef>
              <c:f>InputData!$AC$87:$AC$102</c:f>
              <c:numCache>
                <c:formatCode>General</c:formatCode>
                <c:ptCount val="16"/>
                <c:pt idx="0">
                  <c:v>-0.0115298645290397</c:v>
                </c:pt>
                <c:pt idx="1">
                  <c:v>0.0</c:v>
                </c:pt>
                <c:pt idx="2">
                  <c:v>0.0109576012876971</c:v>
                </c:pt>
                <c:pt idx="3">
                  <c:v>0.0204346011001256</c:v>
                </c:pt>
                <c:pt idx="4">
                  <c:v>0.027327334167162</c:v>
                </c:pt>
                <c:pt idx="5">
                  <c:v>0.0249855884886312</c:v>
                </c:pt>
                <c:pt idx="6">
                  <c:v>0.027626822469116</c:v>
                </c:pt>
                <c:pt idx="7">
                  <c:v>0.0172616569905568</c:v>
                </c:pt>
                <c:pt idx="8">
                  <c:v>0.0133904769174266</c:v>
                </c:pt>
                <c:pt idx="9">
                  <c:v>0.00225420494742745</c:v>
                </c:pt>
                <c:pt idx="10">
                  <c:v>-0.00828092097551014</c:v>
                </c:pt>
                <c:pt idx="11">
                  <c:v>-0.01042073007787</c:v>
                </c:pt>
                <c:pt idx="12">
                  <c:v>-0.00913973076300478</c:v>
                </c:pt>
                <c:pt idx="13">
                  <c:v>0.0140380091176215</c:v>
                </c:pt>
                <c:pt idx="14">
                  <c:v>0.0911461363015968</c:v>
                </c:pt>
                <c:pt idx="15">
                  <c:v>0.157860410232334</c:v>
                </c:pt>
              </c:numCache>
            </c:numRef>
          </c:yVal>
        </c:ser>
        <c:ser>
          <c:idx val="10"/>
          <c:order val="6"/>
          <c:tx>
            <c:v>12</c:v>
          </c:tx>
          <c:spPr>
            <a:ln w="28575">
              <a:noFill/>
            </a:ln>
          </c:spPr>
          <c:xVal>
            <c:numRef>
              <c:f>InputData!$R$103:$R$118</c:f>
              <c:numCache>
                <c:formatCode>0.000</c:formatCode>
                <c:ptCount val="16"/>
                <c:pt idx="0">
                  <c:v>-0.082042769930618</c:v>
                </c:pt>
                <c:pt idx="1">
                  <c:v>0.0</c:v>
                </c:pt>
                <c:pt idx="2">
                  <c:v>0.0821305624276484</c:v>
                </c:pt>
                <c:pt idx="3">
                  <c:v>0.169345104558467</c:v>
                </c:pt>
                <c:pt idx="4">
                  <c:v>0.258374282178916</c:v>
                </c:pt>
                <c:pt idx="5">
                  <c:v>0.337021311400616</c:v>
                </c:pt>
                <c:pt idx="6">
                  <c:v>0.428438764249856</c:v>
                </c:pt>
                <c:pt idx="7">
                  <c:v>0.516386459424532</c:v>
                </c:pt>
                <c:pt idx="8">
                  <c:v>0.602384878095639</c:v>
                </c:pt>
                <c:pt idx="9">
                  <c:v>0.693249686329736</c:v>
                </c:pt>
                <c:pt idx="10">
                  <c:v>0.772328797345429</c:v>
                </c:pt>
                <c:pt idx="11">
                  <c:v>0.842128817859804</c:v>
                </c:pt>
                <c:pt idx="12">
                  <c:v>0.906305665615959</c:v>
                </c:pt>
                <c:pt idx="13">
                  <c:v>0.954123448629704</c:v>
                </c:pt>
                <c:pt idx="14">
                  <c:v>0.986484211096224</c:v>
                </c:pt>
                <c:pt idx="15">
                  <c:v>1.013459129374711</c:v>
                </c:pt>
              </c:numCache>
            </c:numRef>
          </c:xVal>
          <c:yVal>
            <c:numRef>
              <c:f>InputData!$AC$103:$AC$118</c:f>
              <c:numCache>
                <c:formatCode>General</c:formatCode>
                <c:ptCount val="16"/>
                <c:pt idx="0">
                  <c:v>-0.00682227086064663</c:v>
                </c:pt>
                <c:pt idx="1">
                  <c:v>0.0</c:v>
                </c:pt>
                <c:pt idx="2">
                  <c:v>0.00668338517530656</c:v>
                </c:pt>
                <c:pt idx="3">
                  <c:v>0.00532403288200095</c:v>
                </c:pt>
                <c:pt idx="4">
                  <c:v>0.00109396951264235</c:v>
                </c:pt>
                <c:pt idx="5">
                  <c:v>0.0132882230773655</c:v>
                </c:pt>
                <c:pt idx="6">
                  <c:v>0.00527996392646635</c:v>
                </c:pt>
                <c:pt idx="7">
                  <c:v>0.00276078059520868</c:v>
                </c:pt>
                <c:pt idx="8">
                  <c:v>0.0033253072878453</c:v>
                </c:pt>
                <c:pt idx="9">
                  <c:v>-0.00380868095472153</c:v>
                </c:pt>
                <c:pt idx="10">
                  <c:v>0.00770202927644292</c:v>
                </c:pt>
                <c:pt idx="11">
                  <c:v>0.0338920445416237</c:v>
                </c:pt>
                <c:pt idx="12">
                  <c:v>0.0689777881290108</c:v>
                </c:pt>
                <c:pt idx="13">
                  <c:v>0.129943191085057</c:v>
                </c:pt>
                <c:pt idx="14">
                  <c:v>0.215361240504415</c:v>
                </c:pt>
                <c:pt idx="15">
                  <c:v>0.309299569976069</c:v>
                </c:pt>
              </c:numCache>
            </c:numRef>
          </c:yVal>
        </c:ser>
        <c:ser>
          <c:idx val="7"/>
          <c:order val="7"/>
          <c:tx>
            <c:v>8</c:v>
          </c:tx>
          <c:spPr>
            <a:ln w="28575">
              <a:noFill/>
            </a:ln>
          </c:spPr>
          <c:xVal>
            <c:numRef>
              <c:f>InputData!$R$119:$R$133</c:f>
              <c:numCache>
                <c:formatCode>0.000</c:formatCode>
                <c:ptCount val="15"/>
                <c:pt idx="0">
                  <c:v>-0.0949863968155202</c:v>
                </c:pt>
                <c:pt idx="1">
                  <c:v>0.0</c:v>
                </c:pt>
                <c:pt idx="2">
                  <c:v>0.0945845528230788</c:v>
                </c:pt>
                <c:pt idx="3">
                  <c:v>0.189658614409276</c:v>
                </c:pt>
                <c:pt idx="4">
                  <c:v>0.286309134407149</c:v>
                </c:pt>
                <c:pt idx="5">
                  <c:v>0.332974206183176</c:v>
                </c:pt>
                <c:pt idx="6">
                  <c:v>0.490010373041673</c:v>
                </c:pt>
                <c:pt idx="7">
                  <c:v>0.58248804645969</c:v>
                </c:pt>
                <c:pt idx="8">
                  <c:v>0.683493649907026</c:v>
                </c:pt>
                <c:pt idx="9">
                  <c:v>0.777187643253269</c:v>
                </c:pt>
                <c:pt idx="10">
                  <c:v>0.840305287294229</c:v>
                </c:pt>
                <c:pt idx="11">
                  <c:v>0.908327710203238</c:v>
                </c:pt>
                <c:pt idx="12">
                  <c:v>0.952667019624388</c:v>
                </c:pt>
                <c:pt idx="13">
                  <c:v>0.98569529143605</c:v>
                </c:pt>
                <c:pt idx="14">
                  <c:v>1.016595419214462</c:v>
                </c:pt>
              </c:numCache>
            </c:numRef>
          </c:xVal>
          <c:yVal>
            <c:numRef>
              <c:f>InputData!$AC$119:$AC$133</c:f>
              <c:numCache>
                <c:formatCode>General</c:formatCode>
                <c:ptCount val="15"/>
                <c:pt idx="0">
                  <c:v>-0.00357988661455411</c:v>
                </c:pt>
                <c:pt idx="1">
                  <c:v>0.0</c:v>
                </c:pt>
                <c:pt idx="2">
                  <c:v>0.00421559445039177</c:v>
                </c:pt>
                <c:pt idx="3">
                  <c:v>0.00765679743972181</c:v>
                </c:pt>
                <c:pt idx="4">
                  <c:v>0.00860407994243273</c:v>
                </c:pt>
                <c:pt idx="5">
                  <c:v>0.0886271772145258</c:v>
                </c:pt>
                <c:pt idx="6">
                  <c:v>-0.00595422704550741</c:v>
                </c:pt>
                <c:pt idx="7">
                  <c:v>0.00159440154787516</c:v>
                </c:pt>
                <c:pt idx="8">
                  <c:v>-0.00434795652293673</c:v>
                </c:pt>
                <c:pt idx="9">
                  <c:v>0.00127648227589217</c:v>
                </c:pt>
                <c:pt idx="10">
                  <c:v>0.0552719934567769</c:v>
                </c:pt>
                <c:pt idx="11">
                  <c:v>0.101508258716065</c:v>
                </c:pt>
                <c:pt idx="12">
                  <c:v>0.185210657859287</c:v>
                </c:pt>
                <c:pt idx="13">
                  <c:v>0.286806855031243</c:v>
                </c:pt>
                <c:pt idx="14">
                  <c:v>0.391769726492664</c:v>
                </c:pt>
              </c:numCache>
            </c:numRef>
          </c:yVal>
        </c:ser>
        <c:ser>
          <c:idx val="8"/>
          <c:order val="8"/>
          <c:tx>
            <c:v>4</c:v>
          </c:tx>
          <c:spPr>
            <a:ln w="28575">
              <a:noFill/>
            </a:ln>
          </c:spPr>
          <c:xVal>
            <c:numRef>
              <c:f>InputData!$R$134:$R$147</c:f>
              <c:numCache>
                <c:formatCode>0.000</c:formatCode>
                <c:ptCount val="14"/>
                <c:pt idx="0">
                  <c:v>-0.187972263674231</c:v>
                </c:pt>
                <c:pt idx="1">
                  <c:v>0.0</c:v>
                </c:pt>
                <c:pt idx="2">
                  <c:v>0.106925385709591</c:v>
                </c:pt>
                <c:pt idx="3">
                  <c:v>0.221317522776537</c:v>
                </c:pt>
                <c:pt idx="4">
                  <c:v>0.329493781076644</c:v>
                </c:pt>
                <c:pt idx="5">
                  <c:v>0.44843888806517</c:v>
                </c:pt>
                <c:pt idx="6">
                  <c:v>0.548721574797699</c:v>
                </c:pt>
                <c:pt idx="7">
                  <c:v>0.647867830300753</c:v>
                </c:pt>
                <c:pt idx="8">
                  <c:v>0.740285835781275</c:v>
                </c:pt>
                <c:pt idx="9">
                  <c:v>0.828978190694067</c:v>
                </c:pt>
                <c:pt idx="10">
                  <c:v>0.883093705692354</c:v>
                </c:pt>
                <c:pt idx="11">
                  <c:v>0.950187881386936</c:v>
                </c:pt>
                <c:pt idx="12">
                  <c:v>0.983110922222072</c:v>
                </c:pt>
                <c:pt idx="13">
                  <c:v>1.016809795009128</c:v>
                </c:pt>
              </c:numCache>
            </c:numRef>
          </c:xVal>
          <c:yVal>
            <c:numRef>
              <c:f>InputData!$AC$134:$AC$147</c:f>
              <c:numCache>
                <c:formatCode>General</c:formatCode>
                <c:ptCount val="14"/>
                <c:pt idx="0">
                  <c:v>0.126134865957804</c:v>
                </c:pt>
                <c:pt idx="1">
                  <c:v>0.0</c:v>
                </c:pt>
                <c:pt idx="2">
                  <c:v>0.00207940714673713</c:v>
                </c:pt>
                <c:pt idx="3">
                  <c:v>-0.00765341242984629</c:v>
                </c:pt>
                <c:pt idx="4">
                  <c:v>-0.0075528565845665</c:v>
                </c:pt>
                <c:pt idx="5">
                  <c:v>-0.0244883685241654</c:v>
                </c:pt>
                <c:pt idx="6">
                  <c:v>-0.0119003663249708</c:v>
                </c:pt>
                <c:pt idx="7">
                  <c:v>0.00248544360821201</c:v>
                </c:pt>
                <c:pt idx="8">
                  <c:v>0.0275151883550331</c:v>
                </c:pt>
                <c:pt idx="9">
                  <c:v>0.0584388255179367</c:v>
                </c:pt>
                <c:pt idx="10">
                  <c:v>0.144062218022738</c:v>
                </c:pt>
                <c:pt idx="11">
                  <c:v>0.20915367161964</c:v>
                </c:pt>
                <c:pt idx="12">
                  <c:v>0.328303064611477</c:v>
                </c:pt>
                <c:pt idx="13">
                  <c:v>0.44622510952693</c:v>
                </c:pt>
              </c:numCache>
            </c:numRef>
          </c:yVal>
        </c:ser>
        <c:ser>
          <c:idx val="9"/>
          <c:order val="9"/>
          <c:tx>
            <c:v>0</c:v>
          </c:tx>
          <c:spPr>
            <a:ln w="28575">
              <a:noFill/>
            </a:ln>
          </c:spPr>
          <c:xVal>
            <c:numRef>
              <c:f>InputData!$R$148:$R$160</c:f>
              <c:numCache>
                <c:formatCode>0.000</c:formatCode>
                <c:ptCount val="13"/>
                <c:pt idx="0">
                  <c:v>-0.139701432484415</c:v>
                </c:pt>
                <c:pt idx="1">
                  <c:v>0.0</c:v>
                </c:pt>
                <c:pt idx="2">
                  <c:v>0.117645186247776</c:v>
                </c:pt>
                <c:pt idx="3">
                  <c:v>0.254458389535907</c:v>
                </c:pt>
                <c:pt idx="4">
                  <c:v>0.361415491312203</c:v>
                </c:pt>
                <c:pt idx="5">
                  <c:v>0.491702700766506</c:v>
                </c:pt>
                <c:pt idx="6">
                  <c:v>0.59545983386092</c:v>
                </c:pt>
                <c:pt idx="7">
                  <c:v>0.695995094250432</c:v>
                </c:pt>
                <c:pt idx="8">
                  <c:v>0.774364931826797</c:v>
                </c:pt>
                <c:pt idx="9">
                  <c:v>0.867773424696071</c:v>
                </c:pt>
                <c:pt idx="10">
                  <c:v>0.924301019781741</c:v>
                </c:pt>
                <c:pt idx="11">
                  <c:v>0.972167931435943</c:v>
                </c:pt>
                <c:pt idx="12">
                  <c:v>0.982611656913911</c:v>
                </c:pt>
              </c:numCache>
            </c:numRef>
          </c:xVal>
          <c:yVal>
            <c:numRef>
              <c:f>InputData!$AC$148:$AC$160</c:f>
              <c:numCache>
                <c:formatCode>General</c:formatCode>
                <c:ptCount val="13"/>
                <c:pt idx="0">
                  <c:v>0.0344372479275178</c:v>
                </c:pt>
                <c:pt idx="1">
                  <c:v>0.0</c:v>
                </c:pt>
                <c:pt idx="2">
                  <c:v>0.000455219859818584</c:v>
                </c:pt>
                <c:pt idx="3">
                  <c:v>-0.0294129167550779</c:v>
                </c:pt>
                <c:pt idx="4">
                  <c:v>-0.0120493962203254</c:v>
                </c:pt>
                <c:pt idx="5">
                  <c:v>-0.0315935626009325</c:v>
                </c:pt>
                <c:pt idx="6">
                  <c:v>-0.00916776614873182</c:v>
                </c:pt>
                <c:pt idx="7">
                  <c:v>0.0183549578751214</c:v>
                </c:pt>
                <c:pt idx="8">
                  <c:v>0.0809428644872847</c:v>
                </c:pt>
                <c:pt idx="9">
                  <c:v>0.119739968723428</c:v>
                </c:pt>
                <c:pt idx="10">
                  <c:v>0.216881794181661</c:v>
                </c:pt>
                <c:pt idx="11">
                  <c:v>0.327724619094047</c:v>
                </c:pt>
                <c:pt idx="12">
                  <c:v>0.497770052834067</c:v>
                </c:pt>
              </c:numCache>
            </c:numRef>
          </c:yVal>
        </c:ser>
        <c:ser>
          <c:idx val="1"/>
          <c:order val="10"/>
          <c:tx>
            <c:v>-4</c:v>
          </c:tx>
          <c:spPr>
            <a:ln w="28575">
              <a:noFill/>
            </a:ln>
          </c:spPr>
          <c:xVal>
            <c:numRef>
              <c:f>InputData!$R$161:$R$173</c:f>
              <c:numCache>
                <c:formatCode>0.000</c:formatCode>
                <c:ptCount val="13"/>
                <c:pt idx="0">
                  <c:v>-0.168235722895381</c:v>
                </c:pt>
                <c:pt idx="1">
                  <c:v>0.0</c:v>
                </c:pt>
                <c:pt idx="2">
                  <c:v>0.137556711026977</c:v>
                </c:pt>
                <c:pt idx="3">
                  <c:v>0.272533031565739</c:v>
                </c:pt>
                <c:pt idx="4">
                  <c:v>0.407107012734331</c:v>
                </c:pt>
                <c:pt idx="5">
                  <c:v>0.543973919846572</c:v>
                </c:pt>
                <c:pt idx="6">
                  <c:v>0.657519818622658</c:v>
                </c:pt>
                <c:pt idx="7">
                  <c:v>0.750264840774057</c:v>
                </c:pt>
                <c:pt idx="8">
                  <c:v>0.855770143904705</c:v>
                </c:pt>
                <c:pt idx="9">
                  <c:v>0.934350386320263</c:v>
                </c:pt>
                <c:pt idx="10">
                  <c:v>0.975469437344732</c:v>
                </c:pt>
                <c:pt idx="11">
                  <c:v>1.017864710771885</c:v>
                </c:pt>
                <c:pt idx="12">
                  <c:v>1.014323181958669</c:v>
                </c:pt>
              </c:numCache>
            </c:numRef>
          </c:xVal>
          <c:yVal>
            <c:numRef>
              <c:f>InputData!$AC$161:$AC$173</c:f>
              <c:numCache>
                <c:formatCode>General</c:formatCode>
                <c:ptCount val="13"/>
                <c:pt idx="0">
                  <c:v>0.0542805881041541</c:v>
                </c:pt>
                <c:pt idx="1">
                  <c:v>0.0</c:v>
                </c:pt>
                <c:pt idx="2">
                  <c:v>-0.00574710593857214</c:v>
                </c:pt>
                <c:pt idx="3">
                  <c:v>-0.00741209423016004</c:v>
                </c:pt>
                <c:pt idx="4">
                  <c:v>-0.00844059100988337</c:v>
                </c:pt>
                <c:pt idx="5">
                  <c:v>-0.013096443223034</c:v>
                </c:pt>
                <c:pt idx="6">
                  <c:v>0.0191409965323164</c:v>
                </c:pt>
                <c:pt idx="7">
                  <c:v>0.0842849385903845</c:v>
                </c:pt>
                <c:pt idx="8">
                  <c:v>0.129242413366172</c:v>
                </c:pt>
                <c:pt idx="9">
                  <c:v>0.216794707024276</c:v>
                </c:pt>
                <c:pt idx="10">
                  <c:v>0.363609732874655</c:v>
                </c:pt>
                <c:pt idx="11">
                  <c:v>0.508405804611205</c:v>
                </c:pt>
                <c:pt idx="12">
                  <c:v>0.641127064768216</c:v>
                </c:pt>
              </c:numCache>
            </c:numRef>
          </c:yVal>
        </c:ser>
        <c:ser>
          <c:idx val="11"/>
          <c:order val="11"/>
          <c:tx>
            <c:v>-8</c:v>
          </c:tx>
          <c:spPr>
            <a:ln w="28575">
              <a:noFill/>
            </a:ln>
          </c:spPr>
          <c:xVal>
            <c:numRef>
              <c:f>InputData!$R$174:$R$185</c:f>
              <c:numCache>
                <c:formatCode>0.000</c:formatCode>
                <c:ptCount val="12"/>
                <c:pt idx="0">
                  <c:v>-0.20107847757178</c:v>
                </c:pt>
                <c:pt idx="1">
                  <c:v>0.0</c:v>
                </c:pt>
                <c:pt idx="2">
                  <c:v>0.158118907927161</c:v>
                </c:pt>
                <c:pt idx="3">
                  <c:v>0.311398430784753</c:v>
                </c:pt>
                <c:pt idx="4">
                  <c:v>0.443604979869503</c:v>
                </c:pt>
                <c:pt idx="5">
                  <c:v>0.595953440619928</c:v>
                </c:pt>
                <c:pt idx="6">
                  <c:v>0.714602288878481</c:v>
                </c:pt>
                <c:pt idx="7">
                  <c:v>0.782568534704143</c:v>
                </c:pt>
                <c:pt idx="8">
                  <c:v>0.884998522783948</c:v>
                </c:pt>
                <c:pt idx="9">
                  <c:v>0.968693494098372</c:v>
                </c:pt>
                <c:pt idx="10">
                  <c:v>0.998743087258023</c:v>
                </c:pt>
                <c:pt idx="11">
                  <c:v>1.027306810084279</c:v>
                </c:pt>
              </c:numCache>
            </c:numRef>
          </c:xVal>
          <c:yVal>
            <c:numRef>
              <c:f>InputData!$AC$174:$AC$185</c:f>
              <c:numCache>
                <c:formatCode>General</c:formatCode>
                <c:ptCount val="12"/>
                <c:pt idx="0">
                  <c:v>0.0855433282364185</c:v>
                </c:pt>
                <c:pt idx="1">
                  <c:v>0.0</c:v>
                </c:pt>
                <c:pt idx="2">
                  <c:v>-0.0175822897215004</c:v>
                </c:pt>
                <c:pt idx="3">
                  <c:v>-0.0275087849873729</c:v>
                </c:pt>
                <c:pt idx="4">
                  <c:v>-0.00409832660013964</c:v>
                </c:pt>
                <c:pt idx="5">
                  <c:v>-0.0125519032998238</c:v>
                </c:pt>
                <c:pt idx="6">
                  <c:v>0.0323065219931562</c:v>
                </c:pt>
                <c:pt idx="7">
                  <c:v>0.157343643778488</c:v>
                </c:pt>
                <c:pt idx="8">
                  <c:v>0.227859928086218</c:v>
                </c:pt>
                <c:pt idx="9">
                  <c:v>0.328014572519585</c:v>
                </c:pt>
                <c:pt idx="10">
                  <c:v>0.513034955625002</c:v>
                </c:pt>
                <c:pt idx="11">
                  <c:v>0.700405950987277</c:v>
                </c:pt>
              </c:numCache>
            </c:numRef>
          </c:yVal>
        </c:ser>
        <c:ser>
          <c:idx val="12"/>
          <c:order val="12"/>
          <c:tx>
            <c:v>-12</c:v>
          </c:tx>
          <c:spPr>
            <a:ln w="28575">
              <a:noFill/>
            </a:ln>
          </c:spPr>
          <c:xVal>
            <c:numRef>
              <c:f>InputData!$R$186:$R$196</c:f>
              <c:numCache>
                <c:formatCode>0.000</c:formatCode>
                <c:ptCount val="11"/>
                <c:pt idx="0">
                  <c:v>-0.213019514788604</c:v>
                </c:pt>
                <c:pt idx="1">
                  <c:v>0.0</c:v>
                </c:pt>
                <c:pt idx="2">
                  <c:v>0.177015577132103</c:v>
                </c:pt>
                <c:pt idx="3">
                  <c:v>0.319858161668678</c:v>
                </c:pt>
                <c:pt idx="4">
                  <c:v>0.48314668203615</c:v>
                </c:pt>
                <c:pt idx="5">
                  <c:v>0.619475967119672</c:v>
                </c:pt>
                <c:pt idx="6">
                  <c:v>0.705919202955226</c:v>
                </c:pt>
                <c:pt idx="7">
                  <c:v>0.80150374010095</c:v>
                </c:pt>
                <c:pt idx="8">
                  <c:v>0.914926330412087</c:v>
                </c:pt>
                <c:pt idx="9">
                  <c:v>0.999798368717147</c:v>
                </c:pt>
                <c:pt idx="10">
                  <c:v>0.978031490532653</c:v>
                </c:pt>
              </c:numCache>
            </c:numRef>
          </c:xVal>
          <c:yVal>
            <c:numRef>
              <c:f>InputData!$AC$186:$AC$196</c:f>
              <c:numCache>
                <c:formatCode>General</c:formatCode>
                <c:ptCount val="11"/>
                <c:pt idx="0">
                  <c:v>0.0954460167843701</c:v>
                </c:pt>
                <c:pt idx="1">
                  <c:v>0.0</c:v>
                </c:pt>
                <c:pt idx="2">
                  <c:v>-0.0384886260562107</c:v>
                </c:pt>
                <c:pt idx="3">
                  <c:v>-0.022916373822278</c:v>
                </c:pt>
                <c:pt idx="4">
                  <c:v>-0.0396891158229695</c:v>
                </c:pt>
                <c:pt idx="5">
                  <c:v>-0.0138129755694428</c:v>
                </c:pt>
                <c:pt idx="6">
                  <c:v>0.090981732592106</c:v>
                </c:pt>
                <c:pt idx="7">
                  <c:v>0.181315115010492</c:v>
                </c:pt>
                <c:pt idx="8">
                  <c:v>0.243429112825297</c:v>
                </c:pt>
                <c:pt idx="9">
                  <c:v>0.350709418881977</c:v>
                </c:pt>
                <c:pt idx="10">
                  <c:v>0.626690006870915</c:v>
                </c:pt>
              </c:numCache>
            </c:numRef>
          </c:yVal>
        </c:ser>
        <c:ser>
          <c:idx val="13"/>
          <c:order val="13"/>
          <c:tx>
            <c:v>-16</c:v>
          </c:tx>
          <c:spPr>
            <a:ln w="28575">
              <a:noFill/>
            </a:ln>
          </c:spPr>
          <c:xVal>
            <c:numRef>
              <c:f>InputData!$R$197:$R$206</c:f>
              <c:numCache>
                <c:formatCode>0.000</c:formatCode>
                <c:ptCount val="10"/>
                <c:pt idx="0">
                  <c:v>-0.207757810821881</c:v>
                </c:pt>
                <c:pt idx="1">
                  <c:v>0.0</c:v>
                </c:pt>
                <c:pt idx="2">
                  <c:v>0.154643401517395</c:v>
                </c:pt>
                <c:pt idx="3">
                  <c:v>0.293951352776859</c:v>
                </c:pt>
                <c:pt idx="4">
                  <c:v>0.494900255776509</c:v>
                </c:pt>
                <c:pt idx="5">
                  <c:v>0.619700778206443</c:v>
                </c:pt>
                <c:pt idx="6">
                  <c:v>0.70927123826065</c:v>
                </c:pt>
                <c:pt idx="7">
                  <c:v>0.770541698789536</c:v>
                </c:pt>
                <c:pt idx="8">
                  <c:v>0.890793269283178</c:v>
                </c:pt>
                <c:pt idx="9">
                  <c:v>1.007646497107446</c:v>
                </c:pt>
              </c:numCache>
            </c:numRef>
          </c:xVal>
          <c:yVal>
            <c:numRef>
              <c:f>InputData!$AC$197:$AC$206</c:f>
              <c:numCache>
                <c:formatCode>General</c:formatCode>
                <c:ptCount val="10"/>
                <c:pt idx="0">
                  <c:v>0.0799117984849079</c:v>
                </c:pt>
                <c:pt idx="1">
                  <c:v>0.0</c:v>
                </c:pt>
                <c:pt idx="2">
                  <c:v>0.00411395983391305</c:v>
                </c:pt>
                <c:pt idx="3">
                  <c:v>0.0324882447652267</c:v>
                </c:pt>
                <c:pt idx="4">
                  <c:v>-0.0366520201456913</c:v>
                </c:pt>
                <c:pt idx="5">
                  <c:v>0.0146726792705028</c:v>
                </c:pt>
                <c:pt idx="6">
                  <c:v>0.121730516746651</c:v>
                </c:pt>
                <c:pt idx="7">
                  <c:v>0.27355829427627</c:v>
                </c:pt>
                <c:pt idx="8">
                  <c:v>0.332079329696346</c:v>
                </c:pt>
                <c:pt idx="9">
                  <c:v>0.395976464061331</c:v>
                </c:pt>
              </c:numCache>
            </c:numRef>
          </c:yVal>
        </c:ser>
        <c:ser>
          <c:idx val="14"/>
          <c:order val="14"/>
          <c:tx>
            <c:v>-20</c:v>
          </c:tx>
          <c:spPr>
            <a:ln w="28575">
              <a:noFill/>
            </a:ln>
          </c:spPr>
          <c:xVal>
            <c:numRef>
              <c:f>InputData!$R$207:$R$215</c:f>
              <c:numCache>
                <c:formatCode>0.000</c:formatCode>
                <c:ptCount val="9"/>
                <c:pt idx="0">
                  <c:v>-0.26375425370806</c:v>
                </c:pt>
                <c:pt idx="1">
                  <c:v>0.0</c:v>
                </c:pt>
                <c:pt idx="2">
                  <c:v>0.138679827054096</c:v>
                </c:pt>
                <c:pt idx="3">
                  <c:v>0.302181142961563</c:v>
                </c:pt>
                <c:pt idx="4">
                  <c:v>0.498945557293607</c:v>
                </c:pt>
                <c:pt idx="5">
                  <c:v>0.636314745739865</c:v>
                </c:pt>
                <c:pt idx="6">
                  <c:v>0.77376368954557</c:v>
                </c:pt>
                <c:pt idx="7">
                  <c:v>0.816625502136145</c:v>
                </c:pt>
                <c:pt idx="8">
                  <c:v>1.484254591018789</c:v>
                </c:pt>
              </c:numCache>
            </c:numRef>
          </c:xVal>
          <c:yVal>
            <c:numRef>
              <c:f>InputData!$AC$207:$AC$215</c:f>
              <c:numCache>
                <c:formatCode>General</c:formatCode>
                <c:ptCount val="9"/>
                <c:pt idx="0">
                  <c:v>0.164727833178601</c:v>
                </c:pt>
                <c:pt idx="1">
                  <c:v>0.0</c:v>
                </c:pt>
                <c:pt idx="2">
                  <c:v>0.0331369964130065</c:v>
                </c:pt>
                <c:pt idx="3">
                  <c:v>0.0270069756301627</c:v>
                </c:pt>
                <c:pt idx="4">
                  <c:v>-0.0317444920586629</c:v>
                </c:pt>
                <c:pt idx="5">
                  <c:v>0.00346590410306513</c:v>
                </c:pt>
                <c:pt idx="6">
                  <c:v>0.0385501291439019</c:v>
                </c:pt>
                <c:pt idx="7">
                  <c:v>0.223268992536666</c:v>
                </c:pt>
                <c:pt idx="8">
                  <c:v>-0.580379422378815</c:v>
                </c:pt>
              </c:numCache>
            </c:numRef>
          </c:yVal>
        </c:ser>
        <c:ser>
          <c:idx val="15"/>
          <c:order val="15"/>
          <c:tx>
            <c:v>1-1/e</c:v>
          </c:tx>
          <c:marker>
            <c:symbol val="none"/>
          </c:marker>
          <c:xVal>
            <c:numRef>
              <c:f>InputData!$U$1:$U$2</c:f>
              <c:numCache>
                <c:formatCode>General</c:formatCode>
                <c:ptCount val="2"/>
                <c:pt idx="0">
                  <c:v>0.632120558828558</c:v>
                </c:pt>
                <c:pt idx="1">
                  <c:v>0.632120558828558</c:v>
                </c:pt>
              </c:numCache>
            </c:numRef>
          </c:xVal>
          <c:yVal>
            <c:numRef>
              <c:f>InputData!$Z$1:$Z$2</c:f>
              <c:numCache>
                <c:formatCode>General</c:formatCode>
                <c:ptCount val="2"/>
                <c:pt idx="0">
                  <c:v>119.0</c:v>
                </c:pt>
                <c:pt idx="1">
                  <c:v>0.01</c:v>
                </c:pt>
              </c:numCache>
            </c:numRef>
          </c:yVal>
        </c:ser>
        <c:axId val="1206074680"/>
        <c:axId val="1254760216"/>
      </c:scatterChart>
      <c:valAx>
        <c:axId val="1206074680"/>
        <c:scaling>
          <c:orientation val="minMax"/>
          <c:max val="1.2"/>
          <c:min val="0.0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/>
                  <a:t>X = Normalized Theta (0 = Th-w,  and 1 = Th-e)</a:t>
                </a:r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4760216"/>
        <c:crossesAt val="-0.5"/>
        <c:crossBetween val="midCat"/>
        <c:majorUnit val="0.2"/>
        <c:minorUnit val="0.05"/>
      </c:valAx>
      <c:valAx>
        <c:axId val="1254760216"/>
        <c:scaling>
          <c:orientation val="minMax"/>
          <c:max val="1.0"/>
          <c:min val="-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CA"/>
                  <a:t>Y deviation = Ydata</a:t>
                </a:r>
                <a:r>
                  <a:rPr lang="en-CA" baseline="0"/>
                  <a:t> - Ylinearmodel</a:t>
                </a:r>
                <a:endParaRPr lang="en-CA"/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06074680"/>
        <c:crosses val="autoZero"/>
        <c:crossBetween val="midCat"/>
        <c:majorUnit val="0.5"/>
        <c:min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60232032899388"/>
          <c:y val="0.0220024794772994"/>
          <c:w val="0.221245958763524"/>
          <c:h val="0.891773496411392"/>
        </c:manualLayout>
      </c:layout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4113301551603"/>
          <c:y val="0.0282523124334505"/>
          <c:w val="0.760778707221701"/>
          <c:h val="0.837526676148183"/>
        </c:manualLayout>
      </c:layout>
      <c:scatterChart>
        <c:scatterStyle val="lineMarker"/>
        <c:ser>
          <c:idx val="6"/>
          <c:order val="0"/>
          <c:spPr>
            <a:ln w="28575">
              <a:noFill/>
            </a:ln>
          </c:spPr>
          <c:xVal>
            <c:numRef>
              <c:f>InputData!$AD$9:$AD$18</c:f>
              <c:numCache>
                <c:formatCode>General</c:formatCode>
                <c:ptCount val="10"/>
                <c:pt idx="0">
                  <c:v>0.0210356975458162</c:v>
                </c:pt>
                <c:pt idx="1">
                  <c:v>0.0</c:v>
                </c:pt>
                <c:pt idx="2">
                  <c:v>-0.0199097567745047</c:v>
                </c:pt>
                <c:pt idx="3">
                  <c:v>-0.0392970614751612</c:v>
                </c:pt>
                <c:pt idx="4">
                  <c:v>-0.0554741775806302</c:v>
                </c:pt>
                <c:pt idx="5">
                  <c:v>-0.0705750925385372</c:v>
                </c:pt>
                <c:pt idx="6">
                  <c:v>-0.0834164130525836</c:v>
                </c:pt>
                <c:pt idx="7">
                  <c:v>-0.0926659034925278</c:v>
                </c:pt>
                <c:pt idx="8">
                  <c:v>0.157101217581857</c:v>
                </c:pt>
                <c:pt idx="9">
                  <c:v>0.195105880530074</c:v>
                </c:pt>
              </c:numCache>
            </c:numRef>
          </c:xVal>
          <c:yVal>
            <c:numRef>
              <c:f>InputData!$AA$9:$AA$18</c:f>
              <c:numCache>
                <c:formatCode>0.0000</c:formatCode>
                <c:ptCount val="10"/>
                <c:pt idx="0">
                  <c:v>-0.0694444444444444</c:v>
                </c:pt>
                <c:pt idx="1">
                  <c:v>0.0</c:v>
                </c:pt>
                <c:pt idx="2">
                  <c:v>0.0694444444444444</c:v>
                </c:pt>
                <c:pt idx="3">
                  <c:v>0.138888888888889</c:v>
                </c:pt>
                <c:pt idx="4">
                  <c:v>0.208333333333333</c:v>
                </c:pt>
                <c:pt idx="5">
                  <c:v>0.277777777777778</c:v>
                </c:pt>
                <c:pt idx="6">
                  <c:v>0.347222222222222</c:v>
                </c:pt>
                <c:pt idx="7">
                  <c:v>0.416666666666667</c:v>
                </c:pt>
                <c:pt idx="8">
                  <c:v>1.194444444444444</c:v>
                </c:pt>
                <c:pt idx="9">
                  <c:v>1.25</c:v>
                </c:pt>
              </c:numCache>
            </c:numRef>
          </c:yVal>
        </c:ser>
        <c:ser>
          <c:idx val="5"/>
          <c:order val="1"/>
          <c:spPr>
            <a:ln w="28575">
              <a:noFill/>
            </a:ln>
          </c:spPr>
          <c:xVal>
            <c:numRef>
              <c:f>InputData!$AD$19:$AD$32</c:f>
              <c:numCache>
                <c:formatCode>General</c:formatCode>
                <c:ptCount val="14"/>
                <c:pt idx="0">
                  <c:v>0.0199685062713164</c:v>
                </c:pt>
                <c:pt idx="1">
                  <c:v>0.0</c:v>
                </c:pt>
                <c:pt idx="2">
                  <c:v>-0.0185461932179526</c:v>
                </c:pt>
                <c:pt idx="3">
                  <c:v>-0.0343259030733238</c:v>
                </c:pt>
                <c:pt idx="4">
                  <c:v>-0.0491501343332931</c:v>
                </c:pt>
                <c:pt idx="5">
                  <c:v>-0.0604571446040116</c:v>
                </c:pt>
                <c:pt idx="6">
                  <c:v>-0.0722390350148526</c:v>
                </c:pt>
                <c:pt idx="7">
                  <c:v>-0.077168044920304</c:v>
                </c:pt>
                <c:pt idx="8">
                  <c:v>-0.0801926599318517</c:v>
                </c:pt>
                <c:pt idx="9">
                  <c:v>-0.0805215348116316</c:v>
                </c:pt>
                <c:pt idx="10">
                  <c:v>-0.0758772117912342</c:v>
                </c:pt>
                <c:pt idx="11">
                  <c:v>0.129260342388235</c:v>
                </c:pt>
                <c:pt idx="12">
                  <c:v>0.142267254313901</c:v>
                </c:pt>
                <c:pt idx="13">
                  <c:v>0.140992595729267</c:v>
                </c:pt>
              </c:numCache>
            </c:numRef>
          </c:xVal>
          <c:yVal>
            <c:numRef>
              <c:f>InputData!$AA$19:$AA$32</c:f>
              <c:numCache>
                <c:formatCode>0.0000</c:formatCode>
                <c:ptCount val="14"/>
                <c:pt idx="0">
                  <c:v>-0.0769230769230769</c:v>
                </c:pt>
                <c:pt idx="1">
                  <c:v>0.0</c:v>
                </c:pt>
                <c:pt idx="2">
                  <c:v>0.0769230769230769</c:v>
                </c:pt>
                <c:pt idx="3">
                  <c:v>0.153846153846154</c:v>
                </c:pt>
                <c:pt idx="4">
                  <c:v>0.230769230769231</c:v>
                </c:pt>
                <c:pt idx="5">
                  <c:v>0.307692307692308</c:v>
                </c:pt>
                <c:pt idx="6">
                  <c:v>0.384615384615385</c:v>
                </c:pt>
                <c:pt idx="7">
                  <c:v>0.461538461538462</c:v>
                </c:pt>
                <c:pt idx="8">
                  <c:v>0.538461538461538</c:v>
                </c:pt>
                <c:pt idx="9">
                  <c:v>0.615384615384615</c:v>
                </c:pt>
                <c:pt idx="10">
                  <c:v>0.692307692307692</c:v>
                </c:pt>
                <c:pt idx="11">
                  <c:v>1.261538461538461</c:v>
                </c:pt>
                <c:pt idx="12">
                  <c:v>1.307692307692308</c:v>
                </c:pt>
                <c:pt idx="13">
                  <c:v>1.338461538461538</c:v>
                </c:pt>
              </c:numCache>
            </c:numRef>
          </c:yVal>
        </c:ser>
        <c:ser>
          <c:idx val="4"/>
          <c:order val="2"/>
          <c:spPr>
            <a:ln w="28575">
              <a:noFill/>
            </a:ln>
          </c:spPr>
          <c:xVal>
            <c:numRef>
              <c:f>InputData!$AD$33:$AD$51</c:f>
              <c:numCache>
                <c:formatCode>General</c:formatCode>
                <c:ptCount val="19"/>
                <c:pt idx="0">
                  <c:v>0.017195701679272</c:v>
                </c:pt>
                <c:pt idx="1">
                  <c:v>0.0</c:v>
                </c:pt>
                <c:pt idx="2">
                  <c:v>-0.0167673387870749</c:v>
                </c:pt>
                <c:pt idx="3">
                  <c:v>-0.0314056490722778</c:v>
                </c:pt>
                <c:pt idx="4">
                  <c:v>-0.0420610623911963</c:v>
                </c:pt>
                <c:pt idx="5">
                  <c:v>-0.0525577037424331</c:v>
                </c:pt>
                <c:pt idx="6">
                  <c:v>-0.0579597921859443</c:v>
                </c:pt>
                <c:pt idx="7">
                  <c:v>-0.0619975008176008</c:v>
                </c:pt>
                <c:pt idx="8">
                  <c:v>-0.0608019084381988</c:v>
                </c:pt>
                <c:pt idx="9">
                  <c:v>-0.0563625432028576</c:v>
                </c:pt>
                <c:pt idx="10">
                  <c:v>-0.0473669512297246</c:v>
                </c:pt>
                <c:pt idx="11">
                  <c:v>-0.0370850926559436</c:v>
                </c:pt>
                <c:pt idx="12">
                  <c:v>-0.0183689240369119</c:v>
                </c:pt>
                <c:pt idx="13">
                  <c:v>0.00857125147849003</c:v>
                </c:pt>
                <c:pt idx="14">
                  <c:v>0.0389871250117946</c:v>
                </c:pt>
                <c:pt idx="15">
                  <c:v>0.0631588814805206</c:v>
                </c:pt>
                <c:pt idx="16">
                  <c:v>0.0863709949548584</c:v>
                </c:pt>
                <c:pt idx="17">
                  <c:v>0.0917520904194721</c:v>
                </c:pt>
                <c:pt idx="18">
                  <c:v>0.0826012966404279</c:v>
                </c:pt>
              </c:numCache>
            </c:numRef>
          </c:xVal>
          <c:yVal>
            <c:numRef>
              <c:f>InputData!$AA$33:$AA$51</c:f>
              <c:numCache>
                <c:formatCode>0.0000</c:formatCode>
                <c:ptCount val="19"/>
                <c:pt idx="0">
                  <c:v>-0.0857632933104631</c:v>
                </c:pt>
                <c:pt idx="1">
                  <c:v>0.0</c:v>
                </c:pt>
                <c:pt idx="2">
                  <c:v>0.0857632933104631</c:v>
                </c:pt>
                <c:pt idx="3">
                  <c:v>0.171526586620926</c:v>
                </c:pt>
                <c:pt idx="4">
                  <c:v>0.257289879931389</c:v>
                </c:pt>
                <c:pt idx="5">
                  <c:v>0.343053173241852</c:v>
                </c:pt>
                <c:pt idx="6">
                  <c:v>0.428816466552316</c:v>
                </c:pt>
                <c:pt idx="7">
                  <c:v>0.514579759862779</c:v>
                </c:pt>
                <c:pt idx="8">
                  <c:v>0.600343053173242</c:v>
                </c:pt>
                <c:pt idx="9">
                  <c:v>0.686106346483705</c:v>
                </c:pt>
                <c:pt idx="10">
                  <c:v>0.771869639794168</c:v>
                </c:pt>
                <c:pt idx="11">
                  <c:v>0.857632933104631</c:v>
                </c:pt>
                <c:pt idx="12">
                  <c:v>0.943396226415094</c:v>
                </c:pt>
                <c:pt idx="13">
                  <c:v>1.029159519725557</c:v>
                </c:pt>
                <c:pt idx="14">
                  <c:v>1.114922813036021</c:v>
                </c:pt>
                <c:pt idx="15">
                  <c:v>1.200686106346484</c:v>
                </c:pt>
                <c:pt idx="16">
                  <c:v>1.286449399656947</c:v>
                </c:pt>
                <c:pt idx="17">
                  <c:v>1.37221269296741</c:v>
                </c:pt>
                <c:pt idx="18">
                  <c:v>1.423670668953688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InputData!$AD$52:$AD$69</c:f>
              <c:numCache>
                <c:formatCode>General</c:formatCode>
                <c:ptCount val="18"/>
                <c:pt idx="0">
                  <c:v>0.0166406009590688</c:v>
                </c:pt>
                <c:pt idx="1">
                  <c:v>0.0</c:v>
                </c:pt>
                <c:pt idx="2">
                  <c:v>-0.012572082332973</c:v>
                </c:pt>
                <c:pt idx="3">
                  <c:v>-0.0261493762863454</c:v>
                </c:pt>
                <c:pt idx="4">
                  <c:v>-0.0327958441107199</c:v>
                </c:pt>
                <c:pt idx="5">
                  <c:v>-0.0413310907016272</c:v>
                </c:pt>
                <c:pt idx="6">
                  <c:v>-0.0434246917715902</c:v>
                </c:pt>
                <c:pt idx="7">
                  <c:v>-0.0440240762113604</c:v>
                </c:pt>
                <c:pt idx="8">
                  <c:v>-0.0401329015814425</c:v>
                </c:pt>
                <c:pt idx="9">
                  <c:v>-0.0324759293285381</c:v>
                </c:pt>
                <c:pt idx="10">
                  <c:v>-0.0172703009088037</c:v>
                </c:pt>
                <c:pt idx="11">
                  <c:v>-0.00538427640086114</c:v>
                </c:pt>
                <c:pt idx="12">
                  <c:v>0.00749779813153595</c:v>
                </c:pt>
                <c:pt idx="13">
                  <c:v>0.0293232201388123</c:v>
                </c:pt>
                <c:pt idx="14">
                  <c:v>0.0484297487953489</c:v>
                </c:pt>
                <c:pt idx="15">
                  <c:v>0.0505801163663835</c:v>
                </c:pt>
                <c:pt idx="16">
                  <c:v>0.0431912137592614</c:v>
                </c:pt>
                <c:pt idx="17">
                  <c:v>0.0151866789278691</c:v>
                </c:pt>
              </c:numCache>
            </c:numRef>
          </c:xVal>
          <c:yVal>
            <c:numRef>
              <c:f>InputData!$AA$52:$AA$69</c:f>
              <c:numCache>
                <c:formatCode>0.0000</c:formatCode>
                <c:ptCount val="18"/>
                <c:pt idx="0">
                  <c:v>-0.0961538461538461</c:v>
                </c:pt>
                <c:pt idx="1">
                  <c:v>0.0</c:v>
                </c:pt>
                <c:pt idx="2">
                  <c:v>0.0961538461538461</c:v>
                </c:pt>
                <c:pt idx="3">
                  <c:v>0.192307692307692</c:v>
                </c:pt>
                <c:pt idx="4">
                  <c:v>0.288461538461538</c:v>
                </c:pt>
                <c:pt idx="5">
                  <c:v>0.384615384615385</c:v>
                </c:pt>
                <c:pt idx="6">
                  <c:v>0.480769230769231</c:v>
                </c:pt>
                <c:pt idx="7">
                  <c:v>0.576923076923077</c:v>
                </c:pt>
                <c:pt idx="8">
                  <c:v>0.673076923076923</c:v>
                </c:pt>
                <c:pt idx="9">
                  <c:v>0.769230769230769</c:v>
                </c:pt>
                <c:pt idx="10">
                  <c:v>0.865384615384615</c:v>
                </c:pt>
                <c:pt idx="11">
                  <c:v>0.961538461538462</c:v>
                </c:pt>
                <c:pt idx="12">
                  <c:v>1.057692307692308</c:v>
                </c:pt>
                <c:pt idx="13">
                  <c:v>1.153846153846154</c:v>
                </c:pt>
                <c:pt idx="14">
                  <c:v>1.25</c:v>
                </c:pt>
                <c:pt idx="15">
                  <c:v>1.346153846153846</c:v>
                </c:pt>
                <c:pt idx="16">
                  <c:v>1.442307692307692</c:v>
                </c:pt>
                <c:pt idx="17">
                  <c:v>1.538461538461539</c:v>
                </c:pt>
              </c:numCache>
            </c:numRef>
          </c:yVal>
        </c:ser>
        <c:ser>
          <c:idx val="2"/>
          <c:order val="4"/>
          <c:spPr>
            <a:ln w="28575">
              <a:noFill/>
            </a:ln>
          </c:spPr>
          <c:xVal>
            <c:numRef>
              <c:f>InputData!$AD$70:$AD$86</c:f>
              <c:numCache>
                <c:formatCode>General</c:formatCode>
                <c:ptCount val="17"/>
                <c:pt idx="0">
                  <c:v>0.0141367885278118</c:v>
                </c:pt>
                <c:pt idx="1">
                  <c:v>0.0</c:v>
                </c:pt>
                <c:pt idx="2">
                  <c:v>-0.0089378796468824</c:v>
                </c:pt>
                <c:pt idx="3">
                  <c:v>-0.0218287296853567</c:v>
                </c:pt>
                <c:pt idx="4">
                  <c:v>-0.0258737411859535</c:v>
                </c:pt>
                <c:pt idx="5">
                  <c:v>-0.032715882305067</c:v>
                </c:pt>
                <c:pt idx="6">
                  <c:v>-0.0314333858342481</c:v>
                </c:pt>
                <c:pt idx="7">
                  <c:v>-0.0285894086152589</c:v>
                </c:pt>
                <c:pt idx="8">
                  <c:v>-0.0229995682929476</c:v>
                </c:pt>
                <c:pt idx="9">
                  <c:v>-0.0131273948863736</c:v>
                </c:pt>
                <c:pt idx="10">
                  <c:v>-0.0025995336188267</c:v>
                </c:pt>
                <c:pt idx="11">
                  <c:v>0.00794131114504215</c:v>
                </c:pt>
                <c:pt idx="12">
                  <c:v>0.0184062710508749</c:v>
                </c:pt>
                <c:pt idx="13">
                  <c:v>0.0265197257234175</c:v>
                </c:pt>
                <c:pt idx="14">
                  <c:v>0.0214200501067838</c:v>
                </c:pt>
                <c:pt idx="15">
                  <c:v>-0.00746147026022026</c:v>
                </c:pt>
                <c:pt idx="16">
                  <c:v>-0.0587822237176334</c:v>
                </c:pt>
              </c:numCache>
            </c:numRef>
          </c:xVal>
          <c:yVal>
            <c:numRef>
              <c:f>InputData!$AA$70:$AA$86</c:f>
              <c:numCache>
                <c:formatCode>0.0000</c:formatCode>
                <c:ptCount val="17"/>
                <c:pt idx="0">
                  <c:v>-0.108459869848156</c:v>
                </c:pt>
                <c:pt idx="1">
                  <c:v>0.0</c:v>
                </c:pt>
                <c:pt idx="2">
                  <c:v>0.108459869848156</c:v>
                </c:pt>
                <c:pt idx="3">
                  <c:v>0.216919739696312</c:v>
                </c:pt>
                <c:pt idx="4">
                  <c:v>0.325379609544468</c:v>
                </c:pt>
                <c:pt idx="5">
                  <c:v>0.433839479392625</c:v>
                </c:pt>
                <c:pt idx="6">
                  <c:v>0.542299349240781</c:v>
                </c:pt>
                <c:pt idx="7">
                  <c:v>0.650759219088937</c:v>
                </c:pt>
                <c:pt idx="8">
                  <c:v>0.759219088937093</c:v>
                </c:pt>
                <c:pt idx="9">
                  <c:v>0.867678958785249</c:v>
                </c:pt>
                <c:pt idx="10">
                  <c:v>0.976138828633406</c:v>
                </c:pt>
                <c:pt idx="11">
                  <c:v>1.084598698481562</c:v>
                </c:pt>
                <c:pt idx="12">
                  <c:v>1.193058568329718</c:v>
                </c:pt>
                <c:pt idx="13">
                  <c:v>1.301518438177874</c:v>
                </c:pt>
                <c:pt idx="14">
                  <c:v>1.40997830802603</c:v>
                </c:pt>
                <c:pt idx="15">
                  <c:v>1.518438177874186</c:v>
                </c:pt>
                <c:pt idx="16">
                  <c:v>1.626898047722343</c:v>
                </c:pt>
              </c:numCache>
            </c:numRef>
          </c:yVal>
        </c:ser>
        <c:ser>
          <c:idx val="0"/>
          <c:order val="5"/>
          <c:spPr>
            <a:ln w="28575">
              <a:noFill/>
            </a:ln>
          </c:spPr>
          <c:xVal>
            <c:numRef>
              <c:f>InputData!$AD$87:$AD$102</c:f>
              <c:numCache>
                <c:formatCode>General</c:formatCode>
                <c:ptCount val="16"/>
                <c:pt idx="0">
                  <c:v>0.00727352616621421</c:v>
                </c:pt>
                <c:pt idx="1">
                  <c:v>0.0</c:v>
                </c:pt>
                <c:pt idx="2">
                  <c:v>-0.00691178680629964</c:v>
                </c:pt>
                <c:pt idx="3">
                  <c:v>-0.0128876549806501</c:v>
                </c:pt>
                <c:pt idx="4">
                  <c:v>-0.0172299550157413</c:v>
                </c:pt>
                <c:pt idx="5">
                  <c:v>-0.0157349511856941</c:v>
                </c:pt>
                <c:pt idx="6">
                  <c:v>-0.0173897912423351</c:v>
                </c:pt>
                <c:pt idx="7">
                  <c:v>-0.0108230188045779</c:v>
                </c:pt>
                <c:pt idx="8">
                  <c:v>-0.00836122805032491</c:v>
                </c:pt>
                <c:pt idx="9">
                  <c:v>-0.0013070233462823</c:v>
                </c:pt>
                <c:pt idx="10">
                  <c:v>0.00536718458255425</c:v>
                </c:pt>
                <c:pt idx="11">
                  <c:v>0.00673454015122443</c:v>
                </c:pt>
                <c:pt idx="12">
                  <c:v>0.00593953239155265</c:v>
                </c:pt>
                <c:pt idx="13">
                  <c:v>-0.00869685525107189</c:v>
                </c:pt>
                <c:pt idx="14">
                  <c:v>-0.0574237494537298</c:v>
                </c:pt>
                <c:pt idx="15">
                  <c:v>-0.0995804753295689</c:v>
                </c:pt>
              </c:numCache>
            </c:numRef>
          </c:xVal>
          <c:yVal>
            <c:numRef>
              <c:f>InputData!$AA$87:$AA$102</c:f>
              <c:numCache>
                <c:formatCode>0.0000</c:formatCode>
                <c:ptCount val="16"/>
                <c:pt idx="0">
                  <c:v>-0.122249388753056</c:v>
                </c:pt>
                <c:pt idx="1">
                  <c:v>0.0</c:v>
                </c:pt>
                <c:pt idx="2">
                  <c:v>0.122249388753056</c:v>
                </c:pt>
                <c:pt idx="3">
                  <c:v>0.244498777506112</c:v>
                </c:pt>
                <c:pt idx="4">
                  <c:v>0.366748166259169</c:v>
                </c:pt>
                <c:pt idx="5">
                  <c:v>0.488997555012225</c:v>
                </c:pt>
                <c:pt idx="6">
                  <c:v>0.611246943765281</c:v>
                </c:pt>
                <c:pt idx="7">
                  <c:v>0.733496332518337</c:v>
                </c:pt>
                <c:pt idx="8">
                  <c:v>0.855745721271394</c:v>
                </c:pt>
                <c:pt idx="9">
                  <c:v>0.97799511002445</c:v>
                </c:pt>
                <c:pt idx="10">
                  <c:v>1.100244498777506</c:v>
                </c:pt>
                <c:pt idx="11">
                  <c:v>1.222493887530562</c:v>
                </c:pt>
                <c:pt idx="12">
                  <c:v>1.344743276283619</c:v>
                </c:pt>
                <c:pt idx="13">
                  <c:v>1.466992665036675</c:v>
                </c:pt>
                <c:pt idx="14">
                  <c:v>1.589242053789731</c:v>
                </c:pt>
                <c:pt idx="15">
                  <c:v>1.711491442542787</c:v>
                </c:pt>
              </c:numCache>
            </c:numRef>
          </c:yVal>
        </c:ser>
        <c:ser>
          <c:idx val="10"/>
          <c:order val="6"/>
          <c:spPr>
            <a:ln w="28575">
              <a:noFill/>
            </a:ln>
          </c:spPr>
          <c:xVal>
            <c:numRef>
              <c:f>InputData!$AD$103:$AD$118</c:f>
              <c:numCache>
                <c:formatCode>General</c:formatCode>
                <c:ptCount val="16"/>
                <c:pt idx="0">
                  <c:v>0.00429602788358965</c:v>
                </c:pt>
                <c:pt idx="1">
                  <c:v>0.0</c:v>
                </c:pt>
                <c:pt idx="2">
                  <c:v>-0.00420823538655919</c:v>
                </c:pt>
                <c:pt idx="3">
                  <c:v>-0.0033324910699479</c:v>
                </c:pt>
                <c:pt idx="4">
                  <c:v>-0.000642111263706613</c:v>
                </c:pt>
                <c:pt idx="5">
                  <c:v>-0.00833387985621453</c:v>
                </c:pt>
                <c:pt idx="6">
                  <c:v>-0.00325522482118207</c:v>
                </c:pt>
                <c:pt idx="7">
                  <c:v>-0.0016463274607138</c:v>
                </c:pt>
                <c:pt idx="8">
                  <c:v>-0.00198670660381484</c:v>
                </c:pt>
                <c:pt idx="9">
                  <c:v>0.00253930381607492</c:v>
                </c:pt>
                <c:pt idx="10">
                  <c:v>-0.00472038298244015</c:v>
                </c:pt>
                <c:pt idx="11">
                  <c:v>-0.0212591602822727</c:v>
                </c:pt>
                <c:pt idx="12">
                  <c:v>-0.0434211103403252</c:v>
                </c:pt>
                <c:pt idx="13">
                  <c:v>-0.0819421251407875</c:v>
                </c:pt>
                <c:pt idx="14">
                  <c:v>-0.135920160488475</c:v>
                </c:pt>
                <c:pt idx="15">
                  <c:v>-0.195284040024196</c:v>
                </c:pt>
              </c:numCache>
            </c:numRef>
          </c:xVal>
          <c:yVal>
            <c:numRef>
              <c:f>InputData!$AA$103:$AA$118</c:f>
              <c:numCache>
                <c:formatCode>0.0000</c:formatCode>
                <c:ptCount val="16"/>
                <c:pt idx="0">
                  <c:v>-0.136612021857923</c:v>
                </c:pt>
                <c:pt idx="1">
                  <c:v>0.0</c:v>
                </c:pt>
                <c:pt idx="2">
                  <c:v>0.136612021857923</c:v>
                </c:pt>
                <c:pt idx="3">
                  <c:v>0.273224043715847</c:v>
                </c:pt>
                <c:pt idx="4">
                  <c:v>0.40983606557377</c:v>
                </c:pt>
                <c:pt idx="5">
                  <c:v>0.546448087431694</c:v>
                </c:pt>
                <c:pt idx="6">
                  <c:v>0.683060109289617</c:v>
                </c:pt>
                <c:pt idx="7">
                  <c:v>0.819672131147541</c:v>
                </c:pt>
                <c:pt idx="8">
                  <c:v>0.956284153005464</c:v>
                </c:pt>
                <c:pt idx="9">
                  <c:v>1.092896174863388</c:v>
                </c:pt>
                <c:pt idx="10">
                  <c:v>1.229508196721311</c:v>
                </c:pt>
                <c:pt idx="11">
                  <c:v>1.366120218579235</c:v>
                </c:pt>
                <c:pt idx="12">
                  <c:v>1.502732240437158</c:v>
                </c:pt>
                <c:pt idx="13">
                  <c:v>1.639344262295082</c:v>
                </c:pt>
                <c:pt idx="14">
                  <c:v>1.775956284153005</c:v>
                </c:pt>
                <c:pt idx="15">
                  <c:v>1.912568306010929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InputData!$AD$119:$AD$133</c:f>
              <c:numCache>
                <c:formatCode>General</c:formatCode>
                <c:ptCount val="15"/>
                <c:pt idx="0">
                  <c:v>0.00224437241524902</c:v>
                </c:pt>
                <c:pt idx="1">
                  <c:v>0.0</c:v>
                </c:pt>
                <c:pt idx="2">
                  <c:v>-0.00264621640769042</c:v>
                </c:pt>
                <c:pt idx="3">
                  <c:v>-0.00480292405226243</c:v>
                </c:pt>
                <c:pt idx="4">
                  <c:v>-0.00538317328515875</c:v>
                </c:pt>
                <c:pt idx="5">
                  <c:v>-0.0559488707399005</c:v>
                </c:pt>
                <c:pt idx="6">
                  <c:v>0.00385652688782723</c:v>
                </c:pt>
                <c:pt idx="7">
                  <c:v>-0.000896568924925178</c:v>
                </c:pt>
                <c:pt idx="8">
                  <c:v>0.00287826529164159</c:v>
                </c:pt>
                <c:pt idx="9">
                  <c:v>-0.000658510592885242</c:v>
                </c:pt>
                <c:pt idx="10">
                  <c:v>-0.034771635782694</c:v>
                </c:pt>
                <c:pt idx="11">
                  <c:v>-0.0639799821044546</c:v>
                </c:pt>
                <c:pt idx="12">
                  <c:v>-0.116871441914074</c:v>
                </c:pt>
                <c:pt idx="13">
                  <c:v>-0.181073939333181</c:v>
                </c:pt>
                <c:pt idx="14">
                  <c:v>-0.247404580785538</c:v>
                </c:pt>
              </c:numCache>
            </c:numRef>
          </c:xVal>
          <c:yVal>
            <c:numRef>
              <c:f>InputData!$AA$119:$AA$133</c:f>
              <c:numCache>
                <c:formatCode>0.0000</c:formatCode>
                <c:ptCount val="15"/>
                <c:pt idx="0">
                  <c:v>-0.153846153846154</c:v>
                </c:pt>
                <c:pt idx="1">
                  <c:v>0.0</c:v>
                </c:pt>
                <c:pt idx="2">
                  <c:v>0.153846153846154</c:v>
                </c:pt>
                <c:pt idx="3">
                  <c:v>0.307692307692308</c:v>
                </c:pt>
                <c:pt idx="4">
                  <c:v>0.461538461538462</c:v>
                </c:pt>
                <c:pt idx="5">
                  <c:v>0.615384615384615</c:v>
                </c:pt>
                <c:pt idx="6">
                  <c:v>0.769230769230769</c:v>
                </c:pt>
                <c:pt idx="7">
                  <c:v>0.923076923076923</c:v>
                </c:pt>
                <c:pt idx="8">
                  <c:v>1.076923076923077</c:v>
                </c:pt>
                <c:pt idx="9">
                  <c:v>1.230769230769231</c:v>
                </c:pt>
                <c:pt idx="10">
                  <c:v>1.384615384615385</c:v>
                </c:pt>
                <c:pt idx="11">
                  <c:v>1.538461538461539</c:v>
                </c:pt>
                <c:pt idx="12">
                  <c:v>1.692307692307692</c:v>
                </c:pt>
                <c:pt idx="13">
                  <c:v>1.846153846153846</c:v>
                </c:pt>
                <c:pt idx="14">
                  <c:v>2.0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InputData!$AD$134:$AD$147</c:f>
              <c:numCache>
                <c:formatCode>General</c:formatCode>
                <c:ptCount val="14"/>
                <c:pt idx="0">
                  <c:v>-0.0797530855920392</c:v>
                </c:pt>
                <c:pt idx="1">
                  <c:v>0.0</c:v>
                </c:pt>
                <c:pt idx="2">
                  <c:v>-0.00129379237260058</c:v>
                </c:pt>
                <c:pt idx="3">
                  <c:v>0.00487916661215384</c:v>
                </c:pt>
                <c:pt idx="4">
                  <c:v>0.00483624683006911</c:v>
                </c:pt>
                <c:pt idx="5">
                  <c:v>0.015562175736403</c:v>
                </c:pt>
                <c:pt idx="6">
                  <c:v>0.00762568438674005</c:v>
                </c:pt>
                <c:pt idx="7">
                  <c:v>-0.00144723819239778</c:v>
                </c:pt>
                <c:pt idx="8">
                  <c:v>-0.0172484107940676</c:v>
                </c:pt>
                <c:pt idx="9">
                  <c:v>-0.0367752339634668</c:v>
                </c:pt>
                <c:pt idx="10">
                  <c:v>-0.0908788970473715</c:v>
                </c:pt>
                <c:pt idx="11">
                  <c:v>-0.132003899434982</c:v>
                </c:pt>
                <c:pt idx="12">
                  <c:v>-0.207300036682038</c:v>
                </c:pt>
                <c:pt idx="13">
                  <c:v>-0.281820341977173</c:v>
                </c:pt>
              </c:numCache>
            </c:numRef>
          </c:xVal>
          <c:yVal>
            <c:numRef>
              <c:f>InputData!$AA$134:$AA$147</c:f>
              <c:numCache>
                <c:formatCode>0.0000</c:formatCode>
                <c:ptCount val="14"/>
                <c:pt idx="0">
                  <c:v>-0.171232876712329</c:v>
                </c:pt>
                <c:pt idx="1">
                  <c:v>0.0</c:v>
                </c:pt>
                <c:pt idx="2">
                  <c:v>0.171232876712329</c:v>
                </c:pt>
                <c:pt idx="3">
                  <c:v>0.342465753424657</c:v>
                </c:pt>
                <c:pt idx="4">
                  <c:v>0.513698630136986</c:v>
                </c:pt>
                <c:pt idx="5">
                  <c:v>0.684931506849315</c:v>
                </c:pt>
                <c:pt idx="6">
                  <c:v>0.856164383561644</c:v>
                </c:pt>
                <c:pt idx="7">
                  <c:v>1.027397260273972</c:v>
                </c:pt>
                <c:pt idx="8">
                  <c:v>1.198630136986301</c:v>
                </c:pt>
                <c:pt idx="9">
                  <c:v>1.36986301369863</c:v>
                </c:pt>
                <c:pt idx="10">
                  <c:v>1.541095890410959</c:v>
                </c:pt>
                <c:pt idx="11">
                  <c:v>1.712328767123287</c:v>
                </c:pt>
                <c:pt idx="12">
                  <c:v>1.883561643835616</c:v>
                </c:pt>
                <c:pt idx="13">
                  <c:v>2.054794520547945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InputData!$AD$148:$AD$160</c:f>
              <c:numCache>
                <c:formatCode>General</c:formatCode>
                <c:ptCount val="13"/>
                <c:pt idx="0">
                  <c:v>-0.0217909847232209</c:v>
                </c:pt>
                <c:pt idx="1">
                  <c:v>0.0</c:v>
                </c:pt>
                <c:pt idx="2">
                  <c:v>-0.000265261513417631</c:v>
                </c:pt>
                <c:pt idx="3">
                  <c:v>0.0186374940135192</c:v>
                </c:pt>
                <c:pt idx="4">
                  <c:v>0.00768414802862105</c:v>
                </c:pt>
                <c:pt idx="5">
                  <c:v>0.0200609097217295</c:v>
                </c:pt>
                <c:pt idx="6">
                  <c:v>0.00590759505494964</c:v>
                </c:pt>
                <c:pt idx="7">
                  <c:v>-0.0114675923167319</c:v>
                </c:pt>
                <c:pt idx="8">
                  <c:v>-0.0510082025015613</c:v>
                </c:pt>
                <c:pt idx="9">
                  <c:v>-0.0755101573934812</c:v>
                </c:pt>
                <c:pt idx="10">
                  <c:v>-0.136893010069005</c:v>
                </c:pt>
                <c:pt idx="11">
                  <c:v>-0.206936546175998</c:v>
                </c:pt>
                <c:pt idx="12">
                  <c:v>-0.314403268459223</c:v>
                </c:pt>
              </c:numCache>
            </c:numRef>
          </c:xVal>
          <c:yVal>
            <c:numRef>
              <c:f>InputData!$AA$148:$AA$160</c:f>
              <c:numCache>
                <c:formatCode>0.0000</c:formatCode>
                <c:ptCount val="13"/>
                <c:pt idx="0">
                  <c:v>-0.186567164179104</c:v>
                </c:pt>
                <c:pt idx="1">
                  <c:v>0.0</c:v>
                </c:pt>
                <c:pt idx="2">
                  <c:v>0.186567164179104</c:v>
                </c:pt>
                <c:pt idx="3">
                  <c:v>0.373134328358209</c:v>
                </c:pt>
                <c:pt idx="4">
                  <c:v>0.559701492537313</c:v>
                </c:pt>
                <c:pt idx="5">
                  <c:v>0.746268656716418</c:v>
                </c:pt>
                <c:pt idx="6">
                  <c:v>0.932835820895522</c:v>
                </c:pt>
                <c:pt idx="7">
                  <c:v>1.119402985074627</c:v>
                </c:pt>
                <c:pt idx="8">
                  <c:v>1.305970149253731</c:v>
                </c:pt>
                <c:pt idx="9">
                  <c:v>1.492537313432836</c:v>
                </c:pt>
                <c:pt idx="10">
                  <c:v>1.67910447761194</c:v>
                </c:pt>
                <c:pt idx="11">
                  <c:v>1.865671641791045</c:v>
                </c:pt>
                <c:pt idx="12">
                  <c:v>2.052238805970149</c:v>
                </c:pt>
              </c:numCache>
            </c:numRef>
          </c:yVal>
        </c:ser>
        <c:ser>
          <c:idx val="1"/>
          <c:order val="10"/>
          <c:spPr>
            <a:ln w="28575">
              <a:noFill/>
            </a:ln>
          </c:spPr>
          <c:xVal>
            <c:numRef>
              <c:f>InputData!$AD$161:$AD$173</c:f>
              <c:numCache>
                <c:formatCode>General</c:formatCode>
                <c:ptCount val="13"/>
                <c:pt idx="0">
                  <c:v>-0.0343374178106351</c:v>
                </c:pt>
                <c:pt idx="1">
                  <c:v>0.0</c:v>
                </c:pt>
                <c:pt idx="2">
                  <c:v>0.00365840594223157</c:v>
                </c:pt>
                <c:pt idx="3">
                  <c:v>0.00473642139624752</c:v>
                </c:pt>
                <c:pt idx="4">
                  <c:v>0.00541209748009408</c:v>
                </c:pt>
                <c:pt idx="5">
                  <c:v>0.00838069950758846</c:v>
                </c:pt>
                <c:pt idx="6">
                  <c:v>-0.0119717068010712</c:v>
                </c:pt>
                <c:pt idx="7">
                  <c:v>-0.053124989734418</c:v>
                </c:pt>
                <c:pt idx="8">
                  <c:v>-0.0815179916885151</c:v>
                </c:pt>
                <c:pt idx="9">
                  <c:v>-0.136836054357703</c:v>
                </c:pt>
                <c:pt idx="10">
                  <c:v>-0.22961530841798</c:v>
                </c:pt>
                <c:pt idx="11">
                  <c:v>-0.321118340075573</c:v>
                </c:pt>
                <c:pt idx="12">
                  <c:v>-0.404998851939637</c:v>
                </c:pt>
              </c:numCache>
            </c:numRef>
          </c:xVal>
          <c:yVal>
            <c:numRef>
              <c:f>InputData!$AA$161:$AA$173</c:f>
              <c:numCache>
                <c:formatCode>0.0000</c:formatCode>
                <c:ptCount val="13"/>
                <c:pt idx="0">
                  <c:v>-0.211864406779661</c:v>
                </c:pt>
                <c:pt idx="1">
                  <c:v>0.0</c:v>
                </c:pt>
                <c:pt idx="2">
                  <c:v>0.211864406779661</c:v>
                </c:pt>
                <c:pt idx="3">
                  <c:v>0.423728813559322</c:v>
                </c:pt>
                <c:pt idx="4">
                  <c:v>0.635593220338983</c:v>
                </c:pt>
                <c:pt idx="5">
                  <c:v>0.847457627118644</c:v>
                </c:pt>
                <c:pt idx="6">
                  <c:v>1.059322033898305</c:v>
                </c:pt>
                <c:pt idx="7">
                  <c:v>1.271186440677966</c:v>
                </c:pt>
                <c:pt idx="8">
                  <c:v>1.483050847457627</c:v>
                </c:pt>
                <c:pt idx="9">
                  <c:v>1.694915254237288</c:v>
                </c:pt>
                <c:pt idx="10">
                  <c:v>1.90677966101695</c:v>
                </c:pt>
                <c:pt idx="11">
                  <c:v>2.118644067796611</c:v>
                </c:pt>
                <c:pt idx="12">
                  <c:v>2.245762711864407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xVal>
            <c:numRef>
              <c:f>InputData!$AD$174:$AD$185</c:f>
              <c:numCache>
                <c:formatCode>General</c:formatCode>
                <c:ptCount val="12"/>
                <c:pt idx="0">
                  <c:v>-0.0541017333857335</c:v>
                </c:pt>
                <c:pt idx="1">
                  <c:v>0.0</c:v>
                </c:pt>
                <c:pt idx="2">
                  <c:v>0.0111421637411143</c:v>
                </c:pt>
                <c:pt idx="3">
                  <c:v>0.0174449424126605</c:v>
                </c:pt>
                <c:pt idx="4">
                  <c:v>0.00267474731136386</c:v>
                </c:pt>
                <c:pt idx="5">
                  <c:v>0.00804646387574215</c:v>
                </c:pt>
                <c:pt idx="6">
                  <c:v>-0.0202814320517516</c:v>
                </c:pt>
                <c:pt idx="7">
                  <c:v>-0.099291930412136</c:v>
                </c:pt>
                <c:pt idx="8">
                  <c:v>-0.143838686518378</c:v>
                </c:pt>
                <c:pt idx="9">
                  <c:v>-0.20712045939</c:v>
                </c:pt>
                <c:pt idx="10">
                  <c:v>-0.324047610416396</c:v>
                </c:pt>
                <c:pt idx="11">
                  <c:v>-0.442460631776186</c:v>
                </c:pt>
              </c:numCache>
            </c:numRef>
          </c:xVal>
          <c:yVal>
            <c:numRef>
              <c:f>InputData!$AA$174:$AA$185</c:f>
              <c:numCache>
                <c:formatCode>0.0000</c:formatCode>
                <c:ptCount val="12"/>
                <c:pt idx="0">
                  <c:v>-0.232558139534884</c:v>
                </c:pt>
                <c:pt idx="1">
                  <c:v>0.0</c:v>
                </c:pt>
                <c:pt idx="2">
                  <c:v>0.232558139534884</c:v>
                </c:pt>
                <c:pt idx="3">
                  <c:v>0.465116279069767</c:v>
                </c:pt>
                <c:pt idx="4">
                  <c:v>0.697674418604651</c:v>
                </c:pt>
                <c:pt idx="5">
                  <c:v>0.930232558139535</c:v>
                </c:pt>
                <c:pt idx="6">
                  <c:v>1.162790697674419</c:v>
                </c:pt>
                <c:pt idx="7">
                  <c:v>1.395348837209302</c:v>
                </c:pt>
                <c:pt idx="8">
                  <c:v>1.627906976744186</c:v>
                </c:pt>
                <c:pt idx="9">
                  <c:v>1.86046511627907</c:v>
                </c:pt>
                <c:pt idx="10">
                  <c:v>2.093023255813953</c:v>
                </c:pt>
                <c:pt idx="11">
                  <c:v>2.325581395348837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xVal>
            <c:numRef>
              <c:f>InputData!$AD$186:$AD$196</c:f>
              <c:numCache>
                <c:formatCode>General</c:formatCode>
                <c:ptCount val="11"/>
                <c:pt idx="0">
                  <c:v>-0.0603625099576857</c:v>
                </c:pt>
                <c:pt idx="1">
                  <c:v>0.0</c:v>
                </c:pt>
                <c:pt idx="2">
                  <c:v>0.0243585723011851</c:v>
                </c:pt>
                <c:pt idx="3">
                  <c:v>0.014544152006842</c:v>
                </c:pt>
                <c:pt idx="4">
                  <c:v>0.0251756675433962</c:v>
                </c:pt>
                <c:pt idx="5">
                  <c:v>0.00884794779600051</c:v>
                </c:pt>
                <c:pt idx="6">
                  <c:v>-0.0573658211993635</c:v>
                </c:pt>
                <c:pt idx="7">
                  <c:v>-0.114438288884558</c:v>
                </c:pt>
                <c:pt idx="8">
                  <c:v>-0.153672703404338</c:v>
                </c:pt>
                <c:pt idx="9">
                  <c:v>-0.221457669930196</c:v>
                </c:pt>
                <c:pt idx="10">
                  <c:v>-0.395881552945607</c:v>
                </c:pt>
              </c:numCache>
            </c:numRef>
          </c:xVal>
          <c:yVal>
            <c:numRef>
              <c:f>InputData!$AA$186:$AA$196</c:f>
              <c:numCache>
                <c:formatCode>0.0000</c:formatCode>
                <c:ptCount val="11"/>
                <c:pt idx="0">
                  <c:v>-0.241545893719807</c:v>
                </c:pt>
                <c:pt idx="1">
                  <c:v>0.0</c:v>
                </c:pt>
                <c:pt idx="2">
                  <c:v>0.241545893719807</c:v>
                </c:pt>
                <c:pt idx="3">
                  <c:v>0.483091787439613</c:v>
                </c:pt>
                <c:pt idx="4">
                  <c:v>0.72463768115942</c:v>
                </c:pt>
                <c:pt idx="5">
                  <c:v>0.966183574879227</c:v>
                </c:pt>
                <c:pt idx="6">
                  <c:v>1.207729468599034</c:v>
                </c:pt>
                <c:pt idx="7">
                  <c:v>1.44927536231884</c:v>
                </c:pt>
                <c:pt idx="8">
                  <c:v>1.690821256038647</c:v>
                </c:pt>
                <c:pt idx="9">
                  <c:v>1.932367149758454</c:v>
                </c:pt>
                <c:pt idx="10">
                  <c:v>2.173913043478261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xVal>
            <c:numRef>
              <c:f>InputData!$AD$197:$AD$206</c:f>
              <c:numCache>
                <c:formatCode>General</c:formatCode>
                <c:ptCount val="10"/>
                <c:pt idx="0">
                  <c:v>-0.0505438804736227</c:v>
                </c:pt>
                <c:pt idx="1">
                  <c:v>0.0</c:v>
                </c:pt>
                <c:pt idx="2">
                  <c:v>-0.0025705288308637</c:v>
                </c:pt>
                <c:pt idx="3">
                  <c:v>-0.0204765079196587</c:v>
                </c:pt>
                <c:pt idx="4">
                  <c:v>0.023258464731733</c:v>
                </c:pt>
                <c:pt idx="5">
                  <c:v>-0.00915494318659171</c:v>
                </c:pt>
                <c:pt idx="6">
                  <c:v>-0.0767984134806435</c:v>
                </c:pt>
                <c:pt idx="7">
                  <c:v>-0.172741883300017</c:v>
                </c:pt>
                <c:pt idx="8">
                  <c:v>-0.209704243154633</c:v>
                </c:pt>
                <c:pt idx="9">
                  <c:v>-0.250064945678624</c:v>
                </c:pt>
              </c:numCache>
            </c:numRef>
          </c:xVal>
          <c:yVal>
            <c:numRef>
              <c:f>InputData!$AA$197:$AA$206</c:f>
              <c:numCache>
                <c:formatCode>0.0000</c:formatCode>
                <c:ptCount val="10"/>
                <c:pt idx="0">
                  <c:v>-0.248756218905473</c:v>
                </c:pt>
                <c:pt idx="1">
                  <c:v>0.0</c:v>
                </c:pt>
                <c:pt idx="2">
                  <c:v>0.248756218905473</c:v>
                </c:pt>
                <c:pt idx="3">
                  <c:v>0.497512437810945</c:v>
                </c:pt>
                <c:pt idx="4">
                  <c:v>0.746268656716418</c:v>
                </c:pt>
                <c:pt idx="5">
                  <c:v>0.995024875621891</c:v>
                </c:pt>
                <c:pt idx="6">
                  <c:v>1.243781094527363</c:v>
                </c:pt>
                <c:pt idx="7">
                  <c:v>1.492537313432836</c:v>
                </c:pt>
                <c:pt idx="8">
                  <c:v>1.741293532338309</c:v>
                </c:pt>
                <c:pt idx="9">
                  <c:v>1.990049751243782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xVal>
            <c:numRef>
              <c:f>InputData!$AD$207:$AD$215</c:f>
              <c:numCache>
                <c:formatCode>General</c:formatCode>
                <c:ptCount val="9"/>
                <c:pt idx="0">
                  <c:v>-0.104158294112101</c:v>
                </c:pt>
                <c:pt idx="1">
                  <c:v>0.0</c:v>
                </c:pt>
                <c:pt idx="2">
                  <c:v>-0.0209161325418639</c:v>
                </c:pt>
                <c:pt idx="3">
                  <c:v>-0.0170107762303563</c:v>
                </c:pt>
                <c:pt idx="4">
                  <c:v>0.0201576785057277</c:v>
                </c:pt>
                <c:pt idx="5">
                  <c:v>-0.00206909264397292</c:v>
                </c:pt>
                <c:pt idx="6">
                  <c:v>-0.0242161084342279</c:v>
                </c:pt>
                <c:pt idx="7">
                  <c:v>-0.140950255439612</c:v>
                </c:pt>
                <c:pt idx="8">
                  <c:v>0.367082873847072</c:v>
                </c:pt>
              </c:numCache>
            </c:numRef>
          </c:xVal>
          <c:yVal>
            <c:numRef>
              <c:f>InputData!$AA$207:$AA$215</c:f>
              <c:numCache>
                <c:formatCode>0.0000</c:formatCode>
                <c:ptCount val="9"/>
                <c:pt idx="0">
                  <c:v>-0.252525252525253</c:v>
                </c:pt>
                <c:pt idx="1">
                  <c:v>0.0</c:v>
                </c:pt>
                <c:pt idx="2">
                  <c:v>0.252525252525253</c:v>
                </c:pt>
                <c:pt idx="3">
                  <c:v>0.505050505050505</c:v>
                </c:pt>
                <c:pt idx="4">
                  <c:v>0.757575757575758</c:v>
                </c:pt>
                <c:pt idx="5">
                  <c:v>1.01010101010101</c:v>
                </c:pt>
                <c:pt idx="6">
                  <c:v>1.262626262626263</c:v>
                </c:pt>
                <c:pt idx="7">
                  <c:v>1.515151515151515</c:v>
                </c:pt>
                <c:pt idx="8">
                  <c:v>1.767676767676768</c:v>
                </c:pt>
              </c:numCache>
            </c:numRef>
          </c:yVal>
        </c:ser>
        <c:ser>
          <c:idx val="15"/>
          <c:order val="15"/>
          <c:tx>
            <c:v>1-1/e</c:v>
          </c:tx>
          <c:marker>
            <c:symbol val="none"/>
          </c:marker>
          <c:xVal>
            <c:numRef>
              <c:f>InputData!$U$1:$U$2</c:f>
              <c:numCache>
                <c:formatCode>General</c:formatCode>
                <c:ptCount val="2"/>
                <c:pt idx="0">
                  <c:v>0.632120558828558</c:v>
                </c:pt>
                <c:pt idx="1">
                  <c:v>0.632120558828558</c:v>
                </c:pt>
              </c:numCache>
            </c:numRef>
          </c:xVal>
          <c:yVal>
            <c:numRef>
              <c:f>InputData!$Z$1:$Z$2</c:f>
              <c:numCache>
                <c:formatCode>General</c:formatCode>
                <c:ptCount val="2"/>
                <c:pt idx="0">
                  <c:v>119.0</c:v>
                </c:pt>
                <c:pt idx="1">
                  <c:v>0.01</c:v>
                </c:pt>
              </c:numCache>
            </c:numRef>
          </c:yVal>
        </c:ser>
        <c:axId val="1271343976"/>
        <c:axId val="1271571416"/>
      </c:scatterChart>
      <c:valAx>
        <c:axId val="1271343976"/>
        <c:scaling>
          <c:orientation val="minMax"/>
          <c:max val="0.3"/>
          <c:min val="-0.3"/>
        </c:scaling>
        <c:axPos val="b"/>
        <c:majorGridlines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/>
                  <a:t>Error</a:t>
                </a:r>
                <a:r>
                  <a:rPr lang="en-CA" baseline="0"/>
                  <a:t> in </a:t>
                </a:r>
                <a:r>
                  <a:rPr lang="en-CA"/>
                  <a:t> Norm. Theta (0 = Th-w,  and 1 = Th-e) from</a:t>
                </a:r>
                <a:r>
                  <a:rPr lang="en-CA" baseline="0"/>
                  <a:t> Straight Line Model</a:t>
                </a:r>
                <a:endParaRPr lang="en-CA"/>
              </a:p>
            </c:rich>
          </c:tx>
          <c:layout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71571416"/>
        <c:crossesAt val="-0.5"/>
        <c:crossBetween val="midCat"/>
        <c:majorUnit val="0.1"/>
        <c:minorUnit val="0.05"/>
      </c:valAx>
      <c:valAx>
        <c:axId val="1271571416"/>
        <c:scaling>
          <c:orientation val="minMax"/>
          <c:max val="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CA"/>
                  <a:t>Y  (normalized Pressure)</a:t>
                </a:r>
              </a:p>
            </c:rich>
          </c:tx>
          <c:layout/>
        </c:title>
        <c:numFmt formatCode="0.0" sourceLinked="0"/>
        <c:majorTickMark val="cross"/>
        <c:minorTickMark val="in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71343976"/>
        <c:crossesAt val="-0.5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60232032899388"/>
          <c:y val="0.0220024794772994"/>
          <c:w val="0.221245958763524"/>
          <c:h val="0.891773496411392"/>
        </c:manualLayout>
      </c:layout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Verification!$R$4:$R$15</c:f>
              <c:numCache>
                <c:formatCode>General</c:formatCode>
                <c:ptCount val="12"/>
                <c:pt idx="0">
                  <c:v>-12.0</c:v>
                </c:pt>
                <c:pt idx="1">
                  <c:v>-8.0</c:v>
                </c:pt>
                <c:pt idx="2">
                  <c:v>-4.0</c:v>
                </c:pt>
                <c:pt idx="3">
                  <c:v>0.0</c:v>
                </c:pt>
                <c:pt idx="4">
                  <c:v>4.0</c:v>
                </c:pt>
                <c:pt idx="5">
                  <c:v>8.0</c:v>
                </c:pt>
                <c:pt idx="6">
                  <c:v>12.0</c:v>
                </c:pt>
                <c:pt idx="7">
                  <c:v>16.0</c:v>
                </c:pt>
                <c:pt idx="8">
                  <c:v>20.0</c:v>
                </c:pt>
                <c:pt idx="9">
                  <c:v>24.0</c:v>
                </c:pt>
                <c:pt idx="10">
                  <c:v>28.0</c:v>
                </c:pt>
                <c:pt idx="11">
                  <c:v>32.0</c:v>
                </c:pt>
              </c:numCache>
            </c:numRef>
          </c:xVal>
          <c:yVal>
            <c:numRef>
              <c:f>Verification!$T$4:$T$15</c:f>
              <c:numCache>
                <c:formatCode>General</c:formatCode>
                <c:ptCount val="12"/>
                <c:pt idx="0">
                  <c:v>-0.4</c:v>
                </c:pt>
                <c:pt idx="1">
                  <c:v>-0.35</c:v>
                </c:pt>
                <c:pt idx="2">
                  <c:v>-0.3</c:v>
                </c:pt>
                <c:pt idx="3">
                  <c:v>-0.25</c:v>
                </c:pt>
                <c:pt idx="4">
                  <c:v>-0.2</c:v>
                </c:pt>
                <c:pt idx="5">
                  <c:v>-0.15</c:v>
                </c:pt>
                <c:pt idx="6">
                  <c:v>0.0</c:v>
                </c:pt>
                <c:pt idx="7">
                  <c:v>0.28</c:v>
                </c:pt>
                <c:pt idx="8">
                  <c:v>0.5</c:v>
                </c:pt>
                <c:pt idx="9">
                  <c:v>0.7</c:v>
                </c:pt>
                <c:pt idx="10">
                  <c:v>1.0</c:v>
                </c:pt>
                <c:pt idx="11">
                  <c:v>1.3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Verification!$R$4:$R$15</c:f>
              <c:numCache>
                <c:formatCode>General</c:formatCode>
                <c:ptCount val="12"/>
                <c:pt idx="0">
                  <c:v>-12.0</c:v>
                </c:pt>
                <c:pt idx="1">
                  <c:v>-8.0</c:v>
                </c:pt>
                <c:pt idx="2">
                  <c:v>-4.0</c:v>
                </c:pt>
                <c:pt idx="3">
                  <c:v>0.0</c:v>
                </c:pt>
                <c:pt idx="4">
                  <c:v>4.0</c:v>
                </c:pt>
                <c:pt idx="5">
                  <c:v>8.0</c:v>
                </c:pt>
                <c:pt idx="6">
                  <c:v>12.0</c:v>
                </c:pt>
                <c:pt idx="7">
                  <c:v>16.0</c:v>
                </c:pt>
                <c:pt idx="8">
                  <c:v>20.0</c:v>
                </c:pt>
                <c:pt idx="9">
                  <c:v>24.0</c:v>
                </c:pt>
                <c:pt idx="10">
                  <c:v>28.0</c:v>
                </c:pt>
                <c:pt idx="11">
                  <c:v>32.0</c:v>
                </c:pt>
              </c:numCache>
            </c:numRef>
          </c:xVal>
          <c:yVal>
            <c:numRef>
              <c:f>Verification!$V$4:$V$15</c:f>
              <c:numCache>
                <c:formatCode>General</c:formatCode>
                <c:ptCount val="12"/>
                <c:pt idx="0">
                  <c:v>-0.238899783402362</c:v>
                </c:pt>
                <c:pt idx="1">
                  <c:v>-0.221956725720603</c:v>
                </c:pt>
                <c:pt idx="2">
                  <c:v>-0.203231751107444</c:v>
                </c:pt>
                <c:pt idx="3">
                  <c:v>-0.182537453723276</c:v>
                </c:pt>
                <c:pt idx="4">
                  <c:v>-0.159666718084285</c:v>
                </c:pt>
                <c:pt idx="5">
                  <c:v>-0.134390646181076</c:v>
                </c:pt>
                <c:pt idx="6">
                  <c:v>-0.10645626659046</c:v>
                </c:pt>
                <c:pt idx="7">
                  <c:v>-0.075584002652426</c:v>
                </c:pt>
                <c:pt idx="8">
                  <c:v>-0.0414648743729549</c:v>
                </c:pt>
                <c:pt idx="9">
                  <c:v>-0.00375740604839081</c:v>
                </c:pt>
                <c:pt idx="10">
                  <c:v>0.037915791338176</c:v>
                </c:pt>
                <c:pt idx="11">
                  <c:v>0.0839717971530357</c:v>
                </c:pt>
              </c:numCache>
            </c:numRef>
          </c:yVal>
        </c:ser>
        <c:axId val="1253274136"/>
        <c:axId val="1249438152"/>
      </c:scatterChart>
      <c:valAx>
        <c:axId val="12532741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49438152"/>
        <c:crosses val="autoZero"/>
        <c:crossBetween val="midCat"/>
      </c:valAx>
      <c:valAx>
        <c:axId val="12494381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253274136"/>
        <c:crosses val="autoZero"/>
        <c:crossBetween val="midCat"/>
      </c:valAx>
    </c:plotArea>
    <c:legend>
      <c:legendPos val="r"/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71436</xdr:colOff>
      <xdr:row>55</xdr:row>
      <xdr:rowOff>102394</xdr:rowOff>
    </xdr:from>
    <xdr:to>
      <xdr:col>41</xdr:col>
      <xdr:colOff>271462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26</xdr:row>
      <xdr:rowOff>142874</xdr:rowOff>
    </xdr:from>
    <xdr:to>
      <xdr:col>41</xdr:col>
      <xdr:colOff>247651</xdr:colOff>
      <xdr:row>54</xdr:row>
      <xdr:rowOff>135730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190500</xdr:colOff>
      <xdr:row>3</xdr:row>
      <xdr:rowOff>35719</xdr:rowOff>
    </xdr:from>
    <xdr:to>
      <xdr:col>42</xdr:col>
      <xdr:colOff>321469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119062</xdr:colOff>
      <xdr:row>85</xdr:row>
      <xdr:rowOff>107156</xdr:rowOff>
    </xdr:from>
    <xdr:to>
      <xdr:col>41</xdr:col>
      <xdr:colOff>319088</xdr:colOff>
      <xdr:row>113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119062</xdr:colOff>
      <xdr:row>114</xdr:row>
      <xdr:rowOff>152400</xdr:rowOff>
    </xdr:from>
    <xdr:to>
      <xdr:col>41</xdr:col>
      <xdr:colOff>319088</xdr:colOff>
      <xdr:row>153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16</xdr:row>
      <xdr:rowOff>104775</xdr:rowOff>
    </xdr:from>
    <xdr:to>
      <xdr:col>23</xdr:col>
      <xdr:colOff>371475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K249"/>
  <sheetViews>
    <sheetView tabSelected="1" topLeftCell="O113" zoomScaleNormal="80" zoomScalePageLayoutView="80" workbookViewId="0">
      <pane ySplit="14880" topLeftCell="A277"/>
      <selection activeCell="AS151" sqref="AS151"/>
      <selection pane="bottomLeft" activeCell="AB251" sqref="AB251"/>
    </sheetView>
  </sheetViews>
  <sheetFormatPr baseColWidth="10" defaultColWidth="8.83203125" defaultRowHeight="14"/>
  <cols>
    <col min="1" max="1" width="9.83203125" customWidth="1"/>
    <col min="2" max="2" width="9.6640625" customWidth="1"/>
    <col min="3" max="3" width="7.5" customWidth="1"/>
    <col min="4" max="4" width="8.5" customWidth="1"/>
    <col min="5" max="5" width="10.6640625" customWidth="1"/>
    <col min="6" max="6" width="2.6640625" customWidth="1"/>
    <col min="7" max="7" width="8" customWidth="1"/>
    <col min="9" max="9" width="2.6640625" customWidth="1"/>
    <col min="10" max="11" width="9.1640625" customWidth="1"/>
    <col min="12" max="12" width="2.83203125" customWidth="1"/>
    <col min="13" max="13" width="9" customWidth="1"/>
    <col min="16" max="16" width="2.33203125" customWidth="1"/>
    <col min="17" max="17" width="9" customWidth="1"/>
    <col min="21" max="21" width="4" customWidth="1"/>
    <col min="22" max="22" width="10.5" hidden="1" customWidth="1"/>
    <col min="23" max="25" width="0" hidden="1" customWidth="1"/>
    <col min="26" max="26" width="4.6640625" customWidth="1"/>
  </cols>
  <sheetData>
    <row r="1" spans="1:37" ht="15" thickBot="1">
      <c r="M1">
        <v>2600</v>
      </c>
      <c r="N1">
        <v>2600</v>
      </c>
      <c r="O1" t="s">
        <v>30</v>
      </c>
      <c r="R1" s="25" t="s">
        <v>42</v>
      </c>
      <c r="T1" t="s">
        <v>36</v>
      </c>
      <c r="U1">
        <f>T3</f>
        <v>0.63212055882855767</v>
      </c>
      <c r="Z1">
        <v>119</v>
      </c>
      <c r="AA1" s="25" t="s">
        <v>41</v>
      </c>
      <c r="AB1" t="s">
        <v>44</v>
      </c>
      <c r="AC1" s="15" t="s">
        <v>45</v>
      </c>
      <c r="AD1" s="26" t="s">
        <v>81</v>
      </c>
      <c r="AF1" t="s">
        <v>39</v>
      </c>
      <c r="AG1" t="s">
        <v>48</v>
      </c>
      <c r="AH1" t="s">
        <v>49</v>
      </c>
      <c r="AJ1" t="s">
        <v>40</v>
      </c>
    </row>
    <row r="2" spans="1:37" ht="15" thickBot="1">
      <c r="A2" s="15" t="s">
        <v>13</v>
      </c>
      <c r="C2" t="s">
        <v>16</v>
      </c>
      <c r="E2" s="11" t="s">
        <v>14</v>
      </c>
      <c r="G2" s="15" t="s">
        <v>17</v>
      </c>
      <c r="J2" t="s">
        <v>24</v>
      </c>
      <c r="K2" t="s">
        <v>26</v>
      </c>
      <c r="M2" t="s">
        <v>31</v>
      </c>
      <c r="N2" s="15" t="s">
        <v>21</v>
      </c>
      <c r="R2" t="s">
        <v>29</v>
      </c>
      <c r="T2" t="s">
        <v>38</v>
      </c>
      <c r="U2">
        <f>T3</f>
        <v>0.63212055882855767</v>
      </c>
      <c r="V2" t="s">
        <v>15</v>
      </c>
      <c r="X2" t="s">
        <v>13</v>
      </c>
      <c r="Z2">
        <v>0.01</v>
      </c>
      <c r="AA2" t="s">
        <v>34</v>
      </c>
      <c r="AB2" t="s">
        <v>43</v>
      </c>
      <c r="AC2" t="s">
        <v>46</v>
      </c>
      <c r="AD2" t="s">
        <v>82</v>
      </c>
      <c r="AF2">
        <v>40</v>
      </c>
      <c r="AG2">
        <v>20</v>
      </c>
      <c r="AH2">
        <f>78.8884 + SIN(SQRT(44.85965+AF2)) + COS(SQRT(AF2+40)) + SQRT(1.52365*(AF2+40)) - 0.012426*( ( ATAN(AF2+40 ) - AF2 - 35.61203   )^2)</f>
        <v>21.109725068874624</v>
      </c>
      <c r="AK2" t="s">
        <v>50</v>
      </c>
    </row>
    <row r="3" spans="1:37" ht="15" thickBot="1">
      <c r="A3" s="16" t="s">
        <v>20</v>
      </c>
      <c r="B3" s="7" t="s">
        <v>0</v>
      </c>
      <c r="C3" s="7" t="s">
        <v>1</v>
      </c>
      <c r="D3" s="10" t="s">
        <v>7</v>
      </c>
      <c r="E3" s="7" t="s">
        <v>8</v>
      </c>
      <c r="G3" s="10" t="s">
        <v>18</v>
      </c>
      <c r="H3" s="16" t="s">
        <v>19</v>
      </c>
      <c r="I3" s="9"/>
      <c r="J3" s="10" t="s">
        <v>23</v>
      </c>
      <c r="K3" s="10" t="s">
        <v>25</v>
      </c>
      <c r="L3" s="9"/>
      <c r="M3" s="10" t="s">
        <v>22</v>
      </c>
      <c r="N3" s="10" t="s">
        <v>22</v>
      </c>
      <c r="O3" s="8" t="s">
        <v>27</v>
      </c>
      <c r="P3" s="10"/>
      <c r="Q3" s="10" t="s">
        <v>33</v>
      </c>
      <c r="R3" s="10" t="s">
        <v>28</v>
      </c>
      <c r="S3" s="10" t="s">
        <v>32</v>
      </c>
      <c r="T3" s="10">
        <f>1-(1/EXP(1))</f>
        <v>0.63212055882855767</v>
      </c>
      <c r="V3" s="5" t="s">
        <v>12</v>
      </c>
      <c r="W3" s="5" t="s">
        <v>10</v>
      </c>
      <c r="X3" s="14" t="s">
        <v>9</v>
      </c>
      <c r="Y3" s="5" t="s">
        <v>11</v>
      </c>
      <c r="Z3" s="6"/>
      <c r="AA3" s="5" t="s">
        <v>35</v>
      </c>
      <c r="AB3" s="5"/>
      <c r="AC3" s="5" t="s">
        <v>47</v>
      </c>
      <c r="AD3" s="5" t="s">
        <v>83</v>
      </c>
      <c r="AF3">
        <v>36</v>
      </c>
      <c r="AG3">
        <v>28</v>
      </c>
      <c r="AH3">
        <f t="shared" ref="AH3:AH22" si="0">78.8884 + SIN(SQRT(44.85965+AF3)) + COS(SQRT(AF3+40)) + SQRT(1.52365*(AF3+40)) - 0.012426*( ( ATAN(AF3+40 ) - AF3 - 35.61203   )^2)</f>
        <v>28.32614918304629</v>
      </c>
      <c r="AK3" t="s">
        <v>51</v>
      </c>
    </row>
    <row r="4" spans="1:37">
      <c r="A4">
        <v>40</v>
      </c>
      <c r="B4">
        <f>A4+273.15</f>
        <v>313.14999999999998</v>
      </c>
      <c r="C4">
        <v>105</v>
      </c>
      <c r="D4">
        <v>41.5</v>
      </c>
      <c r="E4">
        <f>D4+273.15</f>
        <v>314.64999999999998</v>
      </c>
      <c r="G4" s="4">
        <f>E4*( (100/C4)^0.28571)</f>
        <v>310.29425972457523</v>
      </c>
      <c r="H4" s="13">
        <f>G4-273.15</f>
        <v>37.144259724575249</v>
      </c>
      <c r="I4" s="4"/>
      <c r="J4" s="17">
        <f>0.611*EXP(5423*((1/273.15)- (1/B4)  ) )</f>
        <v>7.7162042083060207</v>
      </c>
      <c r="K4" s="18">
        <f>0.622*J4/(100-J4)</f>
        <v>5.2007819752016779E-2</v>
      </c>
      <c r="L4" s="4"/>
      <c r="M4" s="4">
        <f t="shared" ref="M4:M68" si="1">B4+$M$1*K4</f>
        <v>448.37033135524359</v>
      </c>
      <c r="N4" s="4">
        <f>B4*EXP($N$1*K4/B4)</f>
        <v>482.26280832800927</v>
      </c>
      <c r="O4" s="4">
        <f>N4-273.15</f>
        <v>209.11280832800929</v>
      </c>
      <c r="P4" s="4"/>
      <c r="Q4" s="4">
        <f>A4</f>
        <v>40</v>
      </c>
      <c r="R4" s="12">
        <f>(H4-A4) / (O4-A4)</f>
        <v>-1.6886599564273033E-2</v>
      </c>
      <c r="S4" s="4">
        <f>C4</f>
        <v>105</v>
      </c>
      <c r="T4" s="20">
        <v>20</v>
      </c>
      <c r="V4">
        <f>A4</f>
        <v>40</v>
      </c>
      <c r="W4" s="4">
        <f>B4* ( (C4/100)^0.28571)</f>
        <v>317.54582758785148</v>
      </c>
      <c r="X4" s="4">
        <f>W4-273</f>
        <v>44.545827587851477</v>
      </c>
      <c r="Y4" s="4">
        <f t="shared" ref="Y4:Y67" si="2">E4-W4</f>
        <v>-2.8958275878514996</v>
      </c>
      <c r="Z4" s="4"/>
      <c r="AA4">
        <f>(100-S4) / (100-T4)</f>
        <v>-6.25E-2</v>
      </c>
      <c r="AB4">
        <f>R4/$T$3</f>
        <v>-2.6714207168909657E-2</v>
      </c>
      <c r="AC4">
        <f>AA4-AB4</f>
        <v>-3.5785792831090346E-2</v>
      </c>
      <c r="AD4">
        <f>R4-(0.632*AA4)</f>
        <v>2.2613400435726967E-2</v>
      </c>
      <c r="AF4">
        <v>32</v>
      </c>
      <c r="AG4">
        <v>35</v>
      </c>
      <c r="AH4">
        <f t="shared" si="0"/>
        <v>35.165398663242307</v>
      </c>
    </row>
    <row r="5" spans="1:37">
      <c r="A5">
        <v>40</v>
      </c>
      <c r="B5">
        <f t="shared" ref="B5:B68" si="3">A5+273.15</f>
        <v>313.14999999999998</v>
      </c>
      <c r="C5">
        <v>100</v>
      </c>
      <c r="D5">
        <v>40</v>
      </c>
      <c r="E5">
        <f t="shared" ref="E5:E68" si="4">D5+273.15</f>
        <v>313.14999999999998</v>
      </c>
      <c r="G5" s="4">
        <f t="shared" ref="G5:G68" si="5">E5*( (100/C5)^0.28571)</f>
        <v>313.14999999999998</v>
      </c>
      <c r="H5" s="13">
        <f t="shared" ref="H5:H68" si="6">G5-273.15</f>
        <v>40</v>
      </c>
      <c r="I5" s="4"/>
      <c r="J5" s="17">
        <f t="shared" ref="J5:J68" si="7">0.611*EXP(5423*((1/273.15)- (1/B5)  ) )</f>
        <v>7.7162042083060207</v>
      </c>
      <c r="K5" s="18">
        <f t="shared" ref="K5:K68" si="8">0.622*J5/(100-J5)</f>
        <v>5.2007819752016779E-2</v>
      </c>
      <c r="L5" s="4"/>
      <c r="M5" s="4">
        <f t="shared" si="1"/>
        <v>448.37033135524359</v>
      </c>
      <c r="N5" s="4">
        <f t="shared" ref="N5:N68" si="9">B5*EXP($N$1*K5/B5)</f>
        <v>482.26280832800927</v>
      </c>
      <c r="O5" s="4">
        <f t="shared" ref="O5:O68" si="10">N5-273.15</f>
        <v>209.11280832800929</v>
      </c>
      <c r="P5" s="4"/>
      <c r="Q5" s="4">
        <f t="shared" ref="Q5:Q68" si="11">A5</f>
        <v>40</v>
      </c>
      <c r="R5" s="12">
        <f t="shared" ref="R5:R68" si="12">(H5-A5) / (O5-A5)</f>
        <v>0</v>
      </c>
      <c r="S5" s="4">
        <f t="shared" ref="S5:S68" si="13">C5</f>
        <v>100</v>
      </c>
      <c r="T5" s="20">
        <v>20</v>
      </c>
      <c r="V5">
        <f t="shared" ref="V5:V68" si="14">A5</f>
        <v>40</v>
      </c>
      <c r="W5" s="4">
        <f t="shared" ref="W5:W68" si="15">B5* ( (C5/100)^0.28571)</f>
        <v>313.14999999999998</v>
      </c>
      <c r="X5" s="4">
        <f t="shared" ref="X5:X68" si="16">W5-273</f>
        <v>40.149999999999977</v>
      </c>
      <c r="Y5" s="4">
        <f t="shared" si="2"/>
        <v>0</v>
      </c>
      <c r="Z5" s="4"/>
      <c r="AA5" s="17">
        <f>(100-S5) / (100-T5)</f>
        <v>0</v>
      </c>
      <c r="AB5" s="17">
        <f t="shared" ref="AB5:AB68" si="17">R5/$T$3</f>
        <v>0</v>
      </c>
      <c r="AC5">
        <f t="shared" ref="AC5:AC68" si="18">AA5-AB5</f>
        <v>0</v>
      </c>
      <c r="AD5">
        <f t="shared" ref="AD5:AD68" si="19">R5-(0.632*AA5)</f>
        <v>0</v>
      </c>
      <c r="AF5">
        <v>28</v>
      </c>
      <c r="AG5">
        <v>41.7</v>
      </c>
      <c r="AH5">
        <f t="shared" si="0"/>
        <v>41.6096240140009</v>
      </c>
    </row>
    <row r="6" spans="1:37">
      <c r="A6">
        <v>40</v>
      </c>
      <c r="B6">
        <f t="shared" si="3"/>
        <v>313.14999999999998</v>
      </c>
      <c r="C6">
        <v>95</v>
      </c>
      <c r="D6">
        <v>38.6</v>
      </c>
      <c r="E6">
        <f t="shared" si="4"/>
        <v>311.75</v>
      </c>
      <c r="G6" s="4">
        <f t="shared" si="5"/>
        <v>316.35233976701335</v>
      </c>
      <c r="H6" s="13">
        <f t="shared" si="6"/>
        <v>43.20233976701337</v>
      </c>
      <c r="I6" s="4"/>
      <c r="J6" s="17">
        <f t="shared" si="7"/>
        <v>7.7162042083060207</v>
      </c>
      <c r="K6" s="18">
        <f t="shared" si="8"/>
        <v>5.2007819752016779E-2</v>
      </c>
      <c r="L6" s="4"/>
      <c r="M6" s="4">
        <f t="shared" si="1"/>
        <v>448.37033135524359</v>
      </c>
      <c r="N6" s="4">
        <f t="shared" si="9"/>
        <v>482.26280832800927</v>
      </c>
      <c r="O6" s="4">
        <f t="shared" si="10"/>
        <v>209.11280832800929</v>
      </c>
      <c r="P6" s="4"/>
      <c r="Q6" s="4">
        <f t="shared" si="11"/>
        <v>40</v>
      </c>
      <c r="R6" s="12">
        <f t="shared" si="12"/>
        <v>1.8936116067578682E-2</v>
      </c>
      <c r="S6" s="4">
        <f t="shared" si="13"/>
        <v>95</v>
      </c>
      <c r="T6" s="20">
        <v>20</v>
      </c>
      <c r="V6">
        <f t="shared" si="14"/>
        <v>40</v>
      </c>
      <c r="W6" s="4">
        <f t="shared" si="15"/>
        <v>308.59424833683335</v>
      </c>
      <c r="X6" s="4">
        <f t="shared" si="16"/>
        <v>35.594248336833346</v>
      </c>
      <c r="Y6" s="4">
        <f t="shared" si="2"/>
        <v>3.1557516631666545</v>
      </c>
      <c r="Z6" s="4"/>
      <c r="AA6" s="17">
        <f t="shared" ref="AA6:AA69" si="20">(100-S6) / (100-T6)</f>
        <v>6.25E-2</v>
      </c>
      <c r="AB6" s="17">
        <f t="shared" si="17"/>
        <v>2.9956494537483464E-2</v>
      </c>
      <c r="AC6">
        <f t="shared" si="18"/>
        <v>3.2543505462516539E-2</v>
      </c>
      <c r="AD6">
        <f t="shared" si="19"/>
        <v>-2.0563883932421319E-2</v>
      </c>
      <c r="AF6">
        <v>24</v>
      </c>
      <c r="AG6">
        <v>48</v>
      </c>
      <c r="AH6">
        <f t="shared" si="0"/>
        <v>47.637697198991141</v>
      </c>
    </row>
    <row r="7" spans="1:37">
      <c r="A7">
        <v>40</v>
      </c>
      <c r="B7">
        <f t="shared" si="3"/>
        <v>313.14999999999998</v>
      </c>
      <c r="C7">
        <v>90</v>
      </c>
      <c r="D7">
        <v>37</v>
      </c>
      <c r="E7">
        <f t="shared" si="4"/>
        <v>310.14999999999998</v>
      </c>
      <c r="G7" s="4">
        <f t="shared" si="5"/>
        <v>319.62825083814505</v>
      </c>
      <c r="H7" s="13">
        <f t="shared" si="6"/>
        <v>46.478250838145073</v>
      </c>
      <c r="I7" s="4"/>
      <c r="J7" s="17">
        <f t="shared" si="7"/>
        <v>7.7162042083060207</v>
      </c>
      <c r="K7" s="18">
        <f t="shared" si="8"/>
        <v>5.2007819752016779E-2</v>
      </c>
      <c r="L7" s="4"/>
      <c r="M7" s="4">
        <f t="shared" si="1"/>
        <v>448.37033135524359</v>
      </c>
      <c r="N7" s="4">
        <f t="shared" si="9"/>
        <v>482.26280832800927</v>
      </c>
      <c r="O7" s="4">
        <f t="shared" si="10"/>
        <v>209.11280832800929</v>
      </c>
      <c r="P7" s="4"/>
      <c r="Q7" s="4">
        <f t="shared" si="11"/>
        <v>40</v>
      </c>
      <c r="R7" s="12">
        <f t="shared" si="12"/>
        <v>3.830727490244222E-2</v>
      </c>
      <c r="S7" s="4">
        <f t="shared" si="13"/>
        <v>90</v>
      </c>
      <c r="T7" s="20">
        <v>20</v>
      </c>
      <c r="V7">
        <f t="shared" si="14"/>
        <v>40</v>
      </c>
      <c r="W7" s="4">
        <f t="shared" si="15"/>
        <v>303.86385510454102</v>
      </c>
      <c r="X7" s="4">
        <f t="shared" si="16"/>
        <v>30.863855104541017</v>
      </c>
      <c r="Y7" s="4">
        <f t="shared" si="2"/>
        <v>6.2861448954589605</v>
      </c>
      <c r="Z7" s="4"/>
      <c r="AA7" s="17">
        <f t="shared" si="20"/>
        <v>0.125</v>
      </c>
      <c r="AB7" s="17">
        <f t="shared" si="17"/>
        <v>6.0601216599303544E-2</v>
      </c>
      <c r="AC7">
        <f t="shared" si="18"/>
        <v>6.4398783400696463E-2</v>
      </c>
      <c r="AD7">
        <f t="shared" si="19"/>
        <v>-4.069272509755778E-2</v>
      </c>
      <c r="AF7">
        <v>20</v>
      </c>
      <c r="AG7">
        <v>53.9</v>
      </c>
      <c r="AH7">
        <f t="shared" si="0"/>
        <v>53.225727536152576</v>
      </c>
    </row>
    <row r="8" spans="1:37">
      <c r="A8">
        <v>40</v>
      </c>
      <c r="B8">
        <f t="shared" si="3"/>
        <v>313.14999999999998</v>
      </c>
      <c r="C8">
        <v>85</v>
      </c>
      <c r="D8">
        <v>35.6</v>
      </c>
      <c r="E8">
        <f t="shared" si="4"/>
        <v>308.75</v>
      </c>
      <c r="G8" s="4">
        <f t="shared" si="5"/>
        <v>323.42432840384333</v>
      </c>
      <c r="H8" s="13">
        <f t="shared" si="6"/>
        <v>50.274328403843356</v>
      </c>
      <c r="I8" s="4"/>
      <c r="J8" s="17">
        <f t="shared" si="7"/>
        <v>7.7162042083060207</v>
      </c>
      <c r="K8" s="18">
        <f t="shared" si="8"/>
        <v>5.2007819752016779E-2</v>
      </c>
      <c r="L8" s="4"/>
      <c r="M8" s="4">
        <f t="shared" si="1"/>
        <v>448.37033135524359</v>
      </c>
      <c r="N8" s="4">
        <f t="shared" si="9"/>
        <v>482.26280832800927</v>
      </c>
      <c r="O8" s="4">
        <f t="shared" si="10"/>
        <v>209.11280832800929</v>
      </c>
      <c r="P8" s="4"/>
      <c r="Q8" s="4">
        <f t="shared" si="11"/>
        <v>40</v>
      </c>
      <c r="R8" s="12">
        <f t="shared" si="12"/>
        <v>6.0754288840827383E-2</v>
      </c>
      <c r="S8" s="4">
        <f t="shared" si="13"/>
        <v>85</v>
      </c>
      <c r="T8" s="20">
        <v>20</v>
      </c>
      <c r="V8">
        <f t="shared" si="14"/>
        <v>40</v>
      </c>
      <c r="W8" s="4">
        <f t="shared" si="15"/>
        <v>298.94183587597752</v>
      </c>
      <c r="X8" s="4">
        <f t="shared" si="16"/>
        <v>25.941835875977517</v>
      </c>
      <c r="Y8" s="4">
        <f t="shared" si="2"/>
        <v>9.8081641240224826</v>
      </c>
      <c r="Z8" s="4"/>
      <c r="AA8" s="17">
        <f t="shared" si="20"/>
        <v>0.1875</v>
      </c>
      <c r="AB8" s="17">
        <f t="shared" si="17"/>
        <v>9.611186978859998E-2</v>
      </c>
      <c r="AC8">
        <f t="shared" si="18"/>
        <v>9.138813021140002E-2</v>
      </c>
      <c r="AD8">
        <f t="shared" si="19"/>
        <v>-5.7745711159172611E-2</v>
      </c>
      <c r="AF8">
        <v>16</v>
      </c>
      <c r="AG8">
        <v>59.1</v>
      </c>
      <c r="AH8">
        <f t="shared" si="0"/>
        <v>58.347901082850996</v>
      </c>
    </row>
    <row r="9" spans="1:37">
      <c r="A9">
        <v>36</v>
      </c>
      <c r="B9">
        <f t="shared" si="3"/>
        <v>309.14999999999998</v>
      </c>
      <c r="C9">
        <v>105</v>
      </c>
      <c r="D9">
        <v>37.4</v>
      </c>
      <c r="E9">
        <f t="shared" si="4"/>
        <v>310.54999999999995</v>
      </c>
      <c r="G9" s="4">
        <f t="shared" si="5"/>
        <v>306.25101655002965</v>
      </c>
      <c r="H9" s="13">
        <f t="shared" si="6"/>
        <v>33.101016550029669</v>
      </c>
      <c r="I9" s="4"/>
      <c r="J9" s="17">
        <f t="shared" si="7"/>
        <v>6.1672654894033947</v>
      </c>
      <c r="K9" s="18">
        <f t="shared" si="8"/>
        <v>4.088167263180105E-2</v>
      </c>
      <c r="L9" s="4"/>
      <c r="M9" s="4">
        <f t="shared" si="1"/>
        <v>415.44234884268269</v>
      </c>
      <c r="N9" s="4">
        <f t="shared" si="9"/>
        <v>436.00245602903868</v>
      </c>
      <c r="O9" s="4">
        <f t="shared" si="10"/>
        <v>162.85245602903871</v>
      </c>
      <c r="P9" s="4"/>
      <c r="Q9" s="4">
        <f t="shared" si="11"/>
        <v>36</v>
      </c>
      <c r="R9" s="12">
        <f t="shared" si="12"/>
        <v>-2.2853191343072645E-2</v>
      </c>
      <c r="S9" s="4">
        <f t="shared" si="13"/>
        <v>105</v>
      </c>
      <c r="T9" s="4">
        <v>28</v>
      </c>
      <c r="V9">
        <f t="shared" si="14"/>
        <v>36</v>
      </c>
      <c r="W9" s="4">
        <f t="shared" si="15"/>
        <v>313.48967778631419</v>
      </c>
      <c r="X9" s="4">
        <f t="shared" si="16"/>
        <v>40.489677786314189</v>
      </c>
      <c r="Y9" s="4">
        <f t="shared" si="2"/>
        <v>-2.9396777863142347</v>
      </c>
      <c r="Z9" s="4"/>
      <c r="AA9" s="17">
        <f t="shared" si="20"/>
        <v>-6.9444444444444448E-2</v>
      </c>
      <c r="AB9" s="17">
        <f t="shared" si="17"/>
        <v>-3.6153216382368659E-2</v>
      </c>
      <c r="AC9">
        <f t="shared" si="18"/>
        <v>-3.3291228062075788E-2</v>
      </c>
      <c r="AD9">
        <f>R9-(0.632*AA9)</f>
        <v>2.1035697545816249E-2</v>
      </c>
      <c r="AF9">
        <v>12</v>
      </c>
      <c r="AG9">
        <v>63.4</v>
      </c>
      <c r="AH9">
        <f t="shared" si="0"/>
        <v>62.977709490994343</v>
      </c>
    </row>
    <row r="10" spans="1:37">
      <c r="A10">
        <v>36</v>
      </c>
      <c r="B10">
        <f t="shared" si="3"/>
        <v>309.14999999999998</v>
      </c>
      <c r="C10">
        <v>100</v>
      </c>
      <c r="D10">
        <v>36</v>
      </c>
      <c r="E10">
        <f t="shared" si="4"/>
        <v>309.14999999999998</v>
      </c>
      <c r="G10" s="4">
        <f t="shared" si="5"/>
        <v>309.14999999999998</v>
      </c>
      <c r="H10" s="13">
        <f t="shared" si="6"/>
        <v>36</v>
      </c>
      <c r="I10" s="4"/>
      <c r="J10" s="17">
        <f t="shared" si="7"/>
        <v>6.1672654894033947</v>
      </c>
      <c r="K10" s="18">
        <f t="shared" si="8"/>
        <v>4.088167263180105E-2</v>
      </c>
      <c r="L10" s="4"/>
      <c r="M10" s="4">
        <f t="shared" si="1"/>
        <v>415.44234884268269</v>
      </c>
      <c r="N10" s="4">
        <f t="shared" si="9"/>
        <v>436.00245602903868</v>
      </c>
      <c r="O10" s="4">
        <f t="shared" si="10"/>
        <v>162.85245602903871</v>
      </c>
      <c r="P10" s="4"/>
      <c r="Q10" s="4">
        <f t="shared" si="11"/>
        <v>36</v>
      </c>
      <c r="R10" s="12">
        <f t="shared" si="12"/>
        <v>0</v>
      </c>
      <c r="S10" s="4">
        <f t="shared" si="13"/>
        <v>100</v>
      </c>
      <c r="T10" s="4">
        <v>28</v>
      </c>
      <c r="V10">
        <f t="shared" si="14"/>
        <v>36</v>
      </c>
      <c r="W10" s="4">
        <f t="shared" si="15"/>
        <v>309.14999999999998</v>
      </c>
      <c r="X10" s="4">
        <f t="shared" si="16"/>
        <v>36.149999999999977</v>
      </c>
      <c r="Y10" s="4">
        <f t="shared" si="2"/>
        <v>0</v>
      </c>
      <c r="Z10" s="4"/>
      <c r="AA10" s="17">
        <f t="shared" si="20"/>
        <v>0</v>
      </c>
      <c r="AB10" s="17">
        <f t="shared" si="17"/>
        <v>0</v>
      </c>
      <c r="AC10">
        <f t="shared" si="18"/>
        <v>0</v>
      </c>
      <c r="AD10">
        <f t="shared" si="19"/>
        <v>0</v>
      </c>
      <c r="AF10">
        <v>8</v>
      </c>
      <c r="AG10">
        <v>67.5</v>
      </c>
      <c r="AH10">
        <f t="shared" si="0"/>
        <v>67.08963764443277</v>
      </c>
    </row>
    <row r="11" spans="1:37">
      <c r="A11">
        <v>36</v>
      </c>
      <c r="B11">
        <f t="shared" si="3"/>
        <v>309.14999999999998</v>
      </c>
      <c r="C11">
        <v>95</v>
      </c>
      <c r="D11">
        <v>34.5</v>
      </c>
      <c r="E11">
        <f t="shared" si="4"/>
        <v>307.64999999999998</v>
      </c>
      <c r="G11" s="4">
        <f t="shared" si="5"/>
        <v>312.1918118021544</v>
      </c>
      <c r="H11" s="13">
        <f t="shared" si="6"/>
        <v>39.041811802154427</v>
      </c>
      <c r="I11" s="4"/>
      <c r="J11" s="17">
        <f t="shared" si="7"/>
        <v>6.1672654894033947</v>
      </c>
      <c r="K11" s="18">
        <f t="shared" si="8"/>
        <v>4.088167263180105E-2</v>
      </c>
      <c r="L11" s="4"/>
      <c r="M11" s="4">
        <f t="shared" si="1"/>
        <v>415.44234884268269</v>
      </c>
      <c r="N11" s="4">
        <f t="shared" si="9"/>
        <v>436.00245602903868</v>
      </c>
      <c r="O11" s="4">
        <f t="shared" si="10"/>
        <v>162.85245602903871</v>
      </c>
      <c r="P11" s="4"/>
      <c r="Q11" s="4">
        <f t="shared" si="11"/>
        <v>36</v>
      </c>
      <c r="R11" s="12">
        <f t="shared" si="12"/>
        <v>2.3979132114384166E-2</v>
      </c>
      <c r="S11" s="4">
        <f t="shared" si="13"/>
        <v>95</v>
      </c>
      <c r="T11" s="4">
        <v>28</v>
      </c>
      <c r="V11">
        <f t="shared" si="14"/>
        <v>36</v>
      </c>
      <c r="W11" s="4">
        <f t="shared" si="15"/>
        <v>304.65244091755397</v>
      </c>
      <c r="X11" s="4">
        <f t="shared" si="16"/>
        <v>31.652440917553974</v>
      </c>
      <c r="Y11" s="4">
        <f t="shared" si="2"/>
        <v>2.9975590824460028</v>
      </c>
      <c r="Z11" s="4"/>
      <c r="AA11" s="17">
        <f t="shared" si="20"/>
        <v>6.9444444444444448E-2</v>
      </c>
      <c r="AB11" s="17">
        <f t="shared" si="17"/>
        <v>3.7934428455897971E-2</v>
      </c>
      <c r="AC11">
        <f t="shared" si="18"/>
        <v>3.1510015988546476E-2</v>
      </c>
      <c r="AD11">
        <f t="shared" si="19"/>
        <v>-1.9909756774504728E-2</v>
      </c>
      <c r="AF11">
        <v>4</v>
      </c>
      <c r="AG11">
        <v>70.8</v>
      </c>
      <c r="AH11">
        <f t="shared" si="0"/>
        <v>70.661379165964689</v>
      </c>
    </row>
    <row r="12" spans="1:37">
      <c r="A12">
        <v>36</v>
      </c>
      <c r="B12">
        <f t="shared" si="3"/>
        <v>309.14999999999998</v>
      </c>
      <c r="C12">
        <v>90</v>
      </c>
      <c r="D12">
        <v>32.799999999999997</v>
      </c>
      <c r="E12">
        <f t="shared" si="4"/>
        <v>305.95</v>
      </c>
      <c r="G12" s="4">
        <f t="shared" si="5"/>
        <v>315.29989793303395</v>
      </c>
      <c r="H12" s="13">
        <f t="shared" si="6"/>
        <v>42.149897933033969</v>
      </c>
      <c r="I12" s="4"/>
      <c r="J12" s="17">
        <f t="shared" si="7"/>
        <v>6.1672654894033947</v>
      </c>
      <c r="K12" s="18">
        <f t="shared" si="8"/>
        <v>4.088167263180105E-2</v>
      </c>
      <c r="L12" s="4"/>
      <c r="M12" s="4">
        <f t="shared" si="1"/>
        <v>415.44234884268269</v>
      </c>
      <c r="N12" s="4">
        <f t="shared" si="9"/>
        <v>436.00245602903868</v>
      </c>
      <c r="O12" s="4">
        <f t="shared" si="10"/>
        <v>162.85245602903871</v>
      </c>
      <c r="P12" s="4"/>
      <c r="Q12" s="4">
        <f t="shared" si="11"/>
        <v>36</v>
      </c>
      <c r="R12" s="12">
        <f t="shared" si="12"/>
        <v>4.8480716302616578E-2</v>
      </c>
      <c r="S12" s="4">
        <f t="shared" si="13"/>
        <v>90</v>
      </c>
      <c r="T12" s="4">
        <v>28</v>
      </c>
      <c r="V12">
        <f t="shared" si="14"/>
        <v>36</v>
      </c>
      <c r="W12" s="4">
        <f t="shared" si="15"/>
        <v>299.98247103806114</v>
      </c>
      <c r="X12" s="4">
        <f t="shared" si="16"/>
        <v>26.982471038061135</v>
      </c>
      <c r="Y12" s="4">
        <f t="shared" si="2"/>
        <v>5.9675289619388536</v>
      </c>
      <c r="Z12" s="4"/>
      <c r="AA12" s="17">
        <f t="shared" si="20"/>
        <v>0.1388888888888889</v>
      </c>
      <c r="AB12" s="17">
        <f t="shared" si="17"/>
        <v>7.6695363923079449E-2</v>
      </c>
      <c r="AC12">
        <f t="shared" si="18"/>
        <v>6.2193524965809446E-2</v>
      </c>
      <c r="AD12">
        <f t="shared" si="19"/>
        <v>-3.929706147516121E-2</v>
      </c>
      <c r="AF12">
        <v>0</v>
      </c>
      <c r="AG12">
        <v>73.2</v>
      </c>
      <c r="AH12">
        <f t="shared" si="0"/>
        <v>73.676642383442939</v>
      </c>
    </row>
    <row r="13" spans="1:37">
      <c r="A13">
        <v>36</v>
      </c>
      <c r="B13">
        <f t="shared" si="3"/>
        <v>309.14999999999998</v>
      </c>
      <c r="C13">
        <v>85</v>
      </c>
      <c r="D13">
        <v>31.2</v>
      </c>
      <c r="E13">
        <f t="shared" si="4"/>
        <v>304.34999999999997</v>
      </c>
      <c r="G13" s="4">
        <f t="shared" si="5"/>
        <v>318.81520437152943</v>
      </c>
      <c r="H13" s="13">
        <f t="shared" si="6"/>
        <v>45.665204371529455</v>
      </c>
      <c r="I13" s="4"/>
      <c r="J13" s="17">
        <f t="shared" si="7"/>
        <v>6.1672654894033947</v>
      </c>
      <c r="K13" s="18">
        <f t="shared" si="8"/>
        <v>4.088167263180105E-2</v>
      </c>
      <c r="L13" s="4"/>
      <c r="M13" s="4">
        <f t="shared" si="1"/>
        <v>415.44234884268269</v>
      </c>
      <c r="N13" s="4">
        <f t="shared" si="9"/>
        <v>436.00245602903868</v>
      </c>
      <c r="O13" s="4">
        <f t="shared" si="10"/>
        <v>162.85245602903871</v>
      </c>
      <c r="P13" s="4"/>
      <c r="Q13" s="4">
        <f t="shared" si="11"/>
        <v>36</v>
      </c>
      <c r="R13" s="12">
        <f t="shared" si="12"/>
        <v>7.6192489086036486E-2</v>
      </c>
      <c r="S13" s="4">
        <f t="shared" si="13"/>
        <v>85</v>
      </c>
      <c r="T13" s="4">
        <v>28</v>
      </c>
      <c r="V13">
        <f t="shared" si="14"/>
        <v>36</v>
      </c>
      <c r="W13" s="4">
        <f t="shared" si="15"/>
        <v>295.12332288378877</v>
      </c>
      <c r="X13" s="4">
        <f t="shared" si="16"/>
        <v>22.123322883788774</v>
      </c>
      <c r="Y13" s="4">
        <f t="shared" si="2"/>
        <v>9.2266771162111922</v>
      </c>
      <c r="Z13" s="4"/>
      <c r="AA13" s="17">
        <f t="shared" si="20"/>
        <v>0.20833333333333334</v>
      </c>
      <c r="AB13" s="17">
        <f t="shared" si="17"/>
        <v>0.12053474297250509</v>
      </c>
      <c r="AC13">
        <f t="shared" si="18"/>
        <v>8.7798590360828252E-2</v>
      </c>
      <c r="AD13">
        <f t="shared" si="19"/>
        <v>-5.5474177580630196E-2</v>
      </c>
      <c r="AF13">
        <v>-4</v>
      </c>
      <c r="AG13">
        <v>76.400000000000006</v>
      </c>
      <c r="AH13">
        <f t="shared" si="0"/>
        <v>76.12859187585768</v>
      </c>
    </row>
    <row r="14" spans="1:37">
      <c r="A14">
        <v>36</v>
      </c>
      <c r="B14">
        <f t="shared" si="3"/>
        <v>309.14999999999998</v>
      </c>
      <c r="C14">
        <v>80</v>
      </c>
      <c r="D14">
        <v>29.4</v>
      </c>
      <c r="E14">
        <f t="shared" si="4"/>
        <v>302.54999999999995</v>
      </c>
      <c r="G14" s="4">
        <f t="shared" si="5"/>
        <v>322.46702956877442</v>
      </c>
      <c r="H14" s="13">
        <f t="shared" si="6"/>
        <v>49.317029568774444</v>
      </c>
      <c r="I14" s="4"/>
      <c r="J14" s="17">
        <f t="shared" si="7"/>
        <v>6.1672654894033947</v>
      </c>
      <c r="K14" s="18">
        <f t="shared" si="8"/>
        <v>4.088167263180105E-2</v>
      </c>
      <c r="L14" s="4"/>
      <c r="M14" s="4">
        <f t="shared" si="1"/>
        <v>415.44234884268269</v>
      </c>
      <c r="N14" s="4">
        <f t="shared" si="9"/>
        <v>436.00245602903868</v>
      </c>
      <c r="O14" s="4">
        <f t="shared" si="10"/>
        <v>162.85245602903871</v>
      </c>
      <c r="P14" s="4"/>
      <c r="Q14" s="4">
        <f t="shared" si="11"/>
        <v>36</v>
      </c>
      <c r="R14" s="12">
        <f t="shared" si="12"/>
        <v>0.10498046301701836</v>
      </c>
      <c r="S14" s="4">
        <f t="shared" si="13"/>
        <v>80</v>
      </c>
      <c r="T14" s="4">
        <v>28</v>
      </c>
      <c r="V14">
        <f t="shared" si="14"/>
        <v>36</v>
      </c>
      <c r="W14" s="4">
        <f t="shared" si="15"/>
        <v>290.0554907119631</v>
      </c>
      <c r="X14" s="4">
        <f t="shared" si="16"/>
        <v>17.055490711963103</v>
      </c>
      <c r="Y14" s="4">
        <f t="shared" si="2"/>
        <v>12.494509288036852</v>
      </c>
      <c r="Z14" s="4"/>
      <c r="AA14" s="17">
        <f t="shared" si="20"/>
        <v>0.27777777777777779</v>
      </c>
      <c r="AB14" s="17">
        <f t="shared" si="17"/>
        <v>0.16607664716927981</v>
      </c>
      <c r="AC14">
        <f t="shared" si="18"/>
        <v>0.11170113060849798</v>
      </c>
      <c r="AD14">
        <f t="shared" si="19"/>
        <v>-7.0575092538537221E-2</v>
      </c>
      <c r="AF14">
        <v>-8</v>
      </c>
      <c r="AG14">
        <v>78.5</v>
      </c>
      <c r="AH14">
        <f t="shared" si="0"/>
        <v>78.023933756231642</v>
      </c>
    </row>
    <row r="15" spans="1:37">
      <c r="A15">
        <v>36</v>
      </c>
      <c r="B15">
        <f t="shared" si="3"/>
        <v>309.14999999999998</v>
      </c>
      <c r="C15">
        <v>75</v>
      </c>
      <c r="D15">
        <v>27.5</v>
      </c>
      <c r="E15">
        <f t="shared" si="4"/>
        <v>300.64999999999998</v>
      </c>
      <c r="G15" s="4">
        <f t="shared" si="5"/>
        <v>326.4054898708527</v>
      </c>
      <c r="H15" s="13">
        <f t="shared" si="6"/>
        <v>53.255489870852728</v>
      </c>
      <c r="I15" s="4"/>
      <c r="J15" s="17">
        <f t="shared" si="7"/>
        <v>6.1672654894033947</v>
      </c>
      <c r="K15" s="18">
        <f t="shared" si="8"/>
        <v>4.088167263180105E-2</v>
      </c>
      <c r="L15" s="4"/>
      <c r="M15" s="4">
        <f t="shared" si="1"/>
        <v>415.44234884268269</v>
      </c>
      <c r="N15" s="4">
        <f t="shared" si="9"/>
        <v>436.00245602903868</v>
      </c>
      <c r="O15" s="4">
        <f t="shared" si="10"/>
        <v>162.85245602903871</v>
      </c>
      <c r="P15" s="4"/>
      <c r="Q15" s="4">
        <f t="shared" si="11"/>
        <v>36</v>
      </c>
      <c r="R15" s="12">
        <f t="shared" si="12"/>
        <v>0.13602803139186087</v>
      </c>
      <c r="S15" s="4">
        <f t="shared" si="13"/>
        <v>75</v>
      </c>
      <c r="T15" s="4">
        <v>28</v>
      </c>
      <c r="V15">
        <f t="shared" si="14"/>
        <v>36</v>
      </c>
      <c r="W15" s="4">
        <f t="shared" si="15"/>
        <v>284.75607912347141</v>
      </c>
      <c r="X15" s="4">
        <f t="shared" si="16"/>
        <v>11.756079123471409</v>
      </c>
      <c r="Y15" s="4">
        <f t="shared" si="2"/>
        <v>15.893920876528568</v>
      </c>
      <c r="Z15" s="4"/>
      <c r="AA15" s="17">
        <f t="shared" si="20"/>
        <v>0.34722222222222221</v>
      </c>
      <c r="AB15" s="17">
        <f t="shared" si="17"/>
        <v>0.21519317714321343</v>
      </c>
      <c r="AC15">
        <f t="shared" si="18"/>
        <v>0.13202904507900878</v>
      </c>
      <c r="AD15">
        <f t="shared" si="19"/>
        <v>-8.3416413052583571E-2</v>
      </c>
      <c r="AF15">
        <v>-12</v>
      </c>
      <c r="AG15">
        <v>79.3</v>
      </c>
      <c r="AH15">
        <f t="shared" si="0"/>
        <v>79.387579933135314</v>
      </c>
    </row>
    <row r="16" spans="1:37">
      <c r="A16">
        <v>36</v>
      </c>
      <c r="B16">
        <f t="shared" si="3"/>
        <v>309.14999999999998</v>
      </c>
      <c r="C16">
        <v>70</v>
      </c>
      <c r="D16">
        <v>25.6</v>
      </c>
      <c r="E16">
        <f t="shared" si="4"/>
        <v>298.75</v>
      </c>
      <c r="G16" s="4">
        <f t="shared" si="5"/>
        <v>330.7995826394698</v>
      </c>
      <c r="H16" s="13">
        <f t="shared" si="6"/>
        <v>57.649582639469827</v>
      </c>
      <c r="I16" s="4"/>
      <c r="J16" s="17">
        <f t="shared" si="7"/>
        <v>6.1672654894033947</v>
      </c>
      <c r="K16" s="18">
        <f t="shared" si="8"/>
        <v>4.088167263180105E-2</v>
      </c>
      <c r="L16" s="4"/>
      <c r="M16" s="4">
        <f t="shared" si="1"/>
        <v>415.44234884268269</v>
      </c>
      <c r="N16" s="4">
        <f t="shared" si="9"/>
        <v>436.00245602903868</v>
      </c>
      <c r="O16" s="4">
        <f t="shared" si="10"/>
        <v>162.85245602903871</v>
      </c>
      <c r="P16" s="4"/>
      <c r="Q16" s="4">
        <f t="shared" si="11"/>
        <v>36</v>
      </c>
      <c r="R16" s="12">
        <f t="shared" si="12"/>
        <v>0.17066742984080549</v>
      </c>
      <c r="S16" s="4">
        <f t="shared" si="13"/>
        <v>70</v>
      </c>
      <c r="T16" s="4">
        <v>28</v>
      </c>
      <c r="V16">
        <f t="shared" si="14"/>
        <v>36</v>
      </c>
      <c r="W16" s="4">
        <f t="shared" si="15"/>
        <v>279.19794143349714</v>
      </c>
      <c r="X16" s="4">
        <f t="shared" si="16"/>
        <v>6.1979414334971352</v>
      </c>
      <c r="Y16" s="4">
        <f t="shared" si="2"/>
        <v>19.552058566502865</v>
      </c>
      <c r="Z16" s="4"/>
      <c r="AA16" s="17">
        <f t="shared" si="20"/>
        <v>0.41666666666666669</v>
      </c>
      <c r="AB16" s="17">
        <f t="shared" si="17"/>
        <v>0.26999189862940931</v>
      </c>
      <c r="AC16">
        <f t="shared" si="18"/>
        <v>0.14667476803725737</v>
      </c>
      <c r="AD16">
        <f t="shared" si="19"/>
        <v>-9.2665903492527874E-2</v>
      </c>
      <c r="AF16">
        <v>-16</v>
      </c>
      <c r="AG16">
        <v>79.900000000000006</v>
      </c>
      <c r="AH16">
        <f t="shared" si="0"/>
        <v>80.26768335302188</v>
      </c>
    </row>
    <row r="17" spans="1:34">
      <c r="A17">
        <v>36</v>
      </c>
      <c r="B17">
        <f t="shared" si="3"/>
        <v>309.14999999999998</v>
      </c>
      <c r="C17">
        <v>14</v>
      </c>
      <c r="D17">
        <v>-30.9</v>
      </c>
      <c r="E17">
        <f t="shared" si="4"/>
        <v>242.24999999999997</v>
      </c>
      <c r="G17" s="4">
        <f t="shared" si="5"/>
        <v>424.83818487999861</v>
      </c>
      <c r="H17" s="13">
        <f t="shared" si="6"/>
        <v>151.68818487999863</v>
      </c>
      <c r="I17" s="4"/>
      <c r="J17" s="17">
        <f t="shared" si="7"/>
        <v>6.1672654894033947</v>
      </c>
      <c r="K17" s="18">
        <f t="shared" si="8"/>
        <v>4.088167263180105E-2</v>
      </c>
      <c r="L17" s="4"/>
      <c r="M17" s="4">
        <f t="shared" si="1"/>
        <v>415.44234884268269</v>
      </c>
      <c r="N17" s="4">
        <f t="shared" si="9"/>
        <v>436.00245602903868</v>
      </c>
      <c r="O17" s="4">
        <f t="shared" si="10"/>
        <v>162.85245602903871</v>
      </c>
      <c r="P17" s="4"/>
      <c r="Q17" s="4">
        <f t="shared" si="11"/>
        <v>36</v>
      </c>
      <c r="R17" s="12">
        <f t="shared" si="12"/>
        <v>0.91199010647074596</v>
      </c>
      <c r="S17" s="4">
        <f t="shared" si="13"/>
        <v>14</v>
      </c>
      <c r="T17" s="4">
        <v>28</v>
      </c>
      <c r="V17">
        <f t="shared" si="14"/>
        <v>36</v>
      </c>
      <c r="W17" s="4">
        <f t="shared" si="15"/>
        <v>176.28261810118161</v>
      </c>
      <c r="X17" s="4">
        <f t="shared" si="16"/>
        <v>-96.717381898818388</v>
      </c>
      <c r="Y17" s="4">
        <f t="shared" si="2"/>
        <v>65.96738189881836</v>
      </c>
      <c r="Z17" s="4"/>
      <c r="AA17" s="17">
        <f t="shared" si="20"/>
        <v>1.1944444444444444</v>
      </c>
      <c r="AB17" s="17">
        <f t="shared" si="17"/>
        <v>1.4427471053319971</v>
      </c>
      <c r="AC17">
        <f t="shared" si="18"/>
        <v>-0.24830266088755271</v>
      </c>
      <c r="AD17">
        <f t="shared" si="19"/>
        <v>0.15710121758185713</v>
      </c>
      <c r="AF17">
        <v>-20</v>
      </c>
      <c r="AG17">
        <v>80.2</v>
      </c>
      <c r="AH17">
        <f t="shared" si="0"/>
        <v>80.74054326553788</v>
      </c>
    </row>
    <row r="18" spans="1:34">
      <c r="A18">
        <v>36</v>
      </c>
      <c r="B18">
        <f t="shared" si="3"/>
        <v>309.14999999999998</v>
      </c>
      <c r="C18">
        <v>10</v>
      </c>
      <c r="D18">
        <v>-48.3</v>
      </c>
      <c r="E18">
        <f t="shared" si="4"/>
        <v>224.84999999999997</v>
      </c>
      <c r="G18" s="4">
        <f t="shared" si="5"/>
        <v>434.1131003938886</v>
      </c>
      <c r="H18" s="13">
        <f t="shared" si="6"/>
        <v>160.96310039388862</v>
      </c>
      <c r="I18" s="4"/>
      <c r="J18" s="17">
        <f t="shared" si="7"/>
        <v>6.1672654894033947</v>
      </c>
      <c r="K18" s="18">
        <f t="shared" si="8"/>
        <v>4.088167263180105E-2</v>
      </c>
      <c r="L18" s="4"/>
      <c r="M18" s="4">
        <f t="shared" si="1"/>
        <v>415.44234884268269</v>
      </c>
      <c r="N18" s="4">
        <f t="shared" si="9"/>
        <v>436.00245602903868</v>
      </c>
      <c r="O18" s="4">
        <f t="shared" si="10"/>
        <v>162.85245602903871</v>
      </c>
      <c r="P18" s="4"/>
      <c r="Q18" s="4">
        <f t="shared" si="11"/>
        <v>36</v>
      </c>
      <c r="R18" s="12">
        <f t="shared" si="12"/>
        <v>0.98510588053007364</v>
      </c>
      <c r="S18" s="4">
        <f t="shared" si="13"/>
        <v>10</v>
      </c>
      <c r="T18" s="4">
        <v>28</v>
      </c>
      <c r="V18">
        <f t="shared" si="14"/>
        <v>36</v>
      </c>
      <c r="W18" s="4">
        <f t="shared" si="15"/>
        <v>160.12503985004957</v>
      </c>
      <c r="X18" s="4">
        <f t="shared" si="16"/>
        <v>-112.87496014995043</v>
      </c>
      <c r="Y18" s="4">
        <f t="shared" si="2"/>
        <v>64.724960149950391</v>
      </c>
      <c r="Z18" s="4"/>
      <c r="AA18" s="17">
        <f t="shared" si="20"/>
        <v>1.25</v>
      </c>
      <c r="AB18" s="17">
        <f t="shared" si="17"/>
        <v>1.5584145567985741</v>
      </c>
      <c r="AC18">
        <f t="shared" si="18"/>
        <v>-0.3084145567985741</v>
      </c>
      <c r="AD18">
        <f t="shared" si="19"/>
        <v>0.19510588053007361</v>
      </c>
      <c r="AF18">
        <v>-24</v>
      </c>
      <c r="AG18">
        <v>80.5</v>
      </c>
      <c r="AH18">
        <f t="shared" si="0"/>
        <v>80.914228020967556</v>
      </c>
    </row>
    <row r="19" spans="1:34">
      <c r="A19">
        <v>32</v>
      </c>
      <c r="B19">
        <f t="shared" si="3"/>
        <v>305.14999999999998</v>
      </c>
      <c r="C19">
        <v>105</v>
      </c>
      <c r="D19">
        <v>33.5</v>
      </c>
      <c r="E19">
        <f t="shared" si="4"/>
        <v>306.64999999999998</v>
      </c>
      <c r="G19" s="4">
        <f t="shared" si="5"/>
        <v>302.4050047498522</v>
      </c>
      <c r="H19" s="13">
        <f t="shared" si="6"/>
        <v>29.255004749852219</v>
      </c>
      <c r="I19" s="4"/>
      <c r="J19" s="17">
        <f t="shared" si="7"/>
        <v>4.9003873416182335</v>
      </c>
      <c r="K19" s="18">
        <f t="shared" si="8"/>
        <v>3.2051034081871169E-2</v>
      </c>
      <c r="L19" s="4"/>
      <c r="M19" s="4">
        <f t="shared" si="1"/>
        <v>388.48268861286499</v>
      </c>
      <c r="N19" s="4">
        <f t="shared" si="9"/>
        <v>400.97179311750983</v>
      </c>
      <c r="O19" s="4">
        <f t="shared" si="10"/>
        <v>127.82179311750986</v>
      </c>
      <c r="P19" s="4"/>
      <c r="Q19" s="4">
        <f t="shared" si="11"/>
        <v>32</v>
      </c>
      <c r="R19" s="12">
        <f t="shared" si="12"/>
        <v>-2.8646878344068247E-2</v>
      </c>
      <c r="S19" s="4">
        <f t="shared" si="13"/>
        <v>105</v>
      </c>
      <c r="T19" s="21">
        <v>35</v>
      </c>
      <c r="V19">
        <f t="shared" si="14"/>
        <v>32</v>
      </c>
      <c r="W19" s="4">
        <f t="shared" si="15"/>
        <v>309.4335279847769</v>
      </c>
      <c r="X19" s="4">
        <f t="shared" si="16"/>
        <v>36.433527984776902</v>
      </c>
      <c r="Y19" s="4">
        <f t="shared" si="2"/>
        <v>-2.7835279847769243</v>
      </c>
      <c r="Z19" s="4"/>
      <c r="AA19" s="17">
        <f t="shared" si="20"/>
        <v>-7.6923076923076927E-2</v>
      </c>
      <c r="AB19" s="17">
        <f t="shared" si="17"/>
        <v>-4.5318694264835306E-2</v>
      </c>
      <c r="AC19">
        <f t="shared" si="18"/>
        <v>-3.1604382658241621E-2</v>
      </c>
      <c r="AD19">
        <f t="shared" si="19"/>
        <v>1.9968506271316369E-2</v>
      </c>
      <c r="AF19">
        <v>-28</v>
      </c>
      <c r="AG19">
        <v>80.7</v>
      </c>
      <c r="AH19">
        <f t="shared" si="0"/>
        <v>80.928098792471872</v>
      </c>
    </row>
    <row r="20" spans="1:34">
      <c r="A20">
        <v>32</v>
      </c>
      <c r="B20">
        <f t="shared" si="3"/>
        <v>305.14999999999998</v>
      </c>
      <c r="C20">
        <v>100</v>
      </c>
      <c r="D20">
        <v>32</v>
      </c>
      <c r="E20">
        <f t="shared" si="4"/>
        <v>305.14999999999998</v>
      </c>
      <c r="G20" s="4">
        <f t="shared" si="5"/>
        <v>305.14999999999998</v>
      </c>
      <c r="H20" s="13">
        <f t="shared" si="6"/>
        <v>32</v>
      </c>
      <c r="I20" s="4"/>
      <c r="J20" s="17">
        <f t="shared" si="7"/>
        <v>4.9003873416182335</v>
      </c>
      <c r="K20" s="18">
        <f t="shared" si="8"/>
        <v>3.2051034081871169E-2</v>
      </c>
      <c r="L20" s="4"/>
      <c r="M20" s="4">
        <f t="shared" si="1"/>
        <v>388.48268861286499</v>
      </c>
      <c r="N20" s="4">
        <f t="shared" si="9"/>
        <v>400.97179311750983</v>
      </c>
      <c r="O20" s="4">
        <f t="shared" si="10"/>
        <v>127.82179311750986</v>
      </c>
      <c r="P20" s="4"/>
      <c r="Q20" s="4">
        <f t="shared" si="11"/>
        <v>32</v>
      </c>
      <c r="R20" s="12">
        <f t="shared" si="12"/>
        <v>0</v>
      </c>
      <c r="S20" s="4">
        <f t="shared" si="13"/>
        <v>100</v>
      </c>
      <c r="T20" s="21">
        <v>35</v>
      </c>
      <c r="V20">
        <f t="shared" si="14"/>
        <v>32</v>
      </c>
      <c r="W20" s="4">
        <f t="shared" si="15"/>
        <v>305.14999999999998</v>
      </c>
      <c r="X20" s="4">
        <f t="shared" si="16"/>
        <v>32.149999999999977</v>
      </c>
      <c r="Y20" s="4">
        <f t="shared" si="2"/>
        <v>0</v>
      </c>
      <c r="Z20" s="4"/>
      <c r="AA20" s="17">
        <f t="shared" si="20"/>
        <v>0</v>
      </c>
      <c r="AB20" s="17">
        <f t="shared" si="17"/>
        <v>0</v>
      </c>
      <c r="AC20">
        <f t="shared" si="18"/>
        <v>0</v>
      </c>
      <c r="AD20">
        <f t="shared" si="19"/>
        <v>0</v>
      </c>
      <c r="AF20">
        <v>-32</v>
      </c>
      <c r="AG20">
        <v>80.8</v>
      </c>
      <c r="AH20">
        <f t="shared" si="0"/>
        <v>80.940110373907828</v>
      </c>
    </row>
    <row r="21" spans="1:34">
      <c r="A21">
        <v>32</v>
      </c>
      <c r="B21">
        <f t="shared" si="3"/>
        <v>305.14999999999998</v>
      </c>
      <c r="C21">
        <v>95</v>
      </c>
      <c r="D21">
        <v>30.4</v>
      </c>
      <c r="E21">
        <f t="shared" si="4"/>
        <v>303.54999999999995</v>
      </c>
      <c r="G21" s="4">
        <f t="shared" si="5"/>
        <v>308.03128383729552</v>
      </c>
      <c r="H21" s="13">
        <f t="shared" si="6"/>
        <v>34.881283837295541</v>
      </c>
      <c r="I21" s="4"/>
      <c r="J21" s="17">
        <f t="shared" si="7"/>
        <v>4.9003873416182335</v>
      </c>
      <c r="K21" s="18">
        <f t="shared" si="8"/>
        <v>3.2051034081871169E-2</v>
      </c>
      <c r="L21" s="4"/>
      <c r="M21" s="4">
        <f t="shared" si="1"/>
        <v>388.48268861286499</v>
      </c>
      <c r="N21" s="4">
        <f t="shared" si="9"/>
        <v>400.97179311750983</v>
      </c>
      <c r="O21" s="4">
        <f t="shared" si="10"/>
        <v>127.82179311750986</v>
      </c>
      <c r="P21" s="4"/>
      <c r="Q21" s="4">
        <f t="shared" si="11"/>
        <v>32</v>
      </c>
      <c r="R21" s="12">
        <f t="shared" si="12"/>
        <v>3.0069191397432051E-2</v>
      </c>
      <c r="S21" s="4">
        <f t="shared" si="13"/>
        <v>95</v>
      </c>
      <c r="T21" s="21">
        <v>35</v>
      </c>
      <c r="V21">
        <f t="shared" si="14"/>
        <v>32</v>
      </c>
      <c r="W21" s="4">
        <f t="shared" si="15"/>
        <v>300.7106334982746</v>
      </c>
      <c r="X21" s="4">
        <f t="shared" si="16"/>
        <v>27.710633498274603</v>
      </c>
      <c r="Y21" s="4">
        <f t="shared" si="2"/>
        <v>2.8393665017253511</v>
      </c>
      <c r="Z21" s="4"/>
      <c r="AA21" s="17">
        <f t="shared" si="20"/>
        <v>7.6923076923076927E-2</v>
      </c>
      <c r="AB21" s="17">
        <f t="shared" si="17"/>
        <v>4.7568760385133038E-2</v>
      </c>
      <c r="AC21">
        <f t="shared" si="18"/>
        <v>2.9354316537943889E-2</v>
      </c>
      <c r="AD21">
        <f t="shared" si="19"/>
        <v>-1.8546193217952565E-2</v>
      </c>
      <c r="AF21">
        <v>-36</v>
      </c>
      <c r="AG21">
        <v>80.900000000000006</v>
      </c>
      <c r="AH21">
        <f t="shared" si="0"/>
        <v>81.068809049981937</v>
      </c>
    </row>
    <row r="22" spans="1:34">
      <c r="A22">
        <v>32</v>
      </c>
      <c r="B22">
        <f t="shared" si="3"/>
        <v>305.14999999999998</v>
      </c>
      <c r="C22">
        <v>90</v>
      </c>
      <c r="D22">
        <v>28.8</v>
      </c>
      <c r="E22">
        <f t="shared" si="4"/>
        <v>301.95</v>
      </c>
      <c r="G22" s="4">
        <f t="shared" si="5"/>
        <v>311.17765707102336</v>
      </c>
      <c r="H22" s="13">
        <f t="shared" si="6"/>
        <v>38.027657071023384</v>
      </c>
      <c r="I22" s="4"/>
      <c r="J22" s="17">
        <f t="shared" si="7"/>
        <v>4.9003873416182335</v>
      </c>
      <c r="K22" s="18">
        <f t="shared" si="8"/>
        <v>3.2051034081871169E-2</v>
      </c>
      <c r="L22" s="4"/>
      <c r="M22" s="4">
        <f t="shared" si="1"/>
        <v>388.48268861286499</v>
      </c>
      <c r="N22" s="4">
        <f t="shared" si="9"/>
        <v>400.97179311750983</v>
      </c>
      <c r="O22" s="4">
        <f t="shared" si="10"/>
        <v>127.82179311750986</v>
      </c>
      <c r="P22" s="4"/>
      <c r="Q22" s="4">
        <f t="shared" si="11"/>
        <v>32</v>
      </c>
      <c r="R22" s="12">
        <f t="shared" si="12"/>
        <v>6.2904866157445435E-2</v>
      </c>
      <c r="S22" s="4">
        <f t="shared" si="13"/>
        <v>90</v>
      </c>
      <c r="T22" s="21">
        <v>35</v>
      </c>
      <c r="V22">
        <f t="shared" si="14"/>
        <v>32</v>
      </c>
      <c r="W22" s="4">
        <f t="shared" si="15"/>
        <v>296.10108697158131</v>
      </c>
      <c r="X22" s="4">
        <f t="shared" si="16"/>
        <v>23.10108697158131</v>
      </c>
      <c r="Y22" s="4">
        <f t="shared" si="2"/>
        <v>5.8489130284186786</v>
      </c>
      <c r="Z22" s="4"/>
      <c r="AA22" s="17">
        <f t="shared" si="20"/>
        <v>0.15384615384615385</v>
      </c>
      <c r="AB22" s="17">
        <f t="shared" si="17"/>
        <v>9.9514033009811279E-2</v>
      </c>
      <c r="AC22">
        <f t="shared" si="18"/>
        <v>5.4332120836342576E-2</v>
      </c>
      <c r="AD22">
        <f t="shared" si="19"/>
        <v>-3.4325903073323796E-2</v>
      </c>
      <c r="AF22">
        <v>-40</v>
      </c>
      <c r="AG22">
        <v>81</v>
      </c>
      <c r="AH22">
        <f t="shared" si="0"/>
        <v>80.455009143834801</v>
      </c>
    </row>
    <row r="23" spans="1:34">
      <c r="A23">
        <v>32</v>
      </c>
      <c r="B23">
        <f t="shared" si="3"/>
        <v>305.14999999999998</v>
      </c>
      <c r="C23">
        <v>85</v>
      </c>
      <c r="D23">
        <v>27</v>
      </c>
      <c r="E23">
        <f t="shared" si="4"/>
        <v>300.14999999999998</v>
      </c>
      <c r="G23" s="4">
        <f t="shared" si="5"/>
        <v>314.41558597704801</v>
      </c>
      <c r="H23" s="13">
        <f t="shared" si="6"/>
        <v>41.265585977048033</v>
      </c>
      <c r="I23" s="4"/>
      <c r="J23" s="17">
        <f t="shared" si="7"/>
        <v>4.9003873416182335</v>
      </c>
      <c r="K23" s="18">
        <f t="shared" si="8"/>
        <v>3.2051034081871169E-2</v>
      </c>
      <c r="L23" s="4"/>
      <c r="M23" s="4">
        <f t="shared" si="1"/>
        <v>388.48268861286499</v>
      </c>
      <c r="N23" s="4">
        <f t="shared" si="9"/>
        <v>400.97179311750983</v>
      </c>
      <c r="O23" s="4">
        <f t="shared" si="10"/>
        <v>127.82179311750986</v>
      </c>
      <c r="P23" s="4"/>
      <c r="Q23" s="4">
        <f t="shared" si="11"/>
        <v>32</v>
      </c>
      <c r="R23" s="12">
        <f t="shared" si="12"/>
        <v>9.6696019512860693E-2</v>
      </c>
      <c r="S23" s="4">
        <f t="shared" si="13"/>
        <v>85</v>
      </c>
      <c r="T23" s="21">
        <v>35</v>
      </c>
      <c r="V23">
        <f t="shared" si="14"/>
        <v>32</v>
      </c>
      <c r="W23" s="4">
        <f t="shared" si="15"/>
        <v>291.30480989160003</v>
      </c>
      <c r="X23" s="4">
        <f t="shared" si="16"/>
        <v>18.30480989160003</v>
      </c>
      <c r="Y23" s="4">
        <f t="shared" si="2"/>
        <v>8.8451901083999473</v>
      </c>
      <c r="Z23" s="4"/>
      <c r="AA23" s="17">
        <f t="shared" si="20"/>
        <v>0.23076923076923078</v>
      </c>
      <c r="AB23" s="17">
        <f t="shared" si="17"/>
        <v>0.1529708505163275</v>
      </c>
      <c r="AC23">
        <f t="shared" si="18"/>
        <v>7.7798380252903282E-2</v>
      </c>
      <c r="AD23">
        <f t="shared" si="19"/>
        <v>-4.9150134333293155E-2</v>
      </c>
    </row>
    <row r="24" spans="1:34">
      <c r="A24">
        <v>32</v>
      </c>
      <c r="B24">
        <f t="shared" si="3"/>
        <v>305.14999999999998</v>
      </c>
      <c r="C24">
        <v>80</v>
      </c>
      <c r="D24">
        <v>25.2</v>
      </c>
      <c r="E24">
        <f t="shared" si="4"/>
        <v>298.34999999999997</v>
      </c>
      <c r="G24" s="4">
        <f t="shared" si="5"/>
        <v>317.99054130505323</v>
      </c>
      <c r="H24" s="13">
        <f t="shared" si="6"/>
        <v>44.84054130505325</v>
      </c>
      <c r="I24" s="4"/>
      <c r="J24" s="17">
        <f t="shared" si="7"/>
        <v>4.9003873416182335</v>
      </c>
      <c r="K24" s="18">
        <f t="shared" si="8"/>
        <v>3.2051034081871169E-2</v>
      </c>
      <c r="L24" s="4"/>
      <c r="M24" s="4">
        <f t="shared" si="1"/>
        <v>388.48268861286499</v>
      </c>
      <c r="N24" s="4">
        <f t="shared" si="9"/>
        <v>400.97179311750983</v>
      </c>
      <c r="O24" s="4">
        <f t="shared" si="10"/>
        <v>127.82179311750986</v>
      </c>
      <c r="P24" s="4"/>
      <c r="Q24" s="4">
        <f t="shared" si="11"/>
        <v>32</v>
      </c>
      <c r="R24" s="12">
        <f t="shared" si="12"/>
        <v>0.13400439385752688</v>
      </c>
      <c r="S24" s="4">
        <f t="shared" si="13"/>
        <v>80</v>
      </c>
      <c r="T24" s="21">
        <v>35</v>
      </c>
      <c r="V24">
        <f t="shared" si="14"/>
        <v>32</v>
      </c>
      <c r="W24" s="4">
        <f t="shared" si="15"/>
        <v>286.30254889456751</v>
      </c>
      <c r="X24" s="4">
        <f t="shared" si="16"/>
        <v>13.302548894567508</v>
      </c>
      <c r="Y24" s="4">
        <f t="shared" si="2"/>
        <v>12.047451105432458</v>
      </c>
      <c r="Z24" s="4"/>
      <c r="AA24" s="17">
        <f t="shared" si="20"/>
        <v>0.30769230769230771</v>
      </c>
      <c r="AB24" s="17">
        <f t="shared" si="17"/>
        <v>0.21199182970075056</v>
      </c>
      <c r="AC24">
        <f t="shared" si="18"/>
        <v>9.5700477991557148E-2</v>
      </c>
      <c r="AD24">
        <f t="shared" si="19"/>
        <v>-6.0457144604011581E-2</v>
      </c>
    </row>
    <row r="25" spans="1:34">
      <c r="A25">
        <v>32</v>
      </c>
      <c r="B25">
        <f t="shared" si="3"/>
        <v>305.14999999999998</v>
      </c>
      <c r="C25">
        <v>75</v>
      </c>
      <c r="D25">
        <v>23</v>
      </c>
      <c r="E25">
        <f t="shared" si="4"/>
        <v>296.14999999999998</v>
      </c>
      <c r="G25" s="4">
        <f t="shared" si="5"/>
        <v>321.519992766516</v>
      </c>
      <c r="H25" s="13">
        <f t="shared" si="6"/>
        <v>48.36999276651602</v>
      </c>
      <c r="I25" s="4"/>
      <c r="J25" s="17">
        <f t="shared" si="7"/>
        <v>4.9003873416182335</v>
      </c>
      <c r="K25" s="18">
        <f t="shared" si="8"/>
        <v>3.2051034081871169E-2</v>
      </c>
      <c r="L25" s="4"/>
      <c r="M25" s="4">
        <f t="shared" si="1"/>
        <v>388.48268861286499</v>
      </c>
      <c r="N25" s="4">
        <f t="shared" si="9"/>
        <v>400.97179311750983</v>
      </c>
      <c r="O25" s="4">
        <f t="shared" si="10"/>
        <v>127.82179311750986</v>
      </c>
      <c r="P25" s="4"/>
      <c r="Q25" s="4">
        <f t="shared" si="11"/>
        <v>32</v>
      </c>
      <c r="R25" s="12">
        <f t="shared" si="12"/>
        <v>0.17083788806207043</v>
      </c>
      <c r="S25" s="4">
        <f t="shared" si="13"/>
        <v>75</v>
      </c>
      <c r="T25" s="21">
        <v>35</v>
      </c>
      <c r="V25">
        <f t="shared" si="14"/>
        <v>32</v>
      </c>
      <c r="W25" s="4">
        <f t="shared" si="15"/>
        <v>281.07170481813779</v>
      </c>
      <c r="X25" s="4">
        <f t="shared" si="16"/>
        <v>8.0717048181377891</v>
      </c>
      <c r="Y25" s="4">
        <f t="shared" si="2"/>
        <v>15.078295181862188</v>
      </c>
      <c r="Z25" s="4"/>
      <c r="AA25" s="17">
        <f t="shared" si="20"/>
        <v>0.38461538461538464</v>
      </c>
      <c r="AB25" s="17">
        <f t="shared" si="17"/>
        <v>0.2702615595649448</v>
      </c>
      <c r="AC25">
        <f t="shared" si="18"/>
        <v>0.11435382505043984</v>
      </c>
      <c r="AD25">
        <f t="shared" si="19"/>
        <v>-7.2239035014852654E-2</v>
      </c>
    </row>
    <row r="26" spans="1:34">
      <c r="A26">
        <v>32</v>
      </c>
      <c r="B26">
        <f t="shared" si="3"/>
        <v>305.14999999999998</v>
      </c>
      <c r="C26">
        <v>70</v>
      </c>
      <c r="D26">
        <v>21</v>
      </c>
      <c r="E26">
        <f t="shared" si="4"/>
        <v>294.14999999999998</v>
      </c>
      <c r="G26" s="4">
        <f t="shared" si="5"/>
        <v>325.70609952602524</v>
      </c>
      <c r="H26" s="13">
        <f t="shared" si="6"/>
        <v>52.556099526025264</v>
      </c>
      <c r="I26" s="4"/>
      <c r="J26" s="17">
        <f t="shared" si="7"/>
        <v>4.9003873416182335</v>
      </c>
      <c r="K26" s="18">
        <f t="shared" si="8"/>
        <v>3.2051034081871169E-2</v>
      </c>
      <c r="L26" s="4"/>
      <c r="M26" s="4">
        <f t="shared" si="1"/>
        <v>388.48268861286499</v>
      </c>
      <c r="N26" s="4">
        <f t="shared" si="9"/>
        <v>400.97179311750983</v>
      </c>
      <c r="O26" s="4">
        <f t="shared" si="10"/>
        <v>127.82179311750986</v>
      </c>
      <c r="P26" s="4"/>
      <c r="Q26" s="4">
        <f t="shared" si="11"/>
        <v>32</v>
      </c>
      <c r="R26" s="12">
        <f t="shared" si="12"/>
        <v>0.21452426277200373</v>
      </c>
      <c r="S26" s="4">
        <f t="shared" si="13"/>
        <v>70</v>
      </c>
      <c r="T26" s="21">
        <v>35</v>
      </c>
      <c r="V26">
        <f t="shared" si="14"/>
        <v>32</v>
      </c>
      <c r="W26" s="4">
        <f t="shared" si="15"/>
        <v>275.58548222038377</v>
      </c>
      <c r="X26" s="4">
        <f t="shared" si="16"/>
        <v>2.5854822203837671</v>
      </c>
      <c r="Y26" s="4">
        <f t="shared" si="2"/>
        <v>18.56451777961621</v>
      </c>
      <c r="Z26" s="4"/>
      <c r="AA26" s="17">
        <f t="shared" si="20"/>
        <v>0.46153846153846156</v>
      </c>
      <c r="AB26" s="17">
        <f t="shared" si="17"/>
        <v>0.33937238676362452</v>
      </c>
      <c r="AC26">
        <f t="shared" si="18"/>
        <v>0.12216607477483704</v>
      </c>
      <c r="AD26">
        <f t="shared" si="19"/>
        <v>-7.7168044920303963E-2</v>
      </c>
    </row>
    <row r="27" spans="1:34">
      <c r="A27">
        <v>32</v>
      </c>
      <c r="B27">
        <f t="shared" si="3"/>
        <v>305.14999999999998</v>
      </c>
      <c r="C27">
        <v>65</v>
      </c>
      <c r="D27">
        <v>18.7</v>
      </c>
      <c r="E27">
        <f t="shared" si="4"/>
        <v>291.84999999999997</v>
      </c>
      <c r="G27" s="4">
        <f t="shared" si="5"/>
        <v>330.07468881907215</v>
      </c>
      <c r="H27" s="13">
        <f t="shared" si="6"/>
        <v>56.924688819072173</v>
      </c>
      <c r="I27" s="4"/>
      <c r="J27" s="17">
        <f t="shared" si="7"/>
        <v>4.9003873416182335</v>
      </c>
      <c r="K27" s="18">
        <f t="shared" si="8"/>
        <v>3.2051034081871169E-2</v>
      </c>
      <c r="L27" s="4"/>
      <c r="M27" s="4">
        <f t="shared" si="1"/>
        <v>388.48268861286499</v>
      </c>
      <c r="N27" s="4">
        <f t="shared" si="9"/>
        <v>400.97179311750983</v>
      </c>
      <c r="O27" s="4">
        <f t="shared" si="10"/>
        <v>127.82179311750986</v>
      </c>
      <c r="P27" s="4"/>
      <c r="Q27" s="4">
        <f t="shared" si="11"/>
        <v>32</v>
      </c>
      <c r="R27" s="12">
        <f t="shared" si="12"/>
        <v>0.26011503237584055</v>
      </c>
      <c r="S27" s="4">
        <f t="shared" si="13"/>
        <v>65</v>
      </c>
      <c r="T27" s="21">
        <v>35</v>
      </c>
      <c r="V27">
        <f t="shared" si="14"/>
        <v>32</v>
      </c>
      <c r="W27" s="4">
        <f t="shared" si="15"/>
        <v>269.81174418016781</v>
      </c>
      <c r="X27" s="4">
        <f t="shared" si="16"/>
        <v>-3.1882558198321931</v>
      </c>
      <c r="Y27" s="4">
        <f t="shared" si="2"/>
        <v>22.038255819832159</v>
      </c>
      <c r="Z27" s="4"/>
      <c r="AA27" s="17">
        <f t="shared" si="20"/>
        <v>0.53846153846153844</v>
      </c>
      <c r="AB27" s="17">
        <f t="shared" si="17"/>
        <v>0.41149592232514048</v>
      </c>
      <c r="AC27">
        <f t="shared" si="18"/>
        <v>0.12696561613639795</v>
      </c>
      <c r="AD27">
        <f t="shared" si="19"/>
        <v>-8.0192659931851762E-2</v>
      </c>
    </row>
    <row r="28" spans="1:34">
      <c r="A28">
        <v>32</v>
      </c>
      <c r="B28">
        <f t="shared" si="3"/>
        <v>305.14999999999998</v>
      </c>
      <c r="C28">
        <v>60</v>
      </c>
      <c r="D28">
        <v>16.100000000000001</v>
      </c>
      <c r="E28">
        <f t="shared" si="4"/>
        <v>289.25</v>
      </c>
      <c r="G28" s="4">
        <f t="shared" si="5"/>
        <v>334.70158876532389</v>
      </c>
      <c r="H28" s="13">
        <f t="shared" si="6"/>
        <v>61.551588765323913</v>
      </c>
      <c r="I28" s="4"/>
      <c r="J28" s="17">
        <f t="shared" si="7"/>
        <v>4.9003873416182335</v>
      </c>
      <c r="K28" s="18">
        <f t="shared" si="8"/>
        <v>3.2051034081871169E-2</v>
      </c>
      <c r="L28" s="4"/>
      <c r="M28" s="4">
        <f t="shared" si="1"/>
        <v>388.48268861286499</v>
      </c>
      <c r="N28" s="4">
        <f t="shared" si="9"/>
        <v>400.97179311750983</v>
      </c>
      <c r="O28" s="4">
        <f t="shared" si="10"/>
        <v>127.82179311750986</v>
      </c>
      <c r="P28" s="4"/>
      <c r="Q28" s="4">
        <f t="shared" si="11"/>
        <v>32</v>
      </c>
      <c r="R28" s="12">
        <f t="shared" si="12"/>
        <v>0.30840154211144527</v>
      </c>
      <c r="S28" s="4">
        <f t="shared" si="13"/>
        <v>60</v>
      </c>
      <c r="T28" s="21">
        <v>35</v>
      </c>
      <c r="V28">
        <f t="shared" si="14"/>
        <v>32</v>
      </c>
      <c r="W28" s="4">
        <f t="shared" si="15"/>
        <v>263.711438674666</v>
      </c>
      <c r="X28" s="4">
        <f t="shared" si="16"/>
        <v>-9.2885613253340011</v>
      </c>
      <c r="Y28" s="4">
        <f t="shared" si="2"/>
        <v>25.538561325334001</v>
      </c>
      <c r="Z28" s="4"/>
      <c r="AA28" s="17">
        <f t="shared" si="20"/>
        <v>0.61538461538461542</v>
      </c>
      <c r="AB28" s="17">
        <f t="shared" si="17"/>
        <v>0.48788405598288609</v>
      </c>
      <c r="AC28">
        <f t="shared" si="18"/>
        <v>0.12750055940172933</v>
      </c>
      <c r="AD28">
        <f t="shared" si="19"/>
        <v>-8.0521534811631656E-2</v>
      </c>
    </row>
    <row r="29" spans="1:34">
      <c r="A29">
        <v>32</v>
      </c>
      <c r="B29">
        <f t="shared" si="3"/>
        <v>305.14999999999998</v>
      </c>
      <c r="C29">
        <v>55</v>
      </c>
      <c r="D29">
        <v>13.3</v>
      </c>
      <c r="E29">
        <f t="shared" si="4"/>
        <v>286.45</v>
      </c>
      <c r="G29" s="4">
        <f t="shared" si="5"/>
        <v>339.80502945189886</v>
      </c>
      <c r="H29" s="13">
        <f t="shared" si="6"/>
        <v>66.655029451898884</v>
      </c>
      <c r="I29" s="4"/>
      <c r="J29" s="17">
        <f t="shared" si="7"/>
        <v>4.9003873416182335</v>
      </c>
      <c r="K29" s="18">
        <f t="shared" si="8"/>
        <v>3.2051034081871169E-2</v>
      </c>
      <c r="L29" s="4"/>
      <c r="M29" s="4">
        <f t="shared" si="1"/>
        <v>388.48268861286499</v>
      </c>
      <c r="N29" s="4">
        <f t="shared" si="9"/>
        <v>400.97179311750983</v>
      </c>
      <c r="O29" s="4">
        <f t="shared" si="10"/>
        <v>127.82179311750986</v>
      </c>
      <c r="P29" s="4"/>
      <c r="Q29" s="4">
        <f t="shared" si="11"/>
        <v>32</v>
      </c>
      <c r="R29" s="12">
        <f t="shared" si="12"/>
        <v>0.36166124974722735</v>
      </c>
      <c r="S29" s="4">
        <f t="shared" si="13"/>
        <v>55</v>
      </c>
      <c r="T29" s="21">
        <v>35</v>
      </c>
      <c r="V29">
        <f t="shared" si="14"/>
        <v>32</v>
      </c>
      <c r="W29" s="4">
        <f t="shared" si="15"/>
        <v>257.23638535012719</v>
      </c>
      <c r="X29" s="4">
        <f t="shared" si="16"/>
        <v>-15.763614649872807</v>
      </c>
      <c r="Y29" s="4">
        <f t="shared" si="2"/>
        <v>29.213614649872795</v>
      </c>
      <c r="Z29" s="4"/>
      <c r="AA29" s="17">
        <f t="shared" si="20"/>
        <v>0.69230769230769229</v>
      </c>
      <c r="AB29" s="17">
        <f t="shared" si="17"/>
        <v>0.57213967287736378</v>
      </c>
      <c r="AC29">
        <f t="shared" si="18"/>
        <v>0.12016801943032851</v>
      </c>
      <c r="AD29">
        <f t="shared" si="19"/>
        <v>-7.5877211791234189E-2</v>
      </c>
    </row>
    <row r="30" spans="1:34">
      <c r="A30">
        <v>32</v>
      </c>
      <c r="B30">
        <f t="shared" si="3"/>
        <v>305.14999999999998</v>
      </c>
      <c r="C30">
        <v>18</v>
      </c>
      <c r="D30">
        <v>-31.8</v>
      </c>
      <c r="E30">
        <f t="shared" si="4"/>
        <v>241.34999999999997</v>
      </c>
      <c r="G30" s="4">
        <f t="shared" si="5"/>
        <v>393.93393634849821</v>
      </c>
      <c r="H30" s="13">
        <f t="shared" si="6"/>
        <v>120.78393634849823</v>
      </c>
      <c r="I30" s="4"/>
      <c r="J30" s="17">
        <f t="shared" si="7"/>
        <v>4.9003873416182335</v>
      </c>
      <c r="K30" s="18">
        <f t="shared" si="8"/>
        <v>3.2051034081871169E-2</v>
      </c>
      <c r="L30" s="4"/>
      <c r="M30" s="4">
        <f t="shared" si="1"/>
        <v>388.48268861286499</v>
      </c>
      <c r="N30" s="4">
        <f t="shared" si="9"/>
        <v>400.97179311750983</v>
      </c>
      <c r="O30" s="4">
        <f t="shared" si="10"/>
        <v>127.82179311750986</v>
      </c>
      <c r="P30" s="4"/>
      <c r="Q30" s="4">
        <f t="shared" si="11"/>
        <v>32</v>
      </c>
      <c r="R30" s="12">
        <f t="shared" si="12"/>
        <v>0.92655265008054233</v>
      </c>
      <c r="S30" s="4">
        <f t="shared" si="13"/>
        <v>18</v>
      </c>
      <c r="T30" s="21">
        <v>35</v>
      </c>
      <c r="V30">
        <f t="shared" si="14"/>
        <v>32</v>
      </c>
      <c r="W30" s="4">
        <f t="shared" si="15"/>
        <v>186.95508486185986</v>
      </c>
      <c r="X30" s="4">
        <f t="shared" si="16"/>
        <v>-86.044915138140141</v>
      </c>
      <c r="Y30" s="4">
        <f t="shared" si="2"/>
        <v>54.394915138140107</v>
      </c>
      <c r="Z30" s="4"/>
      <c r="AA30" s="17">
        <f t="shared" si="20"/>
        <v>1.2615384615384615</v>
      </c>
      <c r="AB30" s="17">
        <f t="shared" si="17"/>
        <v>1.4657847101154637</v>
      </c>
      <c r="AC30">
        <f t="shared" si="18"/>
        <v>-0.20424624857700224</v>
      </c>
      <c r="AD30">
        <f t="shared" si="19"/>
        <v>0.12926034238823469</v>
      </c>
    </row>
    <row r="31" spans="1:34">
      <c r="A31">
        <v>32</v>
      </c>
      <c r="B31">
        <f t="shared" si="3"/>
        <v>305.14999999999998</v>
      </c>
      <c r="C31">
        <v>15</v>
      </c>
      <c r="D31">
        <v>-41.7</v>
      </c>
      <c r="E31">
        <f t="shared" si="4"/>
        <v>231.45</v>
      </c>
      <c r="G31" s="4">
        <f t="shared" si="5"/>
        <v>397.97532996830324</v>
      </c>
      <c r="H31" s="13">
        <f t="shared" si="6"/>
        <v>124.82532996830327</v>
      </c>
      <c r="I31" s="4"/>
      <c r="J31" s="17">
        <f t="shared" si="7"/>
        <v>4.9003873416182335</v>
      </c>
      <c r="K31" s="18">
        <f t="shared" si="8"/>
        <v>3.2051034081871169E-2</v>
      </c>
      <c r="L31" s="4"/>
      <c r="M31" s="4">
        <f t="shared" si="1"/>
        <v>388.48268861286499</v>
      </c>
      <c r="N31" s="4">
        <f t="shared" si="9"/>
        <v>400.97179311750983</v>
      </c>
      <c r="O31" s="4">
        <f t="shared" si="10"/>
        <v>127.82179311750986</v>
      </c>
      <c r="P31" s="4"/>
      <c r="Q31" s="4">
        <f t="shared" si="11"/>
        <v>32</v>
      </c>
      <c r="R31" s="12">
        <f t="shared" si="12"/>
        <v>0.96872879277543977</v>
      </c>
      <c r="S31" s="4">
        <f t="shared" si="13"/>
        <v>15</v>
      </c>
      <c r="T31" s="21">
        <v>35</v>
      </c>
      <c r="V31">
        <f t="shared" si="14"/>
        <v>32</v>
      </c>
      <c r="W31" s="4">
        <f t="shared" si="15"/>
        <v>177.46569242275666</v>
      </c>
      <c r="X31" s="4">
        <f t="shared" si="16"/>
        <v>-95.534307577243339</v>
      </c>
      <c r="Y31" s="4">
        <f t="shared" si="2"/>
        <v>53.984307577243328</v>
      </c>
      <c r="Z31" s="4"/>
      <c r="AA31" s="17">
        <f t="shared" si="20"/>
        <v>1.3076923076923077</v>
      </c>
      <c r="AB31" s="17">
        <f t="shared" si="17"/>
        <v>1.5325063854443883</v>
      </c>
      <c r="AC31">
        <f t="shared" si="18"/>
        <v>-0.22481407775208062</v>
      </c>
      <c r="AD31">
        <f t="shared" si="19"/>
        <v>0.1422672543139013</v>
      </c>
    </row>
    <row r="32" spans="1:34">
      <c r="A32">
        <v>32</v>
      </c>
      <c r="B32">
        <f t="shared" si="3"/>
        <v>305.14999999999998</v>
      </c>
      <c r="C32">
        <v>13</v>
      </c>
      <c r="D32">
        <v>-50</v>
      </c>
      <c r="E32">
        <f t="shared" si="4"/>
        <v>223.14999999999998</v>
      </c>
      <c r="G32" s="4">
        <f t="shared" si="5"/>
        <v>399.71655522788842</v>
      </c>
      <c r="H32" s="13">
        <f t="shared" si="6"/>
        <v>126.56655522788844</v>
      </c>
      <c r="I32" s="4"/>
      <c r="J32" s="17">
        <f t="shared" si="7"/>
        <v>4.9003873416182335</v>
      </c>
      <c r="K32" s="18">
        <f t="shared" si="8"/>
        <v>3.2051034081871169E-2</v>
      </c>
      <c r="L32" s="4"/>
      <c r="M32" s="4">
        <f t="shared" si="1"/>
        <v>388.48268861286499</v>
      </c>
      <c r="N32" s="4">
        <f t="shared" si="9"/>
        <v>400.97179311750983</v>
      </c>
      <c r="O32" s="4">
        <f t="shared" si="10"/>
        <v>127.82179311750986</v>
      </c>
      <c r="P32" s="4"/>
      <c r="Q32" s="4">
        <f t="shared" si="11"/>
        <v>32</v>
      </c>
      <c r="R32" s="12">
        <f t="shared" si="12"/>
        <v>0.98690028803695973</v>
      </c>
      <c r="S32" s="4">
        <f t="shared" si="13"/>
        <v>13</v>
      </c>
      <c r="T32" s="21">
        <v>35</v>
      </c>
      <c r="V32">
        <f t="shared" si="14"/>
        <v>32</v>
      </c>
      <c r="W32" s="4">
        <f t="shared" si="15"/>
        <v>170.35627273725942</v>
      </c>
      <c r="X32" s="4">
        <f t="shared" si="16"/>
        <v>-102.64372726274058</v>
      </c>
      <c r="Y32" s="4">
        <f t="shared" si="2"/>
        <v>52.79372726274056</v>
      </c>
      <c r="Z32" s="4"/>
      <c r="AA32" s="17">
        <f t="shared" si="20"/>
        <v>1.3384615384615384</v>
      </c>
      <c r="AB32" s="17">
        <f t="shared" si="17"/>
        <v>1.5612532676770994</v>
      </c>
      <c r="AC32">
        <f t="shared" si="18"/>
        <v>-0.22279172921556101</v>
      </c>
      <c r="AD32">
        <f t="shared" si="19"/>
        <v>0.14099259572926748</v>
      </c>
    </row>
    <row r="33" spans="1:30">
      <c r="A33">
        <v>28</v>
      </c>
      <c r="B33">
        <f t="shared" si="3"/>
        <v>301.14999999999998</v>
      </c>
      <c r="C33">
        <v>105</v>
      </c>
      <c r="D33">
        <v>29.5</v>
      </c>
      <c r="E33">
        <f t="shared" si="4"/>
        <v>302.64999999999998</v>
      </c>
      <c r="G33" s="4">
        <f t="shared" si="5"/>
        <v>298.46037726249068</v>
      </c>
      <c r="H33" s="13">
        <f t="shared" si="6"/>
        <v>25.310377262490704</v>
      </c>
      <c r="I33" s="4"/>
      <c r="J33" s="17">
        <f t="shared" si="7"/>
        <v>3.8700390794112969</v>
      </c>
      <c r="K33" s="18">
        <f t="shared" si="8"/>
        <v>2.5040729074906662E-2</v>
      </c>
      <c r="L33" s="4"/>
      <c r="M33" s="4">
        <f t="shared" si="1"/>
        <v>366.25589559475731</v>
      </c>
      <c r="N33" s="4">
        <f t="shared" si="9"/>
        <v>373.82934616775253</v>
      </c>
      <c r="O33" s="4">
        <f t="shared" si="10"/>
        <v>100.67934616775256</v>
      </c>
      <c r="P33" s="4"/>
      <c r="Q33" s="4">
        <f t="shared" si="11"/>
        <v>28</v>
      </c>
      <c r="R33" s="12">
        <f t="shared" si="12"/>
        <v>-3.700669969294066E-2</v>
      </c>
      <c r="S33" s="4">
        <f t="shared" si="13"/>
        <v>105</v>
      </c>
      <c r="T33" s="19">
        <v>41.7</v>
      </c>
      <c r="V33">
        <f t="shared" si="14"/>
        <v>28</v>
      </c>
      <c r="W33" s="4">
        <f t="shared" si="15"/>
        <v>305.37737818323961</v>
      </c>
      <c r="X33" s="4">
        <f t="shared" si="16"/>
        <v>32.377378183239614</v>
      </c>
      <c r="Y33" s="4">
        <f t="shared" si="2"/>
        <v>-2.7273781832396367</v>
      </c>
      <c r="Z33" s="4"/>
      <c r="AA33" s="17">
        <f t="shared" si="20"/>
        <v>-8.5763293310463132E-2</v>
      </c>
      <c r="AB33" s="17">
        <f t="shared" si="17"/>
        <v>-5.8543736912340383E-2</v>
      </c>
      <c r="AC33">
        <f t="shared" si="18"/>
        <v>-2.7219556398122749E-2</v>
      </c>
      <c r="AD33">
        <f>R33-(0.632*AA33)</f>
        <v>1.7195701679272042E-2</v>
      </c>
    </row>
    <row r="34" spans="1:30">
      <c r="A34">
        <v>28</v>
      </c>
      <c r="B34">
        <f t="shared" si="3"/>
        <v>301.14999999999998</v>
      </c>
      <c r="C34">
        <v>100</v>
      </c>
      <c r="D34">
        <v>28</v>
      </c>
      <c r="E34">
        <f t="shared" si="4"/>
        <v>301.14999999999998</v>
      </c>
      <c r="G34" s="4">
        <f t="shared" si="5"/>
        <v>301.14999999999998</v>
      </c>
      <c r="H34" s="13">
        <f t="shared" si="6"/>
        <v>28</v>
      </c>
      <c r="I34" s="4"/>
      <c r="J34" s="17">
        <f t="shared" si="7"/>
        <v>3.8700390794112969</v>
      </c>
      <c r="K34" s="18">
        <f t="shared" si="8"/>
        <v>2.5040729074906662E-2</v>
      </c>
      <c r="L34" s="4"/>
      <c r="M34" s="4">
        <f t="shared" si="1"/>
        <v>366.25589559475731</v>
      </c>
      <c r="N34" s="4">
        <f t="shared" si="9"/>
        <v>373.82934616775253</v>
      </c>
      <c r="O34" s="4">
        <f t="shared" si="10"/>
        <v>100.67934616775256</v>
      </c>
      <c r="P34" s="4"/>
      <c r="Q34" s="4">
        <f t="shared" si="11"/>
        <v>28</v>
      </c>
      <c r="R34" s="12">
        <f t="shared" si="12"/>
        <v>0</v>
      </c>
      <c r="S34" s="4">
        <f t="shared" si="13"/>
        <v>100</v>
      </c>
      <c r="T34" s="19">
        <v>41.7</v>
      </c>
      <c r="V34">
        <f t="shared" si="14"/>
        <v>28</v>
      </c>
      <c r="W34" s="4">
        <f t="shared" si="15"/>
        <v>301.14999999999998</v>
      </c>
      <c r="X34" s="4">
        <f t="shared" si="16"/>
        <v>28.149999999999977</v>
      </c>
      <c r="Y34" s="4">
        <f t="shared" si="2"/>
        <v>0</v>
      </c>
      <c r="Z34" s="4"/>
      <c r="AA34" s="17">
        <f t="shared" si="20"/>
        <v>0</v>
      </c>
      <c r="AB34" s="17">
        <f t="shared" si="17"/>
        <v>0</v>
      </c>
      <c r="AC34">
        <f t="shared" si="18"/>
        <v>0</v>
      </c>
      <c r="AD34">
        <f t="shared" si="19"/>
        <v>0</v>
      </c>
    </row>
    <row r="35" spans="1:30">
      <c r="A35">
        <v>28</v>
      </c>
      <c r="B35">
        <f t="shared" si="3"/>
        <v>301.14999999999998</v>
      </c>
      <c r="C35">
        <v>95</v>
      </c>
      <c r="D35">
        <v>26.3</v>
      </c>
      <c r="E35">
        <f t="shared" si="4"/>
        <v>299.45</v>
      </c>
      <c r="G35" s="4">
        <f t="shared" si="5"/>
        <v>303.87075587243669</v>
      </c>
      <c r="H35" s="13">
        <f t="shared" si="6"/>
        <v>30.720755872436712</v>
      </c>
      <c r="I35" s="4"/>
      <c r="J35" s="17">
        <f t="shared" si="7"/>
        <v>3.8700390794112969</v>
      </c>
      <c r="K35" s="18">
        <f t="shared" si="8"/>
        <v>2.5040729074906662E-2</v>
      </c>
      <c r="L35" s="4"/>
      <c r="M35" s="4">
        <f t="shared" si="1"/>
        <v>366.25589559475731</v>
      </c>
      <c r="N35" s="4">
        <f t="shared" si="9"/>
        <v>373.82934616775253</v>
      </c>
      <c r="O35" s="4">
        <f t="shared" si="10"/>
        <v>100.67934616775256</v>
      </c>
      <c r="P35" s="4"/>
      <c r="Q35" s="4">
        <f t="shared" si="11"/>
        <v>28</v>
      </c>
      <c r="R35" s="12">
        <f t="shared" si="12"/>
        <v>3.7435062585137797E-2</v>
      </c>
      <c r="S35" s="4">
        <f t="shared" si="13"/>
        <v>95</v>
      </c>
      <c r="T35" s="19">
        <v>41.7</v>
      </c>
      <c r="V35">
        <f t="shared" si="14"/>
        <v>28</v>
      </c>
      <c r="W35" s="4">
        <f t="shared" si="15"/>
        <v>296.76882607899523</v>
      </c>
      <c r="X35" s="4">
        <f t="shared" si="16"/>
        <v>23.768826078995232</v>
      </c>
      <c r="Y35" s="4">
        <f t="shared" si="2"/>
        <v>2.6811739210047563</v>
      </c>
      <c r="Z35" s="4"/>
      <c r="AA35" s="17">
        <f t="shared" si="20"/>
        <v>8.5763293310463132E-2</v>
      </c>
      <c r="AB35" s="17">
        <f t="shared" si="17"/>
        <v>5.9221397029883431E-2</v>
      </c>
      <c r="AC35">
        <f t="shared" si="18"/>
        <v>2.6541896280579701E-2</v>
      </c>
      <c r="AD35">
        <f t="shared" si="19"/>
        <v>-1.6767338787074905E-2</v>
      </c>
    </row>
    <row r="36" spans="1:30">
      <c r="A36">
        <v>28</v>
      </c>
      <c r="B36">
        <f t="shared" si="3"/>
        <v>301.14999999999998</v>
      </c>
      <c r="C36">
        <v>90</v>
      </c>
      <c r="D36">
        <v>24.5</v>
      </c>
      <c r="E36">
        <f t="shared" si="4"/>
        <v>297.64999999999998</v>
      </c>
      <c r="G36" s="4">
        <f t="shared" si="5"/>
        <v>306.74624814436197</v>
      </c>
      <c r="H36" s="13">
        <f t="shared" si="6"/>
        <v>33.596248144361994</v>
      </c>
      <c r="I36" s="4"/>
      <c r="J36" s="17">
        <f t="shared" si="7"/>
        <v>3.8700390794112969</v>
      </c>
      <c r="K36" s="18">
        <f t="shared" si="8"/>
        <v>2.5040729074906662E-2</v>
      </c>
      <c r="L36" s="4"/>
      <c r="M36" s="4">
        <f t="shared" si="1"/>
        <v>366.25589559475731</v>
      </c>
      <c r="N36" s="4">
        <f t="shared" si="9"/>
        <v>373.82934616775253</v>
      </c>
      <c r="O36" s="4">
        <f t="shared" si="10"/>
        <v>100.67934616775256</v>
      </c>
      <c r="P36" s="4"/>
      <c r="Q36" s="4">
        <f t="shared" si="11"/>
        <v>28</v>
      </c>
      <c r="R36" s="12">
        <f t="shared" si="12"/>
        <v>7.6999153672147644E-2</v>
      </c>
      <c r="S36" s="4">
        <f t="shared" si="13"/>
        <v>90</v>
      </c>
      <c r="T36" s="19">
        <v>41.7</v>
      </c>
      <c r="V36">
        <f t="shared" si="14"/>
        <v>28</v>
      </c>
      <c r="W36" s="4">
        <f t="shared" si="15"/>
        <v>292.21970290510149</v>
      </c>
      <c r="X36" s="4">
        <f t="shared" si="16"/>
        <v>19.219702905101485</v>
      </c>
      <c r="Y36" s="4">
        <f t="shared" si="2"/>
        <v>5.4302970948984921</v>
      </c>
      <c r="Z36" s="4"/>
      <c r="AA36" s="17">
        <f t="shared" si="20"/>
        <v>0.17152658662092626</v>
      </c>
      <c r="AB36" s="17">
        <f t="shared" si="17"/>
        <v>0.12181086755798934</v>
      </c>
      <c r="AC36">
        <f t="shared" si="18"/>
        <v>4.9715719062936925E-2</v>
      </c>
      <c r="AD36">
        <f t="shared" si="19"/>
        <v>-3.1405649072277761E-2</v>
      </c>
    </row>
    <row r="37" spans="1:30">
      <c r="A37">
        <v>28</v>
      </c>
      <c r="B37">
        <f t="shared" si="3"/>
        <v>301.14999999999998</v>
      </c>
      <c r="C37">
        <v>85</v>
      </c>
      <c r="D37">
        <v>22.7</v>
      </c>
      <c r="E37">
        <f t="shared" si="4"/>
        <v>295.84999999999997</v>
      </c>
      <c r="G37" s="4">
        <f t="shared" si="5"/>
        <v>309.91121476365032</v>
      </c>
      <c r="H37" s="13">
        <f t="shared" si="6"/>
        <v>36.761214763650344</v>
      </c>
      <c r="I37" s="4"/>
      <c r="J37" s="17">
        <f t="shared" si="7"/>
        <v>3.8700390794112969</v>
      </c>
      <c r="K37" s="18">
        <f t="shared" si="8"/>
        <v>2.5040729074906662E-2</v>
      </c>
      <c r="L37" s="4"/>
      <c r="M37" s="4">
        <f t="shared" si="1"/>
        <v>366.25589559475731</v>
      </c>
      <c r="N37" s="4">
        <f t="shared" si="9"/>
        <v>373.82934616775253</v>
      </c>
      <c r="O37" s="4">
        <f t="shared" si="10"/>
        <v>100.67934616775256</v>
      </c>
      <c r="P37" s="4"/>
      <c r="Q37" s="4">
        <f t="shared" si="11"/>
        <v>28</v>
      </c>
      <c r="R37" s="12">
        <f t="shared" si="12"/>
        <v>0.12054614172544179</v>
      </c>
      <c r="S37" s="4">
        <f t="shared" si="13"/>
        <v>85</v>
      </c>
      <c r="T37" s="19">
        <v>41.7</v>
      </c>
      <c r="V37">
        <f t="shared" si="14"/>
        <v>28</v>
      </c>
      <c r="W37" s="4">
        <f t="shared" si="15"/>
        <v>287.48629689941129</v>
      </c>
      <c r="X37" s="4">
        <f t="shared" si="16"/>
        <v>14.486296899411286</v>
      </c>
      <c r="Y37" s="4">
        <f t="shared" si="2"/>
        <v>8.3637031005886797</v>
      </c>
      <c r="Z37" s="4"/>
      <c r="AA37" s="17">
        <f t="shared" si="20"/>
        <v>0.25728987993138935</v>
      </c>
      <c r="AB37" s="17">
        <f t="shared" si="17"/>
        <v>0.19070118831261751</v>
      </c>
      <c r="AC37">
        <f t="shared" si="18"/>
        <v>6.6588691618771845E-2</v>
      </c>
      <c r="AD37">
        <f t="shared" si="19"/>
        <v>-4.206106239119628E-2</v>
      </c>
    </row>
    <row r="38" spans="1:30">
      <c r="A38">
        <v>28</v>
      </c>
      <c r="B38">
        <f t="shared" si="3"/>
        <v>301.14999999999998</v>
      </c>
      <c r="C38">
        <v>80</v>
      </c>
      <c r="D38">
        <v>20.6</v>
      </c>
      <c r="E38">
        <f t="shared" si="4"/>
        <v>293.75</v>
      </c>
      <c r="G38" s="4">
        <f t="shared" si="5"/>
        <v>313.08772082573955</v>
      </c>
      <c r="H38" s="13">
        <f t="shared" si="6"/>
        <v>39.937720825739575</v>
      </c>
      <c r="I38" s="4"/>
      <c r="J38" s="17">
        <f t="shared" si="7"/>
        <v>3.8700390794112969</v>
      </c>
      <c r="K38" s="18">
        <f t="shared" si="8"/>
        <v>2.5040729074906662E-2</v>
      </c>
      <c r="L38" s="4"/>
      <c r="M38" s="4">
        <f t="shared" si="1"/>
        <v>366.25589559475731</v>
      </c>
      <c r="N38" s="4">
        <f t="shared" si="9"/>
        <v>373.82934616775253</v>
      </c>
      <c r="O38" s="4">
        <f t="shared" si="10"/>
        <v>100.67934616775256</v>
      </c>
      <c r="P38" s="4"/>
      <c r="Q38" s="4">
        <f t="shared" si="11"/>
        <v>28</v>
      </c>
      <c r="R38" s="12">
        <f t="shared" si="12"/>
        <v>0.16425190174641774</v>
      </c>
      <c r="S38" s="4">
        <f t="shared" si="13"/>
        <v>80</v>
      </c>
      <c r="T38" s="19">
        <v>41.7</v>
      </c>
      <c r="V38">
        <f t="shared" si="14"/>
        <v>28</v>
      </c>
      <c r="W38" s="4">
        <f t="shared" si="15"/>
        <v>282.54960707717186</v>
      </c>
      <c r="X38" s="4">
        <f t="shared" si="16"/>
        <v>9.5496070771718564</v>
      </c>
      <c r="Y38" s="4">
        <f t="shared" si="2"/>
        <v>11.200392922828144</v>
      </c>
      <c r="Z38" s="4"/>
      <c r="AA38" s="17">
        <f t="shared" si="20"/>
        <v>0.34305317324185253</v>
      </c>
      <c r="AB38" s="17">
        <f t="shared" si="17"/>
        <v>0.25984268262182209</v>
      </c>
      <c r="AC38">
        <f t="shared" si="18"/>
        <v>8.3210490620030442E-2</v>
      </c>
      <c r="AD38">
        <f t="shared" si="19"/>
        <v>-5.2557703742433071E-2</v>
      </c>
    </row>
    <row r="39" spans="1:30">
      <c r="A39">
        <v>28</v>
      </c>
      <c r="B39">
        <f t="shared" si="3"/>
        <v>301.14999999999998</v>
      </c>
      <c r="C39">
        <v>75</v>
      </c>
      <c r="D39">
        <v>18.5</v>
      </c>
      <c r="E39">
        <f t="shared" si="4"/>
        <v>291.64999999999998</v>
      </c>
      <c r="G39" s="4">
        <f t="shared" si="5"/>
        <v>316.63449566217929</v>
      </c>
      <c r="H39" s="13">
        <f t="shared" si="6"/>
        <v>43.484495662179313</v>
      </c>
      <c r="I39" s="4"/>
      <c r="J39" s="17">
        <f t="shared" si="7"/>
        <v>3.8700390794112969</v>
      </c>
      <c r="K39" s="18">
        <f t="shared" si="8"/>
        <v>2.5040729074906662E-2</v>
      </c>
      <c r="L39" s="4"/>
      <c r="M39" s="4">
        <f t="shared" si="1"/>
        <v>366.25589559475731</v>
      </c>
      <c r="N39" s="4">
        <f t="shared" si="9"/>
        <v>373.82934616775253</v>
      </c>
      <c r="O39" s="4">
        <f t="shared" si="10"/>
        <v>100.67934616775256</v>
      </c>
      <c r="P39" s="4"/>
      <c r="Q39" s="4">
        <f t="shared" si="11"/>
        <v>28</v>
      </c>
      <c r="R39" s="12">
        <f t="shared" si="12"/>
        <v>0.21305221467511912</v>
      </c>
      <c r="S39" s="4">
        <f t="shared" si="13"/>
        <v>75</v>
      </c>
      <c r="T39" s="19">
        <v>41.7</v>
      </c>
      <c r="V39">
        <f t="shared" si="14"/>
        <v>28</v>
      </c>
      <c r="W39" s="4">
        <f t="shared" si="15"/>
        <v>277.38733051280417</v>
      </c>
      <c r="X39" s="4">
        <f t="shared" si="16"/>
        <v>4.3873305128041693</v>
      </c>
      <c r="Y39" s="4">
        <f t="shared" si="2"/>
        <v>14.262669487195808</v>
      </c>
      <c r="Z39" s="4"/>
      <c r="AA39" s="17">
        <f t="shared" si="20"/>
        <v>0.42881646655231564</v>
      </c>
      <c r="AB39" s="17">
        <f t="shared" si="17"/>
        <v>0.33704364096296174</v>
      </c>
      <c r="AC39">
        <f t="shared" si="18"/>
        <v>9.1772825589353901E-2</v>
      </c>
      <c r="AD39">
        <f t="shared" si="19"/>
        <v>-5.7959792185944353E-2</v>
      </c>
    </row>
    <row r="40" spans="1:30">
      <c r="A40">
        <v>28</v>
      </c>
      <c r="B40">
        <f t="shared" si="3"/>
        <v>301.14999999999998</v>
      </c>
      <c r="C40">
        <v>70</v>
      </c>
      <c r="D40">
        <v>16.100000000000001</v>
      </c>
      <c r="E40">
        <f t="shared" si="4"/>
        <v>289.25</v>
      </c>
      <c r="G40" s="4">
        <f t="shared" si="5"/>
        <v>320.28043273126912</v>
      </c>
      <c r="H40" s="13">
        <f t="shared" si="6"/>
        <v>47.130432731269138</v>
      </c>
      <c r="I40" s="4"/>
      <c r="J40" s="17">
        <f t="shared" si="7"/>
        <v>3.8700390794112969</v>
      </c>
      <c r="K40" s="18">
        <f t="shared" si="8"/>
        <v>2.5040729074906662E-2</v>
      </c>
      <c r="L40" s="4"/>
      <c r="M40" s="4">
        <f t="shared" si="1"/>
        <v>366.25589559475731</v>
      </c>
      <c r="N40" s="4">
        <f t="shared" si="9"/>
        <v>373.82934616775253</v>
      </c>
      <c r="O40" s="4">
        <f t="shared" si="10"/>
        <v>100.67934616775256</v>
      </c>
      <c r="P40" s="4"/>
      <c r="Q40" s="4">
        <f t="shared" si="11"/>
        <v>28</v>
      </c>
      <c r="R40" s="12">
        <f t="shared" si="12"/>
        <v>0.26321690741567527</v>
      </c>
      <c r="S40" s="4">
        <f t="shared" si="13"/>
        <v>70</v>
      </c>
      <c r="T40" s="19">
        <v>41.7</v>
      </c>
      <c r="V40">
        <f t="shared" si="14"/>
        <v>28</v>
      </c>
      <c r="W40" s="4">
        <f t="shared" si="15"/>
        <v>271.97302300727046</v>
      </c>
      <c r="X40" s="4">
        <f t="shared" si="16"/>
        <v>-1.0269769927295442</v>
      </c>
      <c r="Y40" s="4">
        <f t="shared" si="2"/>
        <v>17.276976992729544</v>
      </c>
      <c r="Z40" s="4"/>
      <c r="AA40" s="17">
        <f t="shared" si="20"/>
        <v>0.51457975986277871</v>
      </c>
      <c r="AB40" s="17">
        <f t="shared" si="17"/>
        <v>0.41640301638577837</v>
      </c>
      <c r="AC40">
        <f t="shared" si="18"/>
        <v>9.8176743477000339E-2</v>
      </c>
      <c r="AD40">
        <f t="shared" si="19"/>
        <v>-6.1997500817600859E-2</v>
      </c>
    </row>
    <row r="41" spans="1:30">
      <c r="A41">
        <v>28</v>
      </c>
      <c r="B41">
        <f t="shared" si="3"/>
        <v>301.14999999999998</v>
      </c>
      <c r="C41">
        <v>65</v>
      </c>
      <c r="D41">
        <v>13.6</v>
      </c>
      <c r="E41">
        <f t="shared" si="4"/>
        <v>286.75</v>
      </c>
      <c r="G41" s="4">
        <f t="shared" si="5"/>
        <v>324.30672269614172</v>
      </c>
      <c r="H41" s="13">
        <f t="shared" si="6"/>
        <v>51.156722696141742</v>
      </c>
      <c r="I41" s="4"/>
      <c r="J41" s="17">
        <f t="shared" si="7"/>
        <v>3.8700390794112969</v>
      </c>
      <c r="K41" s="18">
        <f t="shared" si="8"/>
        <v>2.5040729074906662E-2</v>
      </c>
      <c r="L41" s="4"/>
      <c r="M41" s="4">
        <f t="shared" si="1"/>
        <v>366.25589559475731</v>
      </c>
      <c r="N41" s="4">
        <f t="shared" si="9"/>
        <v>373.82934616775253</v>
      </c>
      <c r="O41" s="4">
        <f t="shared" si="10"/>
        <v>100.67934616775256</v>
      </c>
      <c r="P41" s="4"/>
      <c r="Q41" s="4">
        <f t="shared" si="11"/>
        <v>28</v>
      </c>
      <c r="R41" s="12">
        <f t="shared" si="12"/>
        <v>0.31861490116729008</v>
      </c>
      <c r="S41" s="4">
        <f t="shared" si="13"/>
        <v>65</v>
      </c>
      <c r="T41" s="19">
        <v>41.7</v>
      </c>
      <c r="V41">
        <f t="shared" si="14"/>
        <v>28</v>
      </c>
      <c r="W41" s="4">
        <f t="shared" si="15"/>
        <v>266.27496890007382</v>
      </c>
      <c r="X41" s="4">
        <f t="shared" si="16"/>
        <v>-6.7250310999261842</v>
      </c>
      <c r="Y41" s="4">
        <f t="shared" si="2"/>
        <v>20.475031099926184</v>
      </c>
      <c r="Z41" s="4"/>
      <c r="AA41" s="17">
        <f t="shared" si="20"/>
        <v>0.60034305317324188</v>
      </c>
      <c r="AB41" s="17">
        <f t="shared" si="17"/>
        <v>0.50404135210812551</v>
      </c>
      <c r="AC41">
        <f t="shared" si="18"/>
        <v>9.6301701065116374E-2</v>
      </c>
      <c r="AD41">
        <f t="shared" si="19"/>
        <v>-6.0801908438198771E-2</v>
      </c>
    </row>
    <row r="42" spans="1:30">
      <c r="A42">
        <v>28</v>
      </c>
      <c r="B42">
        <f t="shared" si="3"/>
        <v>301.14999999999998</v>
      </c>
      <c r="C42">
        <v>60</v>
      </c>
      <c r="D42">
        <v>10.8</v>
      </c>
      <c r="E42">
        <f t="shared" si="4"/>
        <v>283.95</v>
      </c>
      <c r="G42" s="4">
        <f t="shared" si="5"/>
        <v>328.56876795130069</v>
      </c>
      <c r="H42" s="13">
        <f t="shared" si="6"/>
        <v>55.418767951300708</v>
      </c>
      <c r="I42" s="4"/>
      <c r="J42" s="17">
        <f t="shared" si="7"/>
        <v>3.8700390794112969</v>
      </c>
      <c r="K42" s="18">
        <f t="shared" si="8"/>
        <v>2.5040729074906662E-2</v>
      </c>
      <c r="L42" s="4"/>
      <c r="M42" s="4">
        <f t="shared" si="1"/>
        <v>366.25589559475731</v>
      </c>
      <c r="N42" s="4">
        <f t="shared" si="9"/>
        <v>373.82934616775253</v>
      </c>
      <c r="O42" s="4">
        <f t="shared" si="10"/>
        <v>100.67934616775256</v>
      </c>
      <c r="P42" s="4"/>
      <c r="Q42" s="4">
        <f t="shared" si="11"/>
        <v>28</v>
      </c>
      <c r="R42" s="12">
        <f t="shared" si="12"/>
        <v>0.37725666777484401</v>
      </c>
      <c r="S42" s="4">
        <f t="shared" si="13"/>
        <v>60</v>
      </c>
      <c r="T42" s="19">
        <v>41.7</v>
      </c>
      <c r="V42">
        <f t="shared" si="14"/>
        <v>28</v>
      </c>
      <c r="W42" s="4">
        <f t="shared" si="15"/>
        <v>260.25462807430989</v>
      </c>
      <c r="X42" s="4">
        <f t="shared" si="16"/>
        <v>-12.745371925690108</v>
      </c>
      <c r="Y42" s="4">
        <f t="shared" si="2"/>
        <v>23.695371925690097</v>
      </c>
      <c r="Z42" s="4"/>
      <c r="AA42" s="17">
        <f t="shared" si="20"/>
        <v>0.68610634648370505</v>
      </c>
      <c r="AB42" s="17">
        <f t="shared" si="17"/>
        <v>0.59681126093094328</v>
      </c>
      <c r="AC42">
        <f t="shared" si="18"/>
        <v>8.9295085552761777E-2</v>
      </c>
      <c r="AD42">
        <f t="shared" si="19"/>
        <v>-5.6362543202857607E-2</v>
      </c>
    </row>
    <row r="43" spans="1:30">
      <c r="A43">
        <v>28</v>
      </c>
      <c r="B43">
        <f t="shared" si="3"/>
        <v>301.14999999999998</v>
      </c>
      <c r="C43">
        <v>55</v>
      </c>
      <c r="D43">
        <v>7.7</v>
      </c>
      <c r="E43">
        <f t="shared" si="4"/>
        <v>280.84999999999997</v>
      </c>
      <c r="G43" s="4">
        <f t="shared" si="5"/>
        <v>333.16195678675439</v>
      </c>
      <c r="H43" s="13">
        <f t="shared" si="6"/>
        <v>60.011956786754411</v>
      </c>
      <c r="I43" s="4"/>
      <c r="J43" s="17">
        <f t="shared" si="7"/>
        <v>3.8700390794112969</v>
      </c>
      <c r="K43" s="18">
        <f t="shared" si="8"/>
        <v>2.5040729074906662E-2</v>
      </c>
      <c r="L43" s="4"/>
      <c r="M43" s="4">
        <f t="shared" si="1"/>
        <v>366.25589559475731</v>
      </c>
      <c r="N43" s="4">
        <f t="shared" si="9"/>
        <v>373.82934616775253</v>
      </c>
      <c r="O43" s="4">
        <f t="shared" si="10"/>
        <v>100.67934616775256</v>
      </c>
      <c r="P43" s="4"/>
      <c r="Q43" s="4">
        <f t="shared" si="11"/>
        <v>28</v>
      </c>
      <c r="R43" s="12">
        <f t="shared" si="12"/>
        <v>0.44045466112018972</v>
      </c>
      <c r="S43" s="4">
        <f t="shared" si="13"/>
        <v>55</v>
      </c>
      <c r="T43" s="19">
        <v>41.7</v>
      </c>
      <c r="V43">
        <f t="shared" si="14"/>
        <v>28</v>
      </c>
      <c r="W43" s="4">
        <f t="shared" si="15"/>
        <v>253.86445173911457</v>
      </c>
      <c r="X43" s="4">
        <f t="shared" si="16"/>
        <v>-19.135548260885429</v>
      </c>
      <c r="Y43" s="4">
        <f t="shared" si="2"/>
        <v>26.985548260885395</v>
      </c>
      <c r="Z43" s="4"/>
      <c r="AA43" s="17">
        <f t="shared" si="20"/>
        <v>0.77186963979416812</v>
      </c>
      <c r="AB43" s="17">
        <f t="shared" si="17"/>
        <v>0.69678901432416285</v>
      </c>
      <c r="AC43">
        <f t="shared" si="18"/>
        <v>7.5080625470005269E-2</v>
      </c>
      <c r="AD43">
        <f t="shared" si="19"/>
        <v>-4.7366951229724563E-2</v>
      </c>
    </row>
    <row r="44" spans="1:30">
      <c r="A44">
        <v>28</v>
      </c>
      <c r="B44">
        <f t="shared" si="3"/>
        <v>301.14999999999998</v>
      </c>
      <c r="C44">
        <v>50</v>
      </c>
      <c r="D44">
        <v>4</v>
      </c>
      <c r="E44">
        <f t="shared" si="4"/>
        <v>277.14999999999998</v>
      </c>
      <c r="G44" s="4">
        <f t="shared" si="5"/>
        <v>337.8486306377406</v>
      </c>
      <c r="H44" s="13">
        <f t="shared" si="6"/>
        <v>64.698630637740621</v>
      </c>
      <c r="I44" s="4"/>
      <c r="J44" s="17">
        <f t="shared" si="7"/>
        <v>3.8700390794112969</v>
      </c>
      <c r="K44" s="18">
        <f t="shared" si="8"/>
        <v>2.5040729074906662E-2</v>
      </c>
      <c r="L44" s="4"/>
      <c r="M44" s="4">
        <f t="shared" si="1"/>
        <v>366.25589559475731</v>
      </c>
      <c r="N44" s="4">
        <f t="shared" si="9"/>
        <v>373.82934616775253</v>
      </c>
      <c r="O44" s="4">
        <f t="shared" si="10"/>
        <v>100.67934616775256</v>
      </c>
      <c r="P44" s="4"/>
      <c r="Q44" s="4">
        <f t="shared" si="11"/>
        <v>28</v>
      </c>
      <c r="R44" s="12">
        <f t="shared" si="12"/>
        <v>0.50493892106618332</v>
      </c>
      <c r="S44" s="4">
        <f t="shared" si="13"/>
        <v>50</v>
      </c>
      <c r="T44" s="19">
        <v>41.7</v>
      </c>
      <c r="V44">
        <f t="shared" si="14"/>
        <v>28</v>
      </c>
      <c r="W44" s="4">
        <f t="shared" si="15"/>
        <v>247.04472633927671</v>
      </c>
      <c r="X44" s="4">
        <f t="shared" si="16"/>
        <v>-25.955273660723293</v>
      </c>
      <c r="Y44" s="4">
        <f t="shared" si="2"/>
        <v>30.10527366072327</v>
      </c>
      <c r="Z44" s="4"/>
      <c r="AA44" s="17">
        <f t="shared" si="20"/>
        <v>0.85763293310463129</v>
      </c>
      <c r="AB44" s="17">
        <f t="shared" si="17"/>
        <v>0.79880161151843143</v>
      </c>
      <c r="AC44">
        <f t="shared" si="18"/>
        <v>5.8831321586199858E-2</v>
      </c>
      <c r="AD44">
        <f t="shared" si="19"/>
        <v>-3.7085092655943619E-2</v>
      </c>
    </row>
    <row r="45" spans="1:30">
      <c r="A45">
        <v>28</v>
      </c>
      <c r="B45">
        <f t="shared" si="3"/>
        <v>301.14999999999998</v>
      </c>
      <c r="C45">
        <v>45</v>
      </c>
      <c r="D45">
        <v>0</v>
      </c>
      <c r="E45">
        <f t="shared" si="4"/>
        <v>273.14999999999998</v>
      </c>
      <c r="G45" s="4">
        <f t="shared" si="5"/>
        <v>343.14830462819174</v>
      </c>
      <c r="H45" s="13">
        <f t="shared" si="6"/>
        <v>69.998304628191761</v>
      </c>
      <c r="I45" s="4"/>
      <c r="J45" s="17">
        <f t="shared" si="7"/>
        <v>3.8700390794112969</v>
      </c>
      <c r="K45" s="18">
        <f t="shared" si="8"/>
        <v>2.5040729074906662E-2</v>
      </c>
      <c r="L45" s="4"/>
      <c r="M45" s="4">
        <f t="shared" si="1"/>
        <v>366.25589559475731</v>
      </c>
      <c r="N45" s="4">
        <f t="shared" si="9"/>
        <v>373.82934616775253</v>
      </c>
      <c r="O45" s="4">
        <f t="shared" si="10"/>
        <v>100.67934616775256</v>
      </c>
      <c r="P45" s="4"/>
      <c r="Q45" s="4">
        <f t="shared" si="11"/>
        <v>28</v>
      </c>
      <c r="R45" s="12">
        <f t="shared" si="12"/>
        <v>0.57785749105742767</v>
      </c>
      <c r="S45" s="4">
        <f t="shared" si="13"/>
        <v>45</v>
      </c>
      <c r="T45" s="19">
        <v>41.7</v>
      </c>
      <c r="V45">
        <f t="shared" si="14"/>
        <v>28</v>
      </c>
      <c r="W45" s="4">
        <f t="shared" si="15"/>
        <v>239.7188661302857</v>
      </c>
      <c r="X45" s="4">
        <f t="shared" si="16"/>
        <v>-33.281133869714296</v>
      </c>
      <c r="Y45" s="4">
        <f t="shared" si="2"/>
        <v>33.431133869714273</v>
      </c>
      <c r="Z45" s="4"/>
      <c r="AA45" s="17">
        <f t="shared" si="20"/>
        <v>0.94339622641509435</v>
      </c>
      <c r="AB45" s="17">
        <f t="shared" si="17"/>
        <v>0.91415709074280072</v>
      </c>
      <c r="AC45">
        <f t="shared" si="18"/>
        <v>2.9239135672293637E-2</v>
      </c>
      <c r="AD45">
        <f t="shared" si="19"/>
        <v>-1.8368924036911927E-2</v>
      </c>
    </row>
    <row r="46" spans="1:30">
      <c r="A46">
        <v>28</v>
      </c>
      <c r="B46">
        <f t="shared" si="3"/>
        <v>301.14999999999998</v>
      </c>
      <c r="C46">
        <v>40</v>
      </c>
      <c r="D46">
        <v>-4.5</v>
      </c>
      <c r="E46">
        <f t="shared" si="4"/>
        <v>268.64999999999998</v>
      </c>
      <c r="G46" s="4">
        <f t="shared" si="5"/>
        <v>349.04569406275016</v>
      </c>
      <c r="H46" s="13">
        <f t="shared" si="6"/>
        <v>75.895694062750181</v>
      </c>
      <c r="I46" s="4"/>
      <c r="J46" s="17">
        <f t="shared" si="7"/>
        <v>3.8700390794112969</v>
      </c>
      <c r="K46" s="18">
        <f t="shared" si="8"/>
        <v>2.5040729074906662E-2</v>
      </c>
      <c r="L46" s="4"/>
      <c r="M46" s="4">
        <f t="shared" si="1"/>
        <v>366.25589559475731</v>
      </c>
      <c r="N46" s="4">
        <f t="shared" si="9"/>
        <v>373.82934616775253</v>
      </c>
      <c r="O46" s="4">
        <f t="shared" si="10"/>
        <v>100.67934616775256</v>
      </c>
      <c r="P46" s="4"/>
      <c r="Q46" s="4">
        <f t="shared" si="11"/>
        <v>28</v>
      </c>
      <c r="R46" s="12">
        <f t="shared" si="12"/>
        <v>0.65900006794504229</v>
      </c>
      <c r="S46" s="4">
        <f t="shared" si="13"/>
        <v>40</v>
      </c>
      <c r="T46" s="19">
        <v>41.7</v>
      </c>
      <c r="V46">
        <f t="shared" si="14"/>
        <v>28</v>
      </c>
      <c r="W46" s="4">
        <f t="shared" si="15"/>
        <v>231.78612106143146</v>
      </c>
      <c r="X46" s="4">
        <f t="shared" si="16"/>
        <v>-41.213878938568541</v>
      </c>
      <c r="Y46" s="4">
        <f t="shared" si="2"/>
        <v>36.863878938568519</v>
      </c>
      <c r="Z46" s="4"/>
      <c r="AA46" s="17">
        <f t="shared" si="20"/>
        <v>1.0291595197255574</v>
      </c>
      <c r="AB46" s="17">
        <f t="shared" si="17"/>
        <v>1.0425227573143603</v>
      </c>
      <c r="AC46">
        <f t="shared" si="18"/>
        <v>-1.3363237588802868E-2</v>
      </c>
      <c r="AD46">
        <f t="shared" si="19"/>
        <v>8.5712514784900273E-3</v>
      </c>
    </row>
    <row r="47" spans="1:30">
      <c r="A47">
        <v>28</v>
      </c>
      <c r="B47">
        <f t="shared" si="3"/>
        <v>301.14999999999998</v>
      </c>
      <c r="C47">
        <v>35</v>
      </c>
      <c r="D47">
        <v>-10</v>
      </c>
      <c r="E47">
        <f t="shared" si="4"/>
        <v>263.14999999999998</v>
      </c>
      <c r="G47" s="4">
        <f t="shared" si="5"/>
        <v>355.1956949567263</v>
      </c>
      <c r="H47" s="13">
        <f t="shared" si="6"/>
        <v>82.045694956726322</v>
      </c>
      <c r="I47" s="4"/>
      <c r="J47" s="17">
        <f t="shared" si="7"/>
        <v>3.8700390794112969</v>
      </c>
      <c r="K47" s="18">
        <f t="shared" si="8"/>
        <v>2.5040729074906662E-2</v>
      </c>
      <c r="L47" s="4"/>
      <c r="M47" s="4">
        <f t="shared" si="1"/>
        <v>366.25589559475731</v>
      </c>
      <c r="N47" s="4">
        <f t="shared" si="9"/>
        <v>373.82934616775253</v>
      </c>
      <c r="O47" s="4">
        <f t="shared" si="10"/>
        <v>100.67934616775256</v>
      </c>
      <c r="P47" s="4"/>
      <c r="Q47" s="4">
        <f t="shared" si="11"/>
        <v>28</v>
      </c>
      <c r="R47" s="12">
        <f t="shared" si="12"/>
        <v>0.74361834285055961</v>
      </c>
      <c r="S47" s="4">
        <f t="shared" si="13"/>
        <v>35</v>
      </c>
      <c r="T47" s="19">
        <v>41.7</v>
      </c>
      <c r="V47">
        <f t="shared" si="14"/>
        <v>28</v>
      </c>
      <c r="W47" s="4">
        <f t="shared" si="15"/>
        <v>223.10974942884584</v>
      </c>
      <c r="X47" s="4">
        <f t="shared" si="16"/>
        <v>-49.890250571154155</v>
      </c>
      <c r="Y47" s="4">
        <f t="shared" si="2"/>
        <v>40.040250571154132</v>
      </c>
      <c r="Z47" s="4"/>
      <c r="AA47" s="17">
        <f t="shared" si="20"/>
        <v>1.1149228130360207</v>
      </c>
      <c r="AB47" s="17">
        <f t="shared" si="17"/>
        <v>1.1763868971903539</v>
      </c>
      <c r="AC47">
        <f t="shared" si="18"/>
        <v>-6.1464084154333243E-2</v>
      </c>
      <c r="AD47">
        <f t="shared" si="19"/>
        <v>3.8987125011794577E-2</v>
      </c>
    </row>
    <row r="48" spans="1:30">
      <c r="A48">
        <v>28</v>
      </c>
      <c r="B48">
        <f t="shared" si="3"/>
        <v>301.14999999999998</v>
      </c>
      <c r="C48">
        <v>30</v>
      </c>
      <c r="D48">
        <v>-17.3</v>
      </c>
      <c r="E48">
        <f t="shared" si="4"/>
        <v>255.84999999999997</v>
      </c>
      <c r="G48" s="4">
        <f t="shared" si="5"/>
        <v>360.89187750505397</v>
      </c>
      <c r="H48" s="13">
        <f t="shared" si="6"/>
        <v>87.741877505053992</v>
      </c>
      <c r="I48" s="4"/>
      <c r="J48" s="17">
        <f t="shared" si="7"/>
        <v>3.8700390794112969</v>
      </c>
      <c r="K48" s="18">
        <f t="shared" si="8"/>
        <v>2.5040729074906662E-2</v>
      </c>
      <c r="L48" s="4"/>
      <c r="M48" s="4">
        <f t="shared" si="1"/>
        <v>366.25589559475731</v>
      </c>
      <c r="N48" s="4">
        <f t="shared" si="9"/>
        <v>373.82934616775253</v>
      </c>
      <c r="O48" s="4">
        <f t="shared" si="10"/>
        <v>100.67934616775256</v>
      </c>
      <c r="P48" s="4"/>
      <c r="Q48" s="4">
        <f t="shared" si="11"/>
        <v>28</v>
      </c>
      <c r="R48" s="12">
        <f t="shared" si="12"/>
        <v>0.82199250069149832</v>
      </c>
      <c r="S48" s="4">
        <f t="shared" si="13"/>
        <v>30</v>
      </c>
      <c r="T48" s="19">
        <v>41.7</v>
      </c>
      <c r="V48">
        <f t="shared" si="14"/>
        <v>28</v>
      </c>
      <c r="W48" s="4">
        <f t="shared" si="15"/>
        <v>213.49670719292089</v>
      </c>
      <c r="X48" s="4">
        <f t="shared" si="16"/>
        <v>-59.503292807079106</v>
      </c>
      <c r="Y48" s="4">
        <f t="shared" si="2"/>
        <v>42.353292807079072</v>
      </c>
      <c r="Z48" s="4"/>
      <c r="AA48" s="17">
        <f t="shared" si="20"/>
        <v>1.2006861063464838</v>
      </c>
      <c r="AB48" s="17">
        <f t="shared" si="17"/>
        <v>1.3003729893152192</v>
      </c>
      <c r="AC48">
        <f t="shared" si="18"/>
        <v>-9.9686882968735402E-2</v>
      </c>
      <c r="AD48">
        <f t="shared" si="19"/>
        <v>6.3158881480520623E-2</v>
      </c>
    </row>
    <row r="49" spans="1:30">
      <c r="A49">
        <v>28</v>
      </c>
      <c r="B49">
        <f t="shared" si="3"/>
        <v>301.14999999999998</v>
      </c>
      <c r="C49">
        <v>25</v>
      </c>
      <c r="D49">
        <v>-26.5</v>
      </c>
      <c r="E49">
        <f t="shared" si="4"/>
        <v>246.64999999999998</v>
      </c>
      <c r="G49" s="4">
        <f t="shared" si="5"/>
        <v>366.51831382799503</v>
      </c>
      <c r="H49" s="13">
        <f t="shared" si="6"/>
        <v>93.368313827995053</v>
      </c>
      <c r="I49" s="4"/>
      <c r="J49" s="17">
        <f t="shared" si="7"/>
        <v>3.8700390794112969</v>
      </c>
      <c r="K49" s="18">
        <f t="shared" si="8"/>
        <v>2.5040729074906662E-2</v>
      </c>
      <c r="L49" s="4"/>
      <c r="M49" s="4">
        <f t="shared" si="1"/>
        <v>366.25589559475731</v>
      </c>
      <c r="N49" s="4">
        <f t="shared" si="9"/>
        <v>373.82934616775253</v>
      </c>
      <c r="O49" s="4">
        <f t="shared" si="10"/>
        <v>100.67934616775256</v>
      </c>
      <c r="P49" s="4"/>
      <c r="Q49" s="4">
        <f t="shared" si="11"/>
        <v>28</v>
      </c>
      <c r="R49" s="12">
        <f t="shared" si="12"/>
        <v>0.8994070155380488</v>
      </c>
      <c r="S49" s="4">
        <f t="shared" si="13"/>
        <v>25</v>
      </c>
      <c r="T49" s="19">
        <v>41.7</v>
      </c>
      <c r="V49">
        <f t="shared" si="14"/>
        <v>28</v>
      </c>
      <c r="W49" s="4">
        <f t="shared" si="15"/>
        <v>202.66012555885146</v>
      </c>
      <c r="X49" s="4">
        <f t="shared" si="16"/>
        <v>-70.339874441148538</v>
      </c>
      <c r="Y49" s="4">
        <f t="shared" si="2"/>
        <v>43.989874441148515</v>
      </c>
      <c r="Z49" s="4"/>
      <c r="AA49" s="17">
        <f t="shared" si="20"/>
        <v>1.2864493996569468</v>
      </c>
      <c r="AB49" s="17">
        <f t="shared" si="17"/>
        <v>1.4228409485760516</v>
      </c>
      <c r="AC49">
        <f t="shared" si="18"/>
        <v>-0.13639154891910477</v>
      </c>
      <c r="AD49">
        <f t="shared" si="19"/>
        <v>8.6370994954858449E-2</v>
      </c>
    </row>
    <row r="50" spans="1:30">
      <c r="A50">
        <v>28</v>
      </c>
      <c r="B50">
        <f t="shared" si="3"/>
        <v>301.14999999999998</v>
      </c>
      <c r="C50">
        <v>20</v>
      </c>
      <c r="D50">
        <v>-39</v>
      </c>
      <c r="E50">
        <f t="shared" si="4"/>
        <v>234.14999999999998</v>
      </c>
      <c r="G50" s="4">
        <f t="shared" si="5"/>
        <v>370.84880342048393</v>
      </c>
      <c r="H50" s="13">
        <f t="shared" si="6"/>
        <v>97.698803420483955</v>
      </c>
      <c r="I50" s="4"/>
      <c r="J50" s="17">
        <f t="shared" si="7"/>
        <v>3.8700390794112969</v>
      </c>
      <c r="K50" s="18">
        <f t="shared" si="8"/>
        <v>2.5040729074906662E-2</v>
      </c>
      <c r="L50" s="4"/>
      <c r="M50" s="4">
        <f t="shared" si="1"/>
        <v>366.25589559475731</v>
      </c>
      <c r="N50" s="4">
        <f t="shared" si="9"/>
        <v>373.82934616775253</v>
      </c>
      <c r="O50" s="4">
        <f t="shared" si="10"/>
        <v>100.67934616775256</v>
      </c>
      <c r="P50" s="4"/>
      <c r="Q50" s="4">
        <f t="shared" si="11"/>
        <v>28</v>
      </c>
      <c r="R50" s="12">
        <f t="shared" si="12"/>
        <v>0.95899051237487531</v>
      </c>
      <c r="S50" s="4">
        <f t="shared" si="13"/>
        <v>20</v>
      </c>
      <c r="T50" s="19">
        <v>41.7</v>
      </c>
      <c r="V50">
        <f t="shared" si="14"/>
        <v>28</v>
      </c>
      <c r="W50" s="4">
        <f t="shared" si="15"/>
        <v>190.14291498211455</v>
      </c>
      <c r="X50" s="4">
        <f t="shared" si="16"/>
        <v>-82.857085017885453</v>
      </c>
      <c r="Y50" s="4">
        <f t="shared" si="2"/>
        <v>44.00708501788543</v>
      </c>
      <c r="Z50" s="4"/>
      <c r="AA50" s="17">
        <f t="shared" si="20"/>
        <v>1.3722126929674101</v>
      </c>
      <c r="AB50" s="17">
        <f t="shared" si="17"/>
        <v>1.5171006526857334</v>
      </c>
      <c r="AC50">
        <f t="shared" si="18"/>
        <v>-0.14488795971832324</v>
      </c>
      <c r="AD50">
        <f t="shared" si="19"/>
        <v>9.1752090419472077E-2</v>
      </c>
    </row>
    <row r="51" spans="1:30">
      <c r="A51">
        <v>28</v>
      </c>
      <c r="B51">
        <f t="shared" si="3"/>
        <v>301.14999999999998</v>
      </c>
      <c r="C51">
        <v>17</v>
      </c>
      <c r="D51">
        <v>-48.6</v>
      </c>
      <c r="E51">
        <f t="shared" si="4"/>
        <v>224.54999999999998</v>
      </c>
      <c r="G51" s="4">
        <f t="shared" si="5"/>
        <v>372.54736676717977</v>
      </c>
      <c r="H51" s="13">
        <f t="shared" si="6"/>
        <v>99.39736676717979</v>
      </c>
      <c r="I51" s="4"/>
      <c r="J51" s="17">
        <f t="shared" si="7"/>
        <v>3.8700390794112969</v>
      </c>
      <c r="K51" s="18">
        <f t="shared" si="8"/>
        <v>2.5040729074906662E-2</v>
      </c>
      <c r="L51" s="4"/>
      <c r="M51" s="4">
        <f t="shared" si="1"/>
        <v>366.25589559475731</v>
      </c>
      <c r="N51" s="4">
        <f t="shared" si="9"/>
        <v>373.82934616775253</v>
      </c>
      <c r="O51" s="4">
        <f t="shared" si="10"/>
        <v>100.67934616775256</v>
      </c>
      <c r="P51" s="4"/>
      <c r="Q51" s="4">
        <f t="shared" si="11"/>
        <v>28</v>
      </c>
      <c r="R51" s="12">
        <f t="shared" si="12"/>
        <v>0.98236115941915869</v>
      </c>
      <c r="S51" s="4">
        <f t="shared" si="13"/>
        <v>17</v>
      </c>
      <c r="T51" s="19">
        <v>41.7</v>
      </c>
      <c r="V51">
        <f t="shared" si="14"/>
        <v>28</v>
      </c>
      <c r="W51" s="4">
        <f t="shared" si="15"/>
        <v>181.51579780796183</v>
      </c>
      <c r="X51" s="4">
        <f t="shared" si="16"/>
        <v>-91.484202192038168</v>
      </c>
      <c r="Y51" s="4">
        <f t="shared" si="2"/>
        <v>43.034202192038151</v>
      </c>
      <c r="Z51" s="4"/>
      <c r="AA51" s="17">
        <f t="shared" si="20"/>
        <v>1.423670668953688</v>
      </c>
      <c r="AB51" s="17">
        <f t="shared" si="17"/>
        <v>1.554072471934254</v>
      </c>
      <c r="AC51">
        <f t="shared" si="18"/>
        <v>-0.13040180298056603</v>
      </c>
      <c r="AD51">
        <f t="shared" si="19"/>
        <v>8.2601296640427924E-2</v>
      </c>
    </row>
    <row r="52" spans="1:30">
      <c r="A52">
        <v>24</v>
      </c>
      <c r="B52">
        <f t="shared" si="3"/>
        <v>297.14999999999998</v>
      </c>
      <c r="C52">
        <v>105</v>
      </c>
      <c r="D52">
        <v>25.7</v>
      </c>
      <c r="E52">
        <f t="shared" si="4"/>
        <v>298.84999999999997</v>
      </c>
      <c r="G52" s="4">
        <f t="shared" si="5"/>
        <v>294.71298114949724</v>
      </c>
      <c r="H52" s="13">
        <f t="shared" si="6"/>
        <v>21.562981149497261</v>
      </c>
      <c r="I52" s="4"/>
      <c r="J52" s="17">
        <f t="shared" si="7"/>
        <v>3.0369688486627893</v>
      </c>
      <c r="K52" s="18">
        <f t="shared" si="8"/>
        <v>1.9481596247955209E-2</v>
      </c>
      <c r="L52" s="4"/>
      <c r="M52" s="4">
        <f t="shared" si="1"/>
        <v>347.8021502446835</v>
      </c>
      <c r="N52" s="4">
        <f t="shared" si="9"/>
        <v>352.37534601655676</v>
      </c>
      <c r="O52" s="4">
        <f t="shared" si="10"/>
        <v>79.225346016556784</v>
      </c>
      <c r="P52" s="4"/>
      <c r="Q52" s="4">
        <f t="shared" si="11"/>
        <v>24</v>
      </c>
      <c r="R52" s="12">
        <f t="shared" si="12"/>
        <v>-4.4128629810161996E-2</v>
      </c>
      <c r="S52" s="4">
        <f t="shared" si="13"/>
        <v>105</v>
      </c>
      <c r="T52" s="20">
        <v>48</v>
      </c>
      <c r="V52">
        <f t="shared" si="14"/>
        <v>24</v>
      </c>
      <c r="W52" s="4">
        <f t="shared" si="15"/>
        <v>301.32122838170227</v>
      </c>
      <c r="X52" s="4">
        <f t="shared" si="16"/>
        <v>28.321228381702269</v>
      </c>
      <c r="Y52" s="4">
        <f t="shared" si="2"/>
        <v>-2.4712283817023035</v>
      </c>
      <c r="Z52" s="4"/>
      <c r="AA52" s="17">
        <f t="shared" si="20"/>
        <v>-9.6153846153846159E-2</v>
      </c>
      <c r="AB52" s="17">
        <f t="shared" si="17"/>
        <v>-6.9810464465735661E-2</v>
      </c>
      <c r="AC52">
        <f t="shared" si="18"/>
        <v>-2.6343381688110498E-2</v>
      </c>
      <c r="AD52">
        <f t="shared" si="19"/>
        <v>1.6640600959068774E-2</v>
      </c>
    </row>
    <row r="53" spans="1:30">
      <c r="A53">
        <v>24</v>
      </c>
      <c r="B53">
        <f t="shared" si="3"/>
        <v>297.14999999999998</v>
      </c>
      <c r="C53">
        <v>100</v>
      </c>
      <c r="D53">
        <v>24</v>
      </c>
      <c r="E53">
        <f t="shared" si="4"/>
        <v>297.14999999999998</v>
      </c>
      <c r="G53" s="4">
        <f t="shared" si="5"/>
        <v>297.14999999999998</v>
      </c>
      <c r="H53" s="13">
        <f t="shared" si="6"/>
        <v>24</v>
      </c>
      <c r="I53" s="4"/>
      <c r="J53" s="17">
        <f t="shared" si="7"/>
        <v>3.0369688486627893</v>
      </c>
      <c r="K53" s="18">
        <f t="shared" si="8"/>
        <v>1.9481596247955209E-2</v>
      </c>
      <c r="L53" s="4"/>
      <c r="M53" s="4">
        <f t="shared" si="1"/>
        <v>347.8021502446835</v>
      </c>
      <c r="N53" s="4">
        <f t="shared" si="9"/>
        <v>352.37534601655676</v>
      </c>
      <c r="O53" s="4">
        <f t="shared" si="10"/>
        <v>79.225346016556784</v>
      </c>
      <c r="P53" s="4"/>
      <c r="Q53" s="4">
        <f t="shared" si="11"/>
        <v>24</v>
      </c>
      <c r="R53" s="12">
        <f t="shared" si="12"/>
        <v>0</v>
      </c>
      <c r="S53" s="4">
        <f t="shared" si="13"/>
        <v>100</v>
      </c>
      <c r="T53" s="20">
        <v>48</v>
      </c>
      <c r="V53">
        <f t="shared" si="14"/>
        <v>24</v>
      </c>
      <c r="W53" s="4">
        <f t="shared" si="15"/>
        <v>297.14999999999998</v>
      </c>
      <c r="X53" s="4">
        <f t="shared" si="16"/>
        <v>24.149999999999977</v>
      </c>
      <c r="Y53" s="4">
        <f t="shared" si="2"/>
        <v>0</v>
      </c>
      <c r="Z53" s="4"/>
      <c r="AA53" s="17">
        <f t="shared" si="20"/>
        <v>0</v>
      </c>
      <c r="AB53" s="17">
        <f t="shared" si="17"/>
        <v>0</v>
      </c>
      <c r="AC53">
        <f t="shared" si="18"/>
        <v>0</v>
      </c>
      <c r="AD53">
        <f t="shared" si="19"/>
        <v>0</v>
      </c>
    </row>
    <row r="54" spans="1:30">
      <c r="A54">
        <v>24</v>
      </c>
      <c r="B54">
        <f t="shared" si="3"/>
        <v>297.14999999999998</v>
      </c>
      <c r="C54">
        <v>95</v>
      </c>
      <c r="D54">
        <v>22.3</v>
      </c>
      <c r="E54">
        <f t="shared" si="4"/>
        <v>295.45</v>
      </c>
      <c r="G54" s="4">
        <f t="shared" si="5"/>
        <v>299.81170419940366</v>
      </c>
      <c r="H54" s="13">
        <f t="shared" si="6"/>
        <v>26.661704199403687</v>
      </c>
      <c r="I54" s="4"/>
      <c r="J54" s="17">
        <f t="shared" si="7"/>
        <v>3.0369688486627893</v>
      </c>
      <c r="K54" s="18">
        <f t="shared" si="8"/>
        <v>1.9481596247955209E-2</v>
      </c>
      <c r="L54" s="4"/>
      <c r="M54" s="4">
        <f t="shared" si="1"/>
        <v>347.8021502446835</v>
      </c>
      <c r="N54" s="4">
        <f t="shared" si="9"/>
        <v>352.37534601655676</v>
      </c>
      <c r="O54" s="4">
        <f t="shared" si="10"/>
        <v>79.225346016556784</v>
      </c>
      <c r="P54" s="4"/>
      <c r="Q54" s="4">
        <f t="shared" si="11"/>
        <v>24</v>
      </c>
      <c r="R54" s="12">
        <f t="shared" si="12"/>
        <v>4.8197148436257817E-2</v>
      </c>
      <c r="S54" s="4">
        <f t="shared" si="13"/>
        <v>95</v>
      </c>
      <c r="T54" s="20">
        <v>48</v>
      </c>
      <c r="V54">
        <f t="shared" si="14"/>
        <v>24</v>
      </c>
      <c r="W54" s="4">
        <f t="shared" si="15"/>
        <v>292.82701865971592</v>
      </c>
      <c r="X54" s="4">
        <f t="shared" si="16"/>
        <v>19.827018659715918</v>
      </c>
      <c r="Y54" s="4">
        <f t="shared" si="2"/>
        <v>2.6229813402840705</v>
      </c>
      <c r="Z54" s="4"/>
      <c r="AA54" s="17">
        <f t="shared" si="20"/>
        <v>9.6153846153846159E-2</v>
      </c>
      <c r="AB54" s="17">
        <f t="shared" si="17"/>
        <v>7.6246766163683255E-2</v>
      </c>
      <c r="AC54">
        <f t="shared" si="18"/>
        <v>1.9907079990162904E-2</v>
      </c>
      <c r="AD54">
        <f t="shared" si="19"/>
        <v>-1.2572082332972953E-2</v>
      </c>
    </row>
    <row r="55" spans="1:30">
      <c r="A55">
        <v>24</v>
      </c>
      <c r="B55">
        <f t="shared" si="3"/>
        <v>297.14999999999998</v>
      </c>
      <c r="C55">
        <v>90</v>
      </c>
      <c r="D55">
        <v>20.3</v>
      </c>
      <c r="E55">
        <f t="shared" si="4"/>
        <v>293.45</v>
      </c>
      <c r="G55" s="4">
        <f t="shared" si="5"/>
        <v>302.41789523925092</v>
      </c>
      <c r="H55" s="13">
        <f t="shared" si="6"/>
        <v>29.267895239250947</v>
      </c>
      <c r="I55" s="4"/>
      <c r="J55" s="17">
        <f t="shared" si="7"/>
        <v>3.0369688486627893</v>
      </c>
      <c r="K55" s="18">
        <f t="shared" si="8"/>
        <v>1.9481596247955209E-2</v>
      </c>
      <c r="L55" s="4"/>
      <c r="M55" s="4">
        <f t="shared" si="1"/>
        <v>347.8021502446835</v>
      </c>
      <c r="N55" s="4">
        <f t="shared" si="9"/>
        <v>352.37534601655676</v>
      </c>
      <c r="O55" s="4">
        <f t="shared" si="10"/>
        <v>79.225346016556784</v>
      </c>
      <c r="P55" s="4"/>
      <c r="Q55" s="4">
        <f t="shared" si="11"/>
        <v>24</v>
      </c>
      <c r="R55" s="12">
        <f t="shared" si="12"/>
        <v>9.5389085252116132E-2</v>
      </c>
      <c r="S55" s="4">
        <f t="shared" si="13"/>
        <v>90</v>
      </c>
      <c r="T55" s="20">
        <v>48</v>
      </c>
      <c r="V55">
        <f t="shared" si="14"/>
        <v>24</v>
      </c>
      <c r="W55" s="4">
        <f t="shared" si="15"/>
        <v>288.3383188386216</v>
      </c>
      <c r="X55" s="4">
        <f t="shared" si="16"/>
        <v>15.338318838621603</v>
      </c>
      <c r="Y55" s="4">
        <f t="shared" si="2"/>
        <v>5.1116811613783852</v>
      </c>
      <c r="Z55" s="4"/>
      <c r="AA55" s="17">
        <f t="shared" si="20"/>
        <v>0.19230769230769232</v>
      </c>
      <c r="AB55" s="17">
        <f t="shared" si="17"/>
        <v>0.15090331095842011</v>
      </c>
      <c r="AC55">
        <f t="shared" si="18"/>
        <v>4.1404381349272212E-2</v>
      </c>
      <c r="AD55">
        <f t="shared" si="19"/>
        <v>-2.6149376286345408E-2</v>
      </c>
    </row>
    <row r="56" spans="1:30">
      <c r="A56">
        <v>24</v>
      </c>
      <c r="B56">
        <f t="shared" si="3"/>
        <v>297.14999999999998</v>
      </c>
      <c r="C56">
        <v>85</v>
      </c>
      <c r="D56">
        <v>18.399999999999999</v>
      </c>
      <c r="E56">
        <f t="shared" si="4"/>
        <v>291.54999999999995</v>
      </c>
      <c r="G56" s="4">
        <f t="shared" si="5"/>
        <v>305.40684355025269</v>
      </c>
      <c r="H56" s="13">
        <f t="shared" si="6"/>
        <v>32.256843550252711</v>
      </c>
      <c r="I56" s="4"/>
      <c r="J56" s="17">
        <f t="shared" si="7"/>
        <v>3.0369688486627893</v>
      </c>
      <c r="K56" s="18">
        <f t="shared" si="8"/>
        <v>1.9481596247955209E-2</v>
      </c>
      <c r="L56" s="4"/>
      <c r="M56" s="4">
        <f t="shared" si="1"/>
        <v>347.8021502446835</v>
      </c>
      <c r="N56" s="4">
        <f t="shared" si="9"/>
        <v>352.37534601655676</v>
      </c>
      <c r="O56" s="4">
        <f t="shared" si="10"/>
        <v>79.225346016556784</v>
      </c>
      <c r="P56" s="4"/>
      <c r="Q56" s="4">
        <f t="shared" si="11"/>
        <v>24</v>
      </c>
      <c r="R56" s="12">
        <f t="shared" si="12"/>
        <v>0.14951184819697239</v>
      </c>
      <c r="S56" s="4">
        <f t="shared" si="13"/>
        <v>85</v>
      </c>
      <c r="T56" s="20">
        <v>48</v>
      </c>
      <c r="V56">
        <f t="shared" si="14"/>
        <v>24</v>
      </c>
      <c r="W56" s="4">
        <f t="shared" si="15"/>
        <v>283.66778390722249</v>
      </c>
      <c r="X56" s="4">
        <f t="shared" si="16"/>
        <v>10.667783907222486</v>
      </c>
      <c r="Y56" s="4">
        <f t="shared" si="2"/>
        <v>7.8822160927774689</v>
      </c>
      <c r="Z56" s="4"/>
      <c r="AA56" s="17">
        <f t="shared" si="20"/>
        <v>0.28846153846153844</v>
      </c>
      <c r="AB56" s="17">
        <f t="shared" si="17"/>
        <v>0.23652426124859302</v>
      </c>
      <c r="AC56">
        <f t="shared" si="18"/>
        <v>5.1937277212945415E-2</v>
      </c>
      <c r="AD56">
        <f t="shared" si="19"/>
        <v>-3.2795844110719896E-2</v>
      </c>
    </row>
    <row r="57" spans="1:30">
      <c r="A57">
        <v>24</v>
      </c>
      <c r="B57">
        <f t="shared" si="3"/>
        <v>297.14999999999998</v>
      </c>
      <c r="C57">
        <v>80</v>
      </c>
      <c r="D57">
        <v>16.100000000000001</v>
      </c>
      <c r="E57">
        <f t="shared" si="4"/>
        <v>289.25</v>
      </c>
      <c r="G57" s="4">
        <f t="shared" si="5"/>
        <v>308.29148340032395</v>
      </c>
      <c r="H57" s="13">
        <f t="shared" si="6"/>
        <v>35.141483400323978</v>
      </c>
      <c r="I57" s="4"/>
      <c r="J57" s="17">
        <f t="shared" si="7"/>
        <v>3.0369688486627893</v>
      </c>
      <c r="K57" s="18">
        <f t="shared" si="8"/>
        <v>1.9481596247955209E-2</v>
      </c>
      <c r="L57" s="4"/>
      <c r="M57" s="4">
        <f t="shared" si="1"/>
        <v>347.8021502446835</v>
      </c>
      <c r="N57" s="4">
        <f t="shared" si="9"/>
        <v>352.37534601655676</v>
      </c>
      <c r="O57" s="4">
        <f t="shared" si="10"/>
        <v>79.225346016556784</v>
      </c>
      <c r="P57" s="4"/>
      <c r="Q57" s="4">
        <f t="shared" si="11"/>
        <v>24</v>
      </c>
      <c r="R57" s="12">
        <f t="shared" si="12"/>
        <v>0.20174583237529586</v>
      </c>
      <c r="S57" s="4">
        <f t="shared" si="13"/>
        <v>80</v>
      </c>
      <c r="T57" s="20">
        <v>48</v>
      </c>
      <c r="V57">
        <f t="shared" si="14"/>
        <v>24</v>
      </c>
      <c r="W57" s="4">
        <f t="shared" si="15"/>
        <v>278.79666525977626</v>
      </c>
      <c r="X57" s="4">
        <f t="shared" si="16"/>
        <v>5.7966652597762618</v>
      </c>
      <c r="Y57" s="4">
        <f t="shared" si="2"/>
        <v>10.453334740223738</v>
      </c>
      <c r="Z57" s="4"/>
      <c r="AA57" s="17">
        <f t="shared" si="20"/>
        <v>0.38461538461538464</v>
      </c>
      <c r="AB57" s="17">
        <f t="shared" si="17"/>
        <v>0.31915720752568172</v>
      </c>
      <c r="AC57">
        <f t="shared" si="18"/>
        <v>6.5458177089702918E-2</v>
      </c>
      <c r="AD57">
        <f t="shared" si="19"/>
        <v>-4.1331090701627216E-2</v>
      </c>
    </row>
    <row r="58" spans="1:30">
      <c r="A58">
        <v>24</v>
      </c>
      <c r="B58">
        <f t="shared" si="3"/>
        <v>297.14999999999998</v>
      </c>
      <c r="C58">
        <v>75</v>
      </c>
      <c r="D58">
        <v>13.8</v>
      </c>
      <c r="E58">
        <f t="shared" si="4"/>
        <v>286.95</v>
      </c>
      <c r="G58" s="4">
        <f t="shared" si="5"/>
        <v>311.53186535320538</v>
      </c>
      <c r="H58" s="13">
        <f t="shared" si="6"/>
        <v>38.381865353205399</v>
      </c>
      <c r="I58" s="4"/>
      <c r="J58" s="17">
        <f t="shared" si="7"/>
        <v>3.0369688486627893</v>
      </c>
      <c r="K58" s="18">
        <f t="shared" si="8"/>
        <v>1.9481596247955209E-2</v>
      </c>
      <c r="L58" s="4"/>
      <c r="M58" s="4">
        <f t="shared" si="1"/>
        <v>347.8021502446835</v>
      </c>
      <c r="N58" s="4">
        <f t="shared" si="9"/>
        <v>352.37534601655676</v>
      </c>
      <c r="O58" s="4">
        <f t="shared" si="10"/>
        <v>79.225346016556784</v>
      </c>
      <c r="P58" s="4"/>
      <c r="Q58" s="4">
        <f t="shared" si="11"/>
        <v>24</v>
      </c>
      <c r="R58" s="12">
        <f t="shared" si="12"/>
        <v>0.26042146207456368</v>
      </c>
      <c r="S58" s="4">
        <f t="shared" si="13"/>
        <v>75</v>
      </c>
      <c r="T58" s="20">
        <v>48</v>
      </c>
      <c r="V58">
        <f t="shared" si="14"/>
        <v>24</v>
      </c>
      <c r="W58" s="4">
        <f t="shared" si="15"/>
        <v>273.70295620747055</v>
      </c>
      <c r="X58" s="4">
        <f t="shared" si="16"/>
        <v>0.70295620747054954</v>
      </c>
      <c r="Y58" s="4">
        <f t="shared" si="2"/>
        <v>13.247043792529439</v>
      </c>
      <c r="Z58" s="4"/>
      <c r="AA58" s="17">
        <f t="shared" si="20"/>
        <v>0.48076923076923078</v>
      </c>
      <c r="AB58" s="17">
        <f t="shared" si="17"/>
        <v>0.41198068697081347</v>
      </c>
      <c r="AC58">
        <f t="shared" si="18"/>
        <v>6.8788543798417312E-2</v>
      </c>
      <c r="AD58">
        <f t="shared" si="19"/>
        <v>-4.3424691771590196E-2</v>
      </c>
    </row>
    <row r="59" spans="1:30">
      <c r="A59">
        <v>24</v>
      </c>
      <c r="B59">
        <f t="shared" si="3"/>
        <v>297.14999999999998</v>
      </c>
      <c r="C59">
        <v>70</v>
      </c>
      <c r="D59">
        <v>11.2</v>
      </c>
      <c r="E59">
        <f t="shared" si="4"/>
        <v>284.34999999999997</v>
      </c>
      <c r="G59" s="4">
        <f t="shared" si="5"/>
        <v>314.85476593651288</v>
      </c>
      <c r="H59" s="13">
        <f t="shared" si="6"/>
        <v>41.704765936512899</v>
      </c>
      <c r="I59" s="4"/>
      <c r="J59" s="17">
        <f t="shared" si="7"/>
        <v>3.0369688486627893</v>
      </c>
      <c r="K59" s="18">
        <f t="shared" si="8"/>
        <v>1.9481596247955209E-2</v>
      </c>
      <c r="L59" s="4"/>
      <c r="M59" s="4">
        <f t="shared" si="1"/>
        <v>347.8021502446835</v>
      </c>
      <c r="N59" s="4">
        <f t="shared" si="9"/>
        <v>352.37534601655676</v>
      </c>
      <c r="O59" s="4">
        <f t="shared" si="10"/>
        <v>79.225346016556784</v>
      </c>
      <c r="P59" s="4"/>
      <c r="Q59" s="4">
        <f t="shared" si="11"/>
        <v>24</v>
      </c>
      <c r="R59" s="12">
        <f t="shared" si="12"/>
        <v>0.32059130840402411</v>
      </c>
      <c r="S59" s="4">
        <f t="shared" si="13"/>
        <v>70</v>
      </c>
      <c r="T59" s="20">
        <v>48</v>
      </c>
      <c r="V59">
        <f t="shared" si="14"/>
        <v>24</v>
      </c>
      <c r="W59" s="4">
        <f t="shared" si="15"/>
        <v>268.36056379415709</v>
      </c>
      <c r="X59" s="4">
        <f t="shared" si="16"/>
        <v>-4.6394362058429124</v>
      </c>
      <c r="Y59" s="4">
        <f t="shared" si="2"/>
        <v>15.989436205842878</v>
      </c>
      <c r="Z59" s="4"/>
      <c r="AA59" s="17">
        <f t="shared" si="20"/>
        <v>0.57692307692307687</v>
      </c>
      <c r="AB59" s="17">
        <f t="shared" si="17"/>
        <v>0.50716798231992666</v>
      </c>
      <c r="AC59">
        <f t="shared" si="18"/>
        <v>6.9755094603150214E-2</v>
      </c>
      <c r="AD59">
        <f t="shared" si="19"/>
        <v>-4.4024076211360452E-2</v>
      </c>
    </row>
    <row r="60" spans="1:30">
      <c r="A60">
        <v>24</v>
      </c>
      <c r="B60">
        <f t="shared" si="3"/>
        <v>297.14999999999998</v>
      </c>
      <c r="C60">
        <v>65</v>
      </c>
      <c r="D60">
        <v>8.4</v>
      </c>
      <c r="E60">
        <f t="shared" si="4"/>
        <v>281.54999999999995</v>
      </c>
      <c r="G60" s="4">
        <f t="shared" si="5"/>
        <v>318.42565919825171</v>
      </c>
      <c r="H60" s="13">
        <f t="shared" si="6"/>
        <v>45.275659198251731</v>
      </c>
      <c r="I60" s="4"/>
      <c r="J60" s="17">
        <f t="shared" si="7"/>
        <v>3.0369688486627893</v>
      </c>
      <c r="K60" s="18">
        <f t="shared" si="8"/>
        <v>1.9481596247955209E-2</v>
      </c>
      <c r="L60" s="4"/>
      <c r="M60" s="4">
        <f t="shared" si="1"/>
        <v>347.8021502446835</v>
      </c>
      <c r="N60" s="4">
        <f t="shared" si="9"/>
        <v>352.37534601655676</v>
      </c>
      <c r="O60" s="4">
        <f t="shared" si="10"/>
        <v>79.225346016556784</v>
      </c>
      <c r="P60" s="4"/>
      <c r="Q60" s="4">
        <f t="shared" si="11"/>
        <v>24</v>
      </c>
      <c r="R60" s="12">
        <f t="shared" si="12"/>
        <v>0.38525171380317291</v>
      </c>
      <c r="S60" s="4">
        <f t="shared" si="13"/>
        <v>65</v>
      </c>
      <c r="T60" s="20">
        <v>48</v>
      </c>
      <c r="V60">
        <f t="shared" si="14"/>
        <v>24</v>
      </c>
      <c r="W60" s="4">
        <f t="shared" si="15"/>
        <v>262.73819361997988</v>
      </c>
      <c r="X60" s="4">
        <f t="shared" si="16"/>
        <v>-10.261806380020118</v>
      </c>
      <c r="Y60" s="4">
        <f t="shared" si="2"/>
        <v>18.811806380020073</v>
      </c>
      <c r="Z60" s="4"/>
      <c r="AA60" s="17">
        <f t="shared" si="20"/>
        <v>0.67307692307692313</v>
      </c>
      <c r="AB60" s="17">
        <f t="shared" si="17"/>
        <v>0.60945923751810771</v>
      </c>
      <c r="AC60">
        <f t="shared" si="18"/>
        <v>6.3617685558815418E-2</v>
      </c>
      <c r="AD60">
        <f t="shared" si="19"/>
        <v>-4.0132901581442504E-2</v>
      </c>
    </row>
    <row r="61" spans="1:30">
      <c r="A61">
        <v>24</v>
      </c>
      <c r="B61">
        <f t="shared" si="3"/>
        <v>297.14999999999998</v>
      </c>
      <c r="C61">
        <v>60</v>
      </c>
      <c r="D61">
        <v>5.3</v>
      </c>
      <c r="E61">
        <f t="shared" si="4"/>
        <v>278.45</v>
      </c>
      <c r="G61" s="4">
        <f t="shared" si="5"/>
        <v>322.20451993674828</v>
      </c>
      <c r="H61" s="13">
        <f t="shared" si="6"/>
        <v>49.054519936748306</v>
      </c>
      <c r="I61" s="4"/>
      <c r="J61" s="17">
        <f t="shared" si="7"/>
        <v>3.0369688486627893</v>
      </c>
      <c r="K61" s="18">
        <f t="shared" si="8"/>
        <v>1.9481596247955209E-2</v>
      </c>
      <c r="L61" s="4"/>
      <c r="M61" s="4">
        <f t="shared" si="1"/>
        <v>347.8021502446835</v>
      </c>
      <c r="N61" s="4">
        <f t="shared" si="9"/>
        <v>352.37534601655676</v>
      </c>
      <c r="O61" s="4">
        <f t="shared" si="10"/>
        <v>79.225346016556784</v>
      </c>
      <c r="P61" s="4"/>
      <c r="Q61" s="4">
        <f t="shared" si="11"/>
        <v>24</v>
      </c>
      <c r="R61" s="12">
        <f t="shared" si="12"/>
        <v>0.45367791682530806</v>
      </c>
      <c r="S61" s="4">
        <f t="shared" si="13"/>
        <v>60</v>
      </c>
      <c r="T61" s="20">
        <v>48</v>
      </c>
      <c r="V61">
        <f t="shared" si="14"/>
        <v>24</v>
      </c>
      <c r="W61" s="4">
        <f t="shared" si="15"/>
        <v>256.79781747395384</v>
      </c>
      <c r="X61" s="4">
        <f t="shared" si="16"/>
        <v>-16.202182526046158</v>
      </c>
      <c r="Y61" s="4">
        <f t="shared" si="2"/>
        <v>21.652182526046147</v>
      </c>
      <c r="Z61" s="4"/>
      <c r="AA61" s="17">
        <f t="shared" si="20"/>
        <v>0.76923076923076927</v>
      </c>
      <c r="AB61" s="17">
        <f t="shared" si="17"/>
        <v>0.71770789683863701</v>
      </c>
      <c r="AC61">
        <f t="shared" si="18"/>
        <v>5.1522872392132268E-2</v>
      </c>
      <c r="AD61">
        <f t="shared" si="19"/>
        <v>-3.24759293285381E-2</v>
      </c>
    </row>
    <row r="62" spans="1:30">
      <c r="A62">
        <v>24</v>
      </c>
      <c r="B62">
        <f t="shared" si="3"/>
        <v>297.14999999999998</v>
      </c>
      <c r="C62">
        <v>55</v>
      </c>
      <c r="D62">
        <v>2</v>
      </c>
      <c r="E62">
        <f t="shared" si="4"/>
        <v>275.14999999999998</v>
      </c>
      <c r="G62" s="4">
        <f t="shared" si="5"/>
        <v>326.40025782401807</v>
      </c>
      <c r="H62" s="13">
        <f t="shared" si="6"/>
        <v>53.250257824018092</v>
      </c>
      <c r="I62" s="4"/>
      <c r="J62" s="17">
        <f t="shared" si="7"/>
        <v>3.0369688486627893</v>
      </c>
      <c r="K62" s="18">
        <f t="shared" si="8"/>
        <v>1.9481596247955209E-2</v>
      </c>
      <c r="L62" s="4"/>
      <c r="M62" s="4">
        <f t="shared" si="1"/>
        <v>347.8021502446835</v>
      </c>
      <c r="N62" s="4">
        <f t="shared" si="9"/>
        <v>352.37534601655676</v>
      </c>
      <c r="O62" s="4">
        <f t="shared" si="10"/>
        <v>79.225346016556784</v>
      </c>
      <c r="P62" s="4"/>
      <c r="Q62" s="4">
        <f t="shared" si="11"/>
        <v>24</v>
      </c>
      <c r="R62" s="12">
        <f t="shared" si="12"/>
        <v>0.5296527760142733</v>
      </c>
      <c r="S62" s="4">
        <f t="shared" si="13"/>
        <v>55</v>
      </c>
      <c r="T62" s="20">
        <v>48</v>
      </c>
      <c r="V62">
        <f t="shared" si="14"/>
        <v>24</v>
      </c>
      <c r="W62" s="4">
        <f t="shared" si="15"/>
        <v>250.49251812810192</v>
      </c>
      <c r="X62" s="4">
        <f t="shared" si="16"/>
        <v>-22.507481871898079</v>
      </c>
      <c r="Y62" s="4">
        <f t="shared" si="2"/>
        <v>24.657481871898057</v>
      </c>
      <c r="Z62" s="4"/>
      <c r="AA62" s="17">
        <f t="shared" si="20"/>
        <v>0.86538461538461542</v>
      </c>
      <c r="AB62" s="17">
        <f t="shared" si="17"/>
        <v>0.8378983543832571</v>
      </c>
      <c r="AC62">
        <f t="shared" si="18"/>
        <v>2.7486261001358314E-2</v>
      </c>
      <c r="AD62">
        <f t="shared" si="19"/>
        <v>-1.727030090880366E-2</v>
      </c>
    </row>
    <row r="63" spans="1:30">
      <c r="A63">
        <v>24</v>
      </c>
      <c r="B63">
        <f t="shared" si="3"/>
        <v>297.14999999999998</v>
      </c>
      <c r="C63">
        <v>50</v>
      </c>
      <c r="D63">
        <v>-2.1</v>
      </c>
      <c r="E63">
        <f t="shared" si="4"/>
        <v>271.04999999999995</v>
      </c>
      <c r="G63" s="4">
        <f t="shared" si="5"/>
        <v>330.41266943662123</v>
      </c>
      <c r="H63" s="13">
        <f t="shared" si="6"/>
        <v>57.262669436621252</v>
      </c>
      <c r="I63" s="4"/>
      <c r="J63" s="17">
        <f t="shared" si="7"/>
        <v>3.0369688486627893</v>
      </c>
      <c r="K63" s="18">
        <f t="shared" si="8"/>
        <v>1.9481596247955209E-2</v>
      </c>
      <c r="L63" s="4"/>
      <c r="M63" s="4">
        <f t="shared" si="1"/>
        <v>347.8021502446835</v>
      </c>
      <c r="N63" s="4">
        <f t="shared" si="9"/>
        <v>352.37534601655676</v>
      </c>
      <c r="O63" s="4">
        <f t="shared" si="10"/>
        <v>79.225346016556784</v>
      </c>
      <c r="P63" s="4"/>
      <c r="Q63" s="4">
        <f t="shared" si="11"/>
        <v>24</v>
      </c>
      <c r="R63" s="12">
        <f t="shared" si="12"/>
        <v>0.60230803129144661</v>
      </c>
      <c r="S63" s="4">
        <f t="shared" si="13"/>
        <v>50</v>
      </c>
      <c r="T63" s="20">
        <v>48</v>
      </c>
      <c r="V63">
        <f t="shared" si="14"/>
        <v>24</v>
      </c>
      <c r="W63" s="4">
        <f t="shared" si="15"/>
        <v>243.76337516757786</v>
      </c>
      <c r="X63" s="4">
        <f t="shared" si="16"/>
        <v>-29.236624832422137</v>
      </c>
      <c r="Y63" s="4">
        <f t="shared" si="2"/>
        <v>27.286624832422092</v>
      </c>
      <c r="Z63" s="4"/>
      <c r="AA63" s="17">
        <f t="shared" si="20"/>
        <v>0.96153846153846156</v>
      </c>
      <c r="AB63" s="17">
        <f t="shared" si="17"/>
        <v>0.95283727586338995</v>
      </c>
      <c r="AC63">
        <f t="shared" si="18"/>
        <v>8.7011856750716099E-3</v>
      </c>
      <c r="AD63">
        <f t="shared" si="19"/>
        <v>-5.3842764008611432E-3</v>
      </c>
    </row>
    <row r="64" spans="1:30">
      <c r="A64">
        <v>24</v>
      </c>
      <c r="B64">
        <f t="shared" si="3"/>
        <v>297.14999999999998</v>
      </c>
      <c r="C64">
        <v>45</v>
      </c>
      <c r="D64">
        <v>-6.9</v>
      </c>
      <c r="E64">
        <f t="shared" si="4"/>
        <v>266.25</v>
      </c>
      <c r="G64" s="4">
        <f t="shared" si="5"/>
        <v>334.48008825647469</v>
      </c>
      <c r="H64" s="13">
        <f t="shared" si="6"/>
        <v>61.33008825647471</v>
      </c>
      <c r="I64" s="4"/>
      <c r="J64" s="17">
        <f t="shared" si="7"/>
        <v>3.0369688486627893</v>
      </c>
      <c r="K64" s="18">
        <f t="shared" si="8"/>
        <v>1.9481596247955209E-2</v>
      </c>
      <c r="L64" s="4"/>
      <c r="M64" s="4">
        <f t="shared" si="1"/>
        <v>347.8021502446835</v>
      </c>
      <c r="N64" s="4">
        <f t="shared" si="9"/>
        <v>352.37534601655676</v>
      </c>
      <c r="O64" s="4">
        <f t="shared" si="10"/>
        <v>79.225346016556784</v>
      </c>
      <c r="P64" s="4"/>
      <c r="Q64" s="4">
        <f t="shared" si="11"/>
        <v>24</v>
      </c>
      <c r="R64" s="12">
        <f t="shared" si="12"/>
        <v>0.67595933659307439</v>
      </c>
      <c r="S64" s="4">
        <f t="shared" si="13"/>
        <v>45</v>
      </c>
      <c r="T64" s="20">
        <v>48</v>
      </c>
      <c r="V64">
        <f t="shared" si="14"/>
        <v>24</v>
      </c>
      <c r="W64" s="4">
        <f t="shared" si="15"/>
        <v>236.53482009169647</v>
      </c>
      <c r="X64" s="4">
        <f t="shared" si="16"/>
        <v>-36.465179908303526</v>
      </c>
      <c r="Y64" s="4">
        <f t="shared" si="2"/>
        <v>29.715179908303526</v>
      </c>
      <c r="Z64" s="4"/>
      <c r="AA64" s="17">
        <f t="shared" si="20"/>
        <v>1.0576923076923077</v>
      </c>
      <c r="AB64" s="17">
        <f t="shared" si="17"/>
        <v>1.0693519252810864</v>
      </c>
      <c r="AC64">
        <f t="shared" si="18"/>
        <v>-1.1659617588778648E-2</v>
      </c>
      <c r="AD64">
        <f t="shared" si="19"/>
        <v>7.4977981315359488E-3</v>
      </c>
    </row>
    <row r="65" spans="1:30">
      <c r="A65">
        <v>24</v>
      </c>
      <c r="B65">
        <f t="shared" si="3"/>
        <v>297.14999999999998</v>
      </c>
      <c r="C65">
        <v>40</v>
      </c>
      <c r="D65">
        <v>-12.2</v>
      </c>
      <c r="E65">
        <f t="shared" si="4"/>
        <v>260.95</v>
      </c>
      <c r="G65" s="4">
        <f t="shared" si="5"/>
        <v>339.04140653517464</v>
      </c>
      <c r="H65" s="13">
        <f t="shared" si="6"/>
        <v>65.891406535174667</v>
      </c>
      <c r="I65" s="4"/>
      <c r="J65" s="17">
        <f t="shared" si="7"/>
        <v>3.0369688486627893</v>
      </c>
      <c r="K65" s="18">
        <f t="shared" si="8"/>
        <v>1.9481596247955209E-2</v>
      </c>
      <c r="L65" s="4"/>
      <c r="M65" s="4">
        <f t="shared" si="1"/>
        <v>347.8021502446835</v>
      </c>
      <c r="N65" s="4">
        <f t="shared" si="9"/>
        <v>352.37534601655676</v>
      </c>
      <c r="O65" s="4">
        <f t="shared" si="10"/>
        <v>79.225346016556784</v>
      </c>
      <c r="P65" s="4"/>
      <c r="Q65" s="4">
        <f t="shared" si="11"/>
        <v>24</v>
      </c>
      <c r="R65" s="12">
        <f t="shared" si="12"/>
        <v>0.75855398936958141</v>
      </c>
      <c r="S65" s="4">
        <f t="shared" si="13"/>
        <v>40</v>
      </c>
      <c r="T65" s="20">
        <v>48</v>
      </c>
      <c r="V65">
        <f t="shared" si="14"/>
        <v>24</v>
      </c>
      <c r="W65" s="4">
        <f t="shared" si="15"/>
        <v>228.70744105397429</v>
      </c>
      <c r="X65" s="4">
        <f t="shared" si="16"/>
        <v>-44.292558946025707</v>
      </c>
      <c r="Y65" s="4">
        <f t="shared" si="2"/>
        <v>32.242558946025696</v>
      </c>
      <c r="Z65" s="4"/>
      <c r="AA65" s="17">
        <f t="shared" si="20"/>
        <v>1.1538461538461537</v>
      </c>
      <c r="AB65" s="17">
        <f t="shared" si="17"/>
        <v>1.2000147420854805</v>
      </c>
      <c r="AC65">
        <f t="shared" si="18"/>
        <v>-4.6168588239326791E-2</v>
      </c>
      <c r="AD65">
        <f t="shared" si="19"/>
        <v>2.9323220138812278E-2</v>
      </c>
    </row>
    <row r="66" spans="1:30">
      <c r="A66">
        <v>24</v>
      </c>
      <c r="B66">
        <f t="shared" si="3"/>
        <v>297.14999999999998</v>
      </c>
      <c r="C66">
        <v>35</v>
      </c>
      <c r="D66">
        <v>-18.7</v>
      </c>
      <c r="E66">
        <f t="shared" si="4"/>
        <v>254.45</v>
      </c>
      <c r="G66" s="4">
        <f t="shared" si="5"/>
        <v>343.45257298779791</v>
      </c>
      <c r="H66" s="13">
        <f t="shared" si="6"/>
        <v>70.30257298779793</v>
      </c>
      <c r="I66" s="4"/>
      <c r="J66" s="17">
        <f t="shared" si="7"/>
        <v>3.0369688486627893</v>
      </c>
      <c r="K66" s="18">
        <f t="shared" si="8"/>
        <v>1.9481596247955209E-2</v>
      </c>
      <c r="L66" s="4"/>
      <c r="M66" s="4">
        <f t="shared" si="1"/>
        <v>347.8021502446835</v>
      </c>
      <c r="N66" s="4">
        <f t="shared" si="9"/>
        <v>352.37534601655676</v>
      </c>
      <c r="O66" s="4">
        <f t="shared" si="10"/>
        <v>79.225346016556784</v>
      </c>
      <c r="P66" s="4"/>
      <c r="Q66" s="4">
        <f t="shared" si="11"/>
        <v>24</v>
      </c>
      <c r="R66" s="12">
        <f t="shared" si="12"/>
        <v>0.83842974879534893</v>
      </c>
      <c r="S66" s="4">
        <f t="shared" si="13"/>
        <v>35</v>
      </c>
      <c r="T66" s="20">
        <v>48</v>
      </c>
      <c r="V66">
        <f t="shared" si="14"/>
        <v>24</v>
      </c>
      <c r="W66" s="4">
        <f t="shared" si="15"/>
        <v>220.14631261092993</v>
      </c>
      <c r="X66" s="4">
        <f t="shared" si="16"/>
        <v>-52.853687389070075</v>
      </c>
      <c r="Y66" s="4">
        <f t="shared" si="2"/>
        <v>34.303687389070063</v>
      </c>
      <c r="Z66" s="4"/>
      <c r="AA66" s="17">
        <f t="shared" si="20"/>
        <v>1.25</v>
      </c>
      <c r="AB66" s="17">
        <f t="shared" si="17"/>
        <v>1.3263763329405427</v>
      </c>
      <c r="AC66">
        <f t="shared" si="18"/>
        <v>-7.6376332940542691E-2</v>
      </c>
      <c r="AD66">
        <f t="shared" si="19"/>
        <v>4.8429748795348893E-2</v>
      </c>
    </row>
    <row r="67" spans="1:30">
      <c r="A67">
        <v>24</v>
      </c>
      <c r="B67">
        <f t="shared" si="3"/>
        <v>297.14999999999998</v>
      </c>
      <c r="C67">
        <v>30</v>
      </c>
      <c r="D67">
        <v>-27.2</v>
      </c>
      <c r="E67">
        <f t="shared" si="4"/>
        <v>245.95</v>
      </c>
      <c r="G67" s="4">
        <f t="shared" si="5"/>
        <v>346.92732957736183</v>
      </c>
      <c r="H67" s="13">
        <f t="shared" si="6"/>
        <v>73.777329577361854</v>
      </c>
      <c r="I67" s="4"/>
      <c r="J67" s="17">
        <f t="shared" si="7"/>
        <v>3.0369688486627893</v>
      </c>
      <c r="K67" s="18">
        <f t="shared" si="8"/>
        <v>1.9481596247955209E-2</v>
      </c>
      <c r="L67" s="4"/>
      <c r="M67" s="4">
        <f t="shared" si="1"/>
        <v>347.8021502446835</v>
      </c>
      <c r="N67" s="4">
        <f t="shared" si="9"/>
        <v>352.37534601655676</v>
      </c>
      <c r="O67" s="4">
        <f t="shared" si="10"/>
        <v>79.225346016556784</v>
      </c>
      <c r="P67" s="4"/>
      <c r="Q67" s="4">
        <f t="shared" si="11"/>
        <v>24</v>
      </c>
      <c r="R67" s="12">
        <f t="shared" si="12"/>
        <v>0.90134934713561432</v>
      </c>
      <c r="S67" s="4">
        <f t="shared" si="13"/>
        <v>30</v>
      </c>
      <c r="T67" s="20">
        <v>48</v>
      </c>
      <c r="V67">
        <f t="shared" si="14"/>
        <v>24</v>
      </c>
      <c r="W67" s="4">
        <f t="shared" si="15"/>
        <v>210.66095481446604</v>
      </c>
      <c r="X67" s="4">
        <f t="shared" si="16"/>
        <v>-62.339045185533962</v>
      </c>
      <c r="Y67" s="4">
        <f t="shared" si="2"/>
        <v>35.289045185533951</v>
      </c>
      <c r="Z67" s="4"/>
      <c r="AA67" s="17">
        <f t="shared" si="20"/>
        <v>1.3461538461538463</v>
      </c>
      <c r="AB67" s="17">
        <f t="shared" si="17"/>
        <v>1.4259136719204164</v>
      </c>
      <c r="AC67">
        <f t="shared" si="18"/>
        <v>-7.9759825766570147E-2</v>
      </c>
      <c r="AD67">
        <f t="shared" si="19"/>
        <v>5.0580116366383487E-2</v>
      </c>
    </row>
    <row r="68" spans="1:30">
      <c r="A68">
        <v>24</v>
      </c>
      <c r="B68">
        <f t="shared" si="3"/>
        <v>297.14999999999998</v>
      </c>
      <c r="C68">
        <v>25</v>
      </c>
      <c r="D68">
        <v>-37.700000000000003</v>
      </c>
      <c r="E68">
        <f t="shared" si="4"/>
        <v>235.45</v>
      </c>
      <c r="G68" s="4">
        <f t="shared" si="5"/>
        <v>349.87527667059163</v>
      </c>
      <c r="H68" s="13">
        <f t="shared" si="6"/>
        <v>76.725276670591654</v>
      </c>
      <c r="I68" s="4"/>
      <c r="J68" s="17">
        <f t="shared" si="7"/>
        <v>3.0369688486627893</v>
      </c>
      <c r="K68" s="18">
        <f t="shared" si="8"/>
        <v>1.9481596247955209E-2</v>
      </c>
      <c r="L68" s="4"/>
      <c r="M68" s="4">
        <f t="shared" si="1"/>
        <v>347.8021502446835</v>
      </c>
      <c r="N68" s="4">
        <f t="shared" si="9"/>
        <v>352.37534601655676</v>
      </c>
      <c r="O68" s="4">
        <f t="shared" si="10"/>
        <v>79.225346016556784</v>
      </c>
      <c r="P68" s="4"/>
      <c r="Q68" s="4">
        <f t="shared" si="11"/>
        <v>24</v>
      </c>
      <c r="R68" s="12">
        <f t="shared" si="12"/>
        <v>0.9547296752977229</v>
      </c>
      <c r="S68" s="4">
        <f t="shared" si="13"/>
        <v>25</v>
      </c>
      <c r="T68" s="20">
        <v>48</v>
      </c>
      <c r="V68">
        <f t="shared" si="14"/>
        <v>24</v>
      </c>
      <c r="W68" s="4">
        <f t="shared" si="15"/>
        <v>199.9683091808491</v>
      </c>
      <c r="X68" s="4">
        <f t="shared" si="16"/>
        <v>-73.031690819150896</v>
      </c>
      <c r="Y68" s="4">
        <f t="shared" ref="Y68:Y131" si="21">E68-W68</f>
        <v>35.481690819150884</v>
      </c>
      <c r="Z68" s="4"/>
      <c r="AA68" s="17">
        <f t="shared" si="20"/>
        <v>1.4423076923076923</v>
      </c>
      <c r="AB68" s="17">
        <f t="shared" si="17"/>
        <v>1.510360107677913</v>
      </c>
      <c r="AC68">
        <f t="shared" si="18"/>
        <v>-6.8052415370220665E-2</v>
      </c>
      <c r="AD68">
        <f t="shared" si="19"/>
        <v>4.3191213759261382E-2</v>
      </c>
    </row>
    <row r="69" spans="1:30">
      <c r="A69">
        <v>24</v>
      </c>
      <c r="B69">
        <f t="shared" ref="B69:B132" si="22">A69+273.15</f>
        <v>297.14999999999998</v>
      </c>
      <c r="C69">
        <v>20</v>
      </c>
      <c r="D69">
        <v>-51.1</v>
      </c>
      <c r="E69">
        <f t="shared" ref="E69:E132" si="23">D69+273.15</f>
        <v>222.04999999999998</v>
      </c>
      <c r="G69" s="4">
        <f t="shared" ref="G69:G132" si="24">E69*( (100/C69)^0.28571)</f>
        <v>351.68471834088604</v>
      </c>
      <c r="H69" s="13">
        <f t="shared" ref="H69:H132" si="25">G69-273.15</f>
        <v>78.534718340886059</v>
      </c>
      <c r="I69" s="4"/>
      <c r="J69" s="17">
        <f t="shared" ref="J69:J132" si="26">0.611*EXP(5423*((1/273.15)- (1/B69)  ) )</f>
        <v>3.0369688486627893</v>
      </c>
      <c r="K69" s="18">
        <f t="shared" ref="K69:K132" si="27">0.622*J69/(100-J69)</f>
        <v>1.9481596247955209E-2</v>
      </c>
      <c r="L69" s="4"/>
      <c r="M69" s="4">
        <f t="shared" ref="M69:M132" si="28">B69+$M$1*K69</f>
        <v>347.8021502446835</v>
      </c>
      <c r="N69" s="4">
        <f t="shared" ref="N69:N132" si="29">B69*EXP($N$1*K69/B69)</f>
        <v>352.37534601655676</v>
      </c>
      <c r="O69" s="4">
        <f t="shared" ref="O69:O132" si="30">N69-273.15</f>
        <v>79.225346016556784</v>
      </c>
      <c r="P69" s="4"/>
      <c r="Q69" s="4">
        <f t="shared" ref="Q69:Q132" si="31">A69</f>
        <v>24</v>
      </c>
      <c r="R69" s="12">
        <f t="shared" ref="R69:R132" si="32">(H69-A69) / (O69-A69)</f>
        <v>0.98749437123556139</v>
      </c>
      <c r="S69" s="4">
        <f t="shared" ref="S69:S132" si="33">C69</f>
        <v>20</v>
      </c>
      <c r="T69" s="20">
        <v>48</v>
      </c>
      <c r="V69">
        <f t="shared" ref="V69:V132" si="34">A69</f>
        <v>24</v>
      </c>
      <c r="W69" s="4">
        <f t="shared" ref="W69:W132" si="35">B69* ( (C69/100)^0.28571)</f>
        <v>187.6173574196757</v>
      </c>
      <c r="X69" s="4">
        <f t="shared" ref="X69:X132" si="36">W69-273</f>
        <v>-85.382642580324301</v>
      </c>
      <c r="Y69" s="4">
        <f t="shared" si="21"/>
        <v>34.432642580324284</v>
      </c>
      <c r="Z69" s="4"/>
      <c r="AA69" s="17">
        <f t="shared" si="20"/>
        <v>1.5384615384615385</v>
      </c>
      <c r="AB69" s="17">
        <f t="shared" ref="AB69:AB132" si="37">R69/$T$3</f>
        <v>1.5621930934592296</v>
      </c>
      <c r="AC69">
        <f t="shared" ref="AC69:AC132" si="38">AA69-AB69</f>
        <v>-2.3731554997691084E-2</v>
      </c>
      <c r="AD69">
        <f t="shared" ref="AD69:AD132" si="39">R69-(0.632*AA69)</f>
        <v>1.5186678927869068E-2</v>
      </c>
    </row>
    <row r="70" spans="1:30">
      <c r="A70">
        <v>20</v>
      </c>
      <c r="B70">
        <f t="shared" si="22"/>
        <v>293.14999999999998</v>
      </c>
      <c r="C70">
        <v>105</v>
      </c>
      <c r="D70">
        <v>21.8</v>
      </c>
      <c r="E70">
        <f t="shared" si="23"/>
        <v>294.95</v>
      </c>
      <c r="G70" s="4">
        <f t="shared" si="24"/>
        <v>290.86696934931979</v>
      </c>
      <c r="H70" s="13">
        <f t="shared" si="25"/>
        <v>17.716969349319811</v>
      </c>
      <c r="I70" s="4"/>
      <c r="J70" s="17">
        <f t="shared" si="26"/>
        <v>2.3675131047657976</v>
      </c>
      <c r="K70" s="18">
        <f t="shared" si="27"/>
        <v>1.5083024083413044E-2</v>
      </c>
      <c r="L70" s="4"/>
      <c r="M70" s="4">
        <f t="shared" si="28"/>
        <v>332.36586261687387</v>
      </c>
      <c r="N70" s="4">
        <f t="shared" si="29"/>
        <v>335.10987828614452</v>
      </c>
      <c r="O70" s="4">
        <f t="shared" si="30"/>
        <v>61.959878286144544</v>
      </c>
      <c r="P70" s="4"/>
      <c r="Q70" s="4">
        <f t="shared" si="31"/>
        <v>20</v>
      </c>
      <c r="R70" s="12">
        <f t="shared" si="32"/>
        <v>-5.4409849216222876E-2</v>
      </c>
      <c r="S70" s="4">
        <f t="shared" si="33"/>
        <v>105</v>
      </c>
      <c r="T70" s="22">
        <v>53.9</v>
      </c>
      <c r="V70">
        <f t="shared" si="34"/>
        <v>20</v>
      </c>
      <c r="W70" s="4">
        <f t="shared" si="35"/>
        <v>297.26507858016498</v>
      </c>
      <c r="X70" s="4">
        <f t="shared" si="36"/>
        <v>24.265078580164982</v>
      </c>
      <c r="Y70" s="4">
        <f t="shared" si="21"/>
        <v>-2.3150785801649931</v>
      </c>
      <c r="Z70" s="4"/>
      <c r="AA70" s="17">
        <f t="shared" ref="AA70:AA133" si="40">(100-S70) / (100-T70)</f>
        <v>-0.10845986984815618</v>
      </c>
      <c r="AB70" s="17">
        <f t="shared" si="37"/>
        <v>-8.6075114084336865E-2</v>
      </c>
      <c r="AC70">
        <f t="shared" si="38"/>
        <v>-2.238475576381932E-2</v>
      </c>
      <c r="AD70">
        <f t="shared" si="39"/>
        <v>1.4136788527811826E-2</v>
      </c>
    </row>
    <row r="71" spans="1:30">
      <c r="A71">
        <v>20</v>
      </c>
      <c r="B71">
        <f t="shared" si="22"/>
        <v>293.14999999999998</v>
      </c>
      <c r="C71">
        <v>100</v>
      </c>
      <c r="D71">
        <v>20</v>
      </c>
      <c r="E71">
        <f t="shared" si="23"/>
        <v>293.14999999999998</v>
      </c>
      <c r="G71" s="4">
        <f t="shared" si="24"/>
        <v>293.14999999999998</v>
      </c>
      <c r="H71" s="13">
        <f t="shared" si="25"/>
        <v>20</v>
      </c>
      <c r="I71" s="4"/>
      <c r="J71" s="17">
        <f t="shared" si="26"/>
        <v>2.3675131047657976</v>
      </c>
      <c r="K71" s="18">
        <f t="shared" si="27"/>
        <v>1.5083024083413044E-2</v>
      </c>
      <c r="L71" s="4"/>
      <c r="M71" s="4">
        <f t="shared" si="28"/>
        <v>332.36586261687387</v>
      </c>
      <c r="N71" s="4">
        <f t="shared" si="29"/>
        <v>335.10987828614452</v>
      </c>
      <c r="O71" s="4">
        <f t="shared" si="30"/>
        <v>61.959878286144544</v>
      </c>
      <c r="P71" s="4"/>
      <c r="Q71" s="4">
        <f t="shared" si="31"/>
        <v>20</v>
      </c>
      <c r="R71" s="12">
        <f t="shared" si="32"/>
        <v>0</v>
      </c>
      <c r="S71" s="4">
        <f t="shared" si="33"/>
        <v>100</v>
      </c>
      <c r="T71" s="22">
        <v>53.9</v>
      </c>
      <c r="V71">
        <f t="shared" si="34"/>
        <v>20</v>
      </c>
      <c r="W71" s="4">
        <f t="shared" si="35"/>
        <v>293.14999999999998</v>
      </c>
      <c r="X71" s="4">
        <f t="shared" si="36"/>
        <v>20.149999999999977</v>
      </c>
      <c r="Y71" s="4">
        <f t="shared" si="21"/>
        <v>0</v>
      </c>
      <c r="Z71" s="4"/>
      <c r="AA71" s="17">
        <f t="shared" si="40"/>
        <v>0</v>
      </c>
      <c r="AB71" s="17">
        <f t="shared" si="37"/>
        <v>0</v>
      </c>
      <c r="AC71">
        <f t="shared" si="38"/>
        <v>0</v>
      </c>
      <c r="AD71">
        <f t="shared" si="39"/>
        <v>0</v>
      </c>
    </row>
    <row r="72" spans="1:30">
      <c r="A72">
        <v>20</v>
      </c>
      <c r="B72">
        <f t="shared" si="22"/>
        <v>293.14999999999998</v>
      </c>
      <c r="C72">
        <v>95</v>
      </c>
      <c r="D72">
        <v>18.2</v>
      </c>
      <c r="E72">
        <f t="shared" si="23"/>
        <v>291.34999999999997</v>
      </c>
      <c r="G72" s="4">
        <f t="shared" si="24"/>
        <v>295.65117623454472</v>
      </c>
      <c r="H72" s="13">
        <f t="shared" si="25"/>
        <v>22.501176234544744</v>
      </c>
      <c r="I72" s="4"/>
      <c r="J72" s="17">
        <f t="shared" si="26"/>
        <v>2.3675131047657976</v>
      </c>
      <c r="K72" s="18">
        <f t="shared" si="27"/>
        <v>1.5083024083413044E-2</v>
      </c>
      <c r="L72" s="4"/>
      <c r="M72" s="4">
        <f t="shared" si="28"/>
        <v>332.36586261687387</v>
      </c>
      <c r="N72" s="4">
        <f t="shared" si="29"/>
        <v>335.10987828614452</v>
      </c>
      <c r="O72" s="4">
        <f t="shared" si="30"/>
        <v>61.959878286144544</v>
      </c>
      <c r="P72" s="4"/>
      <c r="Q72" s="4">
        <f t="shared" si="31"/>
        <v>20</v>
      </c>
      <c r="R72" s="12">
        <f t="shared" si="32"/>
        <v>5.9608758097152305E-2</v>
      </c>
      <c r="S72" s="4">
        <f t="shared" si="33"/>
        <v>95</v>
      </c>
      <c r="T72" s="22">
        <v>53.9</v>
      </c>
      <c r="V72">
        <f t="shared" si="34"/>
        <v>20</v>
      </c>
      <c r="W72" s="4">
        <f t="shared" si="35"/>
        <v>288.88521124043655</v>
      </c>
      <c r="X72" s="4">
        <f t="shared" si="36"/>
        <v>15.885211240436547</v>
      </c>
      <c r="Y72" s="4">
        <f t="shared" si="21"/>
        <v>2.4647887595634188</v>
      </c>
      <c r="Z72" s="4"/>
      <c r="AA72" s="17">
        <f t="shared" si="40"/>
        <v>0.10845986984815618</v>
      </c>
      <c r="AB72" s="17">
        <f t="shared" si="37"/>
        <v>9.4299666835103296E-2</v>
      </c>
      <c r="AC72">
        <f t="shared" si="38"/>
        <v>1.4160203013052888E-2</v>
      </c>
      <c r="AD72">
        <f t="shared" si="39"/>
        <v>-8.9378796468823976E-3</v>
      </c>
    </row>
    <row r="73" spans="1:30">
      <c r="A73">
        <v>20</v>
      </c>
      <c r="B73">
        <f t="shared" si="22"/>
        <v>293.14999999999998</v>
      </c>
      <c r="C73">
        <v>90</v>
      </c>
      <c r="D73">
        <v>16</v>
      </c>
      <c r="E73">
        <f t="shared" si="23"/>
        <v>289.14999999999998</v>
      </c>
      <c r="G73" s="4">
        <f t="shared" si="24"/>
        <v>297.98648631258953</v>
      </c>
      <c r="H73" s="13">
        <f t="shared" si="25"/>
        <v>24.836486312589557</v>
      </c>
      <c r="I73" s="4"/>
      <c r="J73" s="17">
        <f t="shared" si="26"/>
        <v>2.3675131047657976</v>
      </c>
      <c r="K73" s="18">
        <f t="shared" si="27"/>
        <v>1.5083024083413044E-2</v>
      </c>
      <c r="L73" s="4"/>
      <c r="M73" s="4">
        <f t="shared" si="28"/>
        <v>332.36586261687387</v>
      </c>
      <c r="N73" s="4">
        <f t="shared" si="29"/>
        <v>335.10987828614452</v>
      </c>
      <c r="O73" s="4">
        <f t="shared" si="30"/>
        <v>61.959878286144544</v>
      </c>
      <c r="P73" s="4"/>
      <c r="Q73" s="4">
        <f t="shared" si="31"/>
        <v>20</v>
      </c>
      <c r="R73" s="12">
        <f t="shared" si="32"/>
        <v>0.11526454580271267</v>
      </c>
      <c r="S73" s="4">
        <f t="shared" si="33"/>
        <v>90</v>
      </c>
      <c r="T73" s="22">
        <v>53.9</v>
      </c>
      <c r="V73">
        <f t="shared" si="34"/>
        <v>20</v>
      </c>
      <c r="W73" s="4">
        <f t="shared" si="35"/>
        <v>284.45693477214178</v>
      </c>
      <c r="X73" s="4">
        <f t="shared" si="36"/>
        <v>11.456934772141778</v>
      </c>
      <c r="Y73" s="4">
        <f t="shared" si="21"/>
        <v>4.6930652278581988</v>
      </c>
      <c r="Z73" s="4"/>
      <c r="AA73" s="17">
        <f t="shared" si="40"/>
        <v>0.21691973969631237</v>
      </c>
      <c r="AB73" s="17">
        <f t="shared" si="37"/>
        <v>0.18234582658776405</v>
      </c>
      <c r="AC73">
        <f t="shared" si="38"/>
        <v>3.4573913108548321E-2</v>
      </c>
      <c r="AD73">
        <f t="shared" si="39"/>
        <v>-2.1828729685356735E-2</v>
      </c>
    </row>
    <row r="74" spans="1:30">
      <c r="A74">
        <v>20</v>
      </c>
      <c r="B74">
        <f t="shared" si="22"/>
        <v>293.14999999999998</v>
      </c>
      <c r="C74">
        <v>85</v>
      </c>
      <c r="D74">
        <v>13.9</v>
      </c>
      <c r="E74">
        <f t="shared" si="23"/>
        <v>287.04999999999995</v>
      </c>
      <c r="G74" s="4">
        <f t="shared" si="24"/>
        <v>300.69296669902258</v>
      </c>
      <c r="H74" s="13">
        <f t="shared" si="25"/>
        <v>27.5429666990226</v>
      </c>
      <c r="I74" s="4"/>
      <c r="J74" s="17">
        <f t="shared" si="26"/>
        <v>2.3675131047657976</v>
      </c>
      <c r="K74" s="18">
        <f t="shared" si="27"/>
        <v>1.5083024083413044E-2</v>
      </c>
      <c r="L74" s="4"/>
      <c r="M74" s="4">
        <f t="shared" si="28"/>
        <v>332.36586261687387</v>
      </c>
      <c r="N74" s="4">
        <f t="shared" si="29"/>
        <v>335.10987828614452</v>
      </c>
      <c r="O74" s="4">
        <f t="shared" si="30"/>
        <v>61.959878286144544</v>
      </c>
      <c r="P74" s="4"/>
      <c r="Q74" s="4">
        <f t="shared" si="31"/>
        <v>20</v>
      </c>
      <c r="R74" s="12">
        <f t="shared" si="32"/>
        <v>0.17976617204615061</v>
      </c>
      <c r="S74" s="4">
        <f t="shared" si="33"/>
        <v>85</v>
      </c>
      <c r="T74" s="22">
        <v>53.9</v>
      </c>
      <c r="V74">
        <f t="shared" si="34"/>
        <v>20</v>
      </c>
      <c r="W74" s="4">
        <f t="shared" si="35"/>
        <v>279.84927091503374</v>
      </c>
      <c r="X74" s="4">
        <f t="shared" si="36"/>
        <v>6.8492709150337419</v>
      </c>
      <c r="Y74" s="4">
        <f t="shared" si="21"/>
        <v>7.2007290849662127</v>
      </c>
      <c r="Z74" s="4"/>
      <c r="AA74" s="17">
        <f t="shared" si="40"/>
        <v>0.32537960954446854</v>
      </c>
      <c r="AB74" s="17">
        <f t="shared" si="37"/>
        <v>0.28438589686007409</v>
      </c>
      <c r="AC74">
        <f t="shared" si="38"/>
        <v>4.0993712684394445E-2</v>
      </c>
      <c r="AD74">
        <f t="shared" si="39"/>
        <v>-2.5873741185953508E-2</v>
      </c>
    </row>
    <row r="75" spans="1:30">
      <c r="A75">
        <v>20</v>
      </c>
      <c r="B75">
        <f t="shared" si="22"/>
        <v>293.14999999999998</v>
      </c>
      <c r="C75">
        <v>80</v>
      </c>
      <c r="D75">
        <v>11.4</v>
      </c>
      <c r="E75">
        <f t="shared" si="23"/>
        <v>284.54999999999995</v>
      </c>
      <c r="G75" s="4">
        <f t="shared" si="24"/>
        <v>303.28207986711209</v>
      </c>
      <c r="H75" s="13">
        <f t="shared" si="25"/>
        <v>30.132079867112111</v>
      </c>
      <c r="I75" s="4"/>
      <c r="J75" s="17">
        <f t="shared" si="26"/>
        <v>2.3675131047657976</v>
      </c>
      <c r="K75" s="18">
        <f t="shared" si="27"/>
        <v>1.5083024083413044E-2</v>
      </c>
      <c r="L75" s="4"/>
      <c r="M75" s="4">
        <f t="shared" si="28"/>
        <v>332.36586261687387</v>
      </c>
      <c r="N75" s="4">
        <f t="shared" si="29"/>
        <v>335.10987828614452</v>
      </c>
      <c r="O75" s="4">
        <f t="shared" si="30"/>
        <v>61.959878286144544</v>
      </c>
      <c r="P75" s="4"/>
      <c r="Q75" s="4">
        <f t="shared" si="31"/>
        <v>20</v>
      </c>
      <c r="R75" s="12">
        <f t="shared" si="32"/>
        <v>0.24147066867107184</v>
      </c>
      <c r="S75" s="4">
        <f t="shared" si="33"/>
        <v>80</v>
      </c>
      <c r="T75" s="22">
        <v>53.9</v>
      </c>
      <c r="V75">
        <f t="shared" si="34"/>
        <v>20</v>
      </c>
      <c r="W75" s="4">
        <f t="shared" si="35"/>
        <v>275.04372344238067</v>
      </c>
      <c r="X75" s="4">
        <f t="shared" si="36"/>
        <v>2.0437234423806672</v>
      </c>
      <c r="Y75" s="4">
        <f t="shared" si="21"/>
        <v>9.5062765576192874</v>
      </c>
      <c r="Z75" s="4"/>
      <c r="AA75" s="17">
        <f t="shared" si="40"/>
        <v>0.43383947939262474</v>
      </c>
      <c r="AB75" s="17">
        <f t="shared" si="37"/>
        <v>0.38200097322979648</v>
      </c>
      <c r="AC75">
        <f t="shared" si="38"/>
        <v>5.1838506162828257E-2</v>
      </c>
      <c r="AD75">
        <f t="shared" si="39"/>
        <v>-3.2715882305066973E-2</v>
      </c>
    </row>
    <row r="76" spans="1:30">
      <c r="A76">
        <v>20</v>
      </c>
      <c r="B76">
        <f t="shared" si="22"/>
        <v>293.14999999999998</v>
      </c>
      <c r="C76">
        <v>75</v>
      </c>
      <c r="D76">
        <v>8.9</v>
      </c>
      <c r="E76">
        <f t="shared" si="23"/>
        <v>282.04999999999995</v>
      </c>
      <c r="G76" s="4">
        <f t="shared" si="24"/>
        <v>306.2121018395942</v>
      </c>
      <c r="H76" s="13">
        <f t="shared" si="25"/>
        <v>33.06210183959422</v>
      </c>
      <c r="I76" s="4"/>
      <c r="J76" s="17">
        <f t="shared" si="26"/>
        <v>2.3675131047657976</v>
      </c>
      <c r="K76" s="18">
        <f t="shared" si="27"/>
        <v>1.5083024083413044E-2</v>
      </c>
      <c r="L76" s="4"/>
      <c r="M76" s="4">
        <f t="shared" si="28"/>
        <v>332.36586261687387</v>
      </c>
      <c r="N76" s="4">
        <f t="shared" si="29"/>
        <v>335.10987828614452</v>
      </c>
      <c r="O76" s="4">
        <f t="shared" si="30"/>
        <v>61.959878286144544</v>
      </c>
      <c r="P76" s="4"/>
      <c r="Q76" s="4">
        <f t="shared" si="31"/>
        <v>20</v>
      </c>
      <c r="R76" s="12">
        <f t="shared" si="32"/>
        <v>0.31129980288592546</v>
      </c>
      <c r="S76" s="4">
        <f t="shared" si="33"/>
        <v>75</v>
      </c>
      <c r="T76" s="22">
        <v>53.9</v>
      </c>
      <c r="V76">
        <f t="shared" si="34"/>
        <v>20</v>
      </c>
      <c r="W76" s="4">
        <f t="shared" si="35"/>
        <v>270.01858190213693</v>
      </c>
      <c r="X76" s="4">
        <f t="shared" si="36"/>
        <v>-2.9814180978630702</v>
      </c>
      <c r="Y76" s="4">
        <f t="shared" si="21"/>
        <v>12.031418097863025</v>
      </c>
      <c r="Z76" s="4"/>
      <c r="AA76" s="17">
        <f t="shared" si="40"/>
        <v>0.54229934924078094</v>
      </c>
      <c r="AB76" s="17">
        <f t="shared" si="37"/>
        <v>0.49246903701854683</v>
      </c>
      <c r="AC76">
        <f t="shared" si="38"/>
        <v>4.9830312222234108E-2</v>
      </c>
      <c r="AD76">
        <f t="shared" si="39"/>
        <v>-3.1433385834248095E-2</v>
      </c>
    </row>
    <row r="77" spans="1:30">
      <c r="A77">
        <v>20</v>
      </c>
      <c r="B77">
        <f t="shared" si="22"/>
        <v>293.14999999999998</v>
      </c>
      <c r="C77">
        <v>70</v>
      </c>
      <c r="D77">
        <v>6.1</v>
      </c>
      <c r="E77">
        <f t="shared" si="23"/>
        <v>279.25</v>
      </c>
      <c r="G77" s="4">
        <f t="shared" si="24"/>
        <v>309.20764335421569</v>
      </c>
      <c r="H77" s="13">
        <f t="shared" si="25"/>
        <v>36.057643354215713</v>
      </c>
      <c r="I77" s="4"/>
      <c r="J77" s="17">
        <f t="shared" si="26"/>
        <v>2.3675131047657976</v>
      </c>
      <c r="K77" s="18">
        <f t="shared" si="27"/>
        <v>1.5083024083413044E-2</v>
      </c>
      <c r="L77" s="4"/>
      <c r="M77" s="4">
        <f t="shared" si="28"/>
        <v>332.36586261687387</v>
      </c>
      <c r="N77" s="4">
        <f t="shared" si="29"/>
        <v>335.10987828614452</v>
      </c>
      <c r="O77" s="4">
        <f t="shared" si="30"/>
        <v>61.959878286144544</v>
      </c>
      <c r="P77" s="4"/>
      <c r="Q77" s="4">
        <f t="shared" si="31"/>
        <v>20</v>
      </c>
      <c r="R77" s="12">
        <f t="shared" si="32"/>
        <v>0.38269041784894936</v>
      </c>
      <c r="S77" s="4">
        <f t="shared" si="33"/>
        <v>70</v>
      </c>
      <c r="T77" s="22">
        <v>53.9</v>
      </c>
      <c r="V77">
        <f t="shared" si="34"/>
        <v>20</v>
      </c>
      <c r="W77" s="4">
        <f t="shared" si="35"/>
        <v>264.74810458104378</v>
      </c>
      <c r="X77" s="4">
        <f t="shared" si="36"/>
        <v>-8.2518954189562237</v>
      </c>
      <c r="Y77" s="4">
        <f t="shared" si="21"/>
        <v>14.501895418956224</v>
      </c>
      <c r="Z77" s="4"/>
      <c r="AA77" s="17">
        <f t="shared" si="40"/>
        <v>0.65075921908893708</v>
      </c>
      <c r="AB77" s="17">
        <f t="shared" si="37"/>
        <v>0.60540732697912747</v>
      </c>
      <c r="AC77">
        <f t="shared" si="38"/>
        <v>4.5351892109809611E-2</v>
      </c>
      <c r="AD77">
        <f t="shared" si="39"/>
        <v>-2.8589408615258882E-2</v>
      </c>
    </row>
    <row r="78" spans="1:30">
      <c r="A78">
        <v>20</v>
      </c>
      <c r="B78">
        <f t="shared" si="22"/>
        <v>293.14999999999998</v>
      </c>
      <c r="C78">
        <v>65</v>
      </c>
      <c r="D78">
        <v>3</v>
      </c>
      <c r="E78">
        <f t="shared" si="23"/>
        <v>276.14999999999998</v>
      </c>
      <c r="G78" s="4">
        <f t="shared" si="24"/>
        <v>312.31840095044299</v>
      </c>
      <c r="H78" s="13">
        <f t="shared" si="25"/>
        <v>39.168400950443015</v>
      </c>
      <c r="I78" s="4"/>
      <c r="J78" s="17">
        <f t="shared" si="26"/>
        <v>2.3675131047657976</v>
      </c>
      <c r="K78" s="18">
        <f t="shared" si="27"/>
        <v>1.5083024083413044E-2</v>
      </c>
      <c r="L78" s="4"/>
      <c r="M78" s="4">
        <f t="shared" si="28"/>
        <v>332.36586261687387</v>
      </c>
      <c r="N78" s="4">
        <f t="shared" si="29"/>
        <v>335.10987828614452</v>
      </c>
      <c r="O78" s="4">
        <f t="shared" si="30"/>
        <v>61.959878286144544</v>
      </c>
      <c r="P78" s="4"/>
      <c r="Q78" s="4">
        <f t="shared" si="31"/>
        <v>20</v>
      </c>
      <c r="R78" s="12">
        <f t="shared" si="32"/>
        <v>0.45682689591529535</v>
      </c>
      <c r="S78" s="4">
        <f t="shared" si="33"/>
        <v>65</v>
      </c>
      <c r="T78" s="22">
        <v>53.9</v>
      </c>
      <c r="V78">
        <f t="shared" si="34"/>
        <v>20</v>
      </c>
      <c r="W78" s="4">
        <f t="shared" si="35"/>
        <v>259.20141833988589</v>
      </c>
      <c r="X78" s="4">
        <f t="shared" si="36"/>
        <v>-13.79858166011411</v>
      </c>
      <c r="Y78" s="4">
        <f t="shared" si="21"/>
        <v>16.948581660114087</v>
      </c>
      <c r="Z78" s="4"/>
      <c r="AA78" s="17">
        <f t="shared" si="40"/>
        <v>0.75921908893709322</v>
      </c>
      <c r="AB78" s="17">
        <f t="shared" si="37"/>
        <v>0.72268950840941548</v>
      </c>
      <c r="AC78">
        <f t="shared" si="38"/>
        <v>3.6529580527677741E-2</v>
      </c>
      <c r="AD78">
        <f t="shared" si="39"/>
        <v>-2.2999568292947581E-2</v>
      </c>
    </row>
    <row r="79" spans="1:30">
      <c r="A79">
        <v>20</v>
      </c>
      <c r="B79">
        <f t="shared" si="22"/>
        <v>293.14999999999998</v>
      </c>
      <c r="C79">
        <v>60</v>
      </c>
      <c r="D79">
        <v>-0.4</v>
      </c>
      <c r="E79">
        <f t="shared" si="23"/>
        <v>272.75</v>
      </c>
      <c r="G79" s="4">
        <f t="shared" si="24"/>
        <v>315.60884472166669</v>
      </c>
      <c r="H79" s="13">
        <f t="shared" si="25"/>
        <v>42.458844721666708</v>
      </c>
      <c r="I79" s="4"/>
      <c r="J79" s="17">
        <f t="shared" si="26"/>
        <v>2.3675131047657976</v>
      </c>
      <c r="K79" s="18">
        <f t="shared" si="27"/>
        <v>1.5083024083413044E-2</v>
      </c>
      <c r="L79" s="4"/>
      <c r="M79" s="4">
        <f t="shared" si="28"/>
        <v>332.36586261687387</v>
      </c>
      <c r="N79" s="4">
        <f t="shared" si="29"/>
        <v>335.10987828614452</v>
      </c>
      <c r="O79" s="4">
        <f t="shared" si="30"/>
        <v>61.959878286144544</v>
      </c>
      <c r="P79" s="4"/>
      <c r="Q79" s="4">
        <f t="shared" si="31"/>
        <v>20</v>
      </c>
      <c r="R79" s="12">
        <f t="shared" si="32"/>
        <v>0.53524570706590402</v>
      </c>
      <c r="S79" s="4">
        <f t="shared" si="33"/>
        <v>60</v>
      </c>
      <c r="T79" s="22">
        <v>53.9</v>
      </c>
      <c r="V79">
        <f t="shared" si="34"/>
        <v>20</v>
      </c>
      <c r="W79" s="4">
        <f t="shared" si="35"/>
        <v>253.34100687359771</v>
      </c>
      <c r="X79" s="4">
        <f t="shared" si="36"/>
        <v>-19.658993126402294</v>
      </c>
      <c r="Y79" s="4">
        <f t="shared" si="21"/>
        <v>19.408993126402294</v>
      </c>
      <c r="Z79" s="4"/>
      <c r="AA79" s="17">
        <f t="shared" si="40"/>
        <v>0.86767895878524948</v>
      </c>
      <c r="AB79" s="17">
        <f t="shared" si="37"/>
        <v>0.84674624103006302</v>
      </c>
      <c r="AC79">
        <f t="shared" si="38"/>
        <v>2.0932717755186458E-2</v>
      </c>
      <c r="AD79">
        <f t="shared" si="39"/>
        <v>-1.31273948863736E-2</v>
      </c>
    </row>
    <row r="80" spans="1:30">
      <c r="A80">
        <v>20</v>
      </c>
      <c r="B80">
        <f t="shared" si="22"/>
        <v>293.14999999999998</v>
      </c>
      <c r="C80">
        <v>55</v>
      </c>
      <c r="D80">
        <v>-4.3</v>
      </c>
      <c r="E80">
        <f t="shared" si="23"/>
        <v>268.84999999999997</v>
      </c>
      <c r="G80" s="4">
        <f t="shared" si="24"/>
        <v>318.92680107573051</v>
      </c>
      <c r="H80" s="13">
        <f t="shared" si="25"/>
        <v>45.776801075730532</v>
      </c>
      <c r="I80" s="4"/>
      <c r="J80" s="17">
        <f t="shared" si="26"/>
        <v>2.3675131047657976</v>
      </c>
      <c r="K80" s="18">
        <f t="shared" si="27"/>
        <v>1.5083024083413044E-2</v>
      </c>
      <c r="L80" s="4"/>
      <c r="M80" s="4">
        <f t="shared" si="28"/>
        <v>332.36586261687387</v>
      </c>
      <c r="N80" s="4">
        <f t="shared" si="29"/>
        <v>335.10987828614452</v>
      </c>
      <c r="O80" s="4">
        <f t="shared" si="30"/>
        <v>61.959878286144544</v>
      </c>
      <c r="P80" s="4"/>
      <c r="Q80" s="4">
        <f t="shared" si="31"/>
        <v>20</v>
      </c>
      <c r="R80" s="12">
        <f t="shared" si="32"/>
        <v>0.61432020607748561</v>
      </c>
      <c r="S80" s="4">
        <f t="shared" si="33"/>
        <v>55</v>
      </c>
      <c r="T80" s="22">
        <v>53.9</v>
      </c>
      <c r="V80">
        <f t="shared" si="34"/>
        <v>20</v>
      </c>
      <c r="W80" s="4">
        <f t="shared" si="35"/>
        <v>247.12058451708927</v>
      </c>
      <c r="X80" s="4">
        <f t="shared" si="36"/>
        <v>-25.87941548291073</v>
      </c>
      <c r="Y80" s="4">
        <f t="shared" si="21"/>
        <v>21.729415482910696</v>
      </c>
      <c r="Z80" s="4"/>
      <c r="AA80" s="17">
        <f t="shared" si="40"/>
        <v>0.97613882863340562</v>
      </c>
      <c r="AB80" s="17">
        <f t="shared" si="37"/>
        <v>0.97184025657374662</v>
      </c>
      <c r="AC80">
        <f t="shared" si="38"/>
        <v>4.2985720596590005E-3</v>
      </c>
      <c r="AD80">
        <f t="shared" si="39"/>
        <v>-2.5995336188266993E-3</v>
      </c>
    </row>
    <row r="81" spans="1:30">
      <c r="A81">
        <v>20</v>
      </c>
      <c r="B81">
        <f t="shared" si="22"/>
        <v>293.14999999999998</v>
      </c>
      <c r="C81">
        <v>50</v>
      </c>
      <c r="D81">
        <v>-8.8000000000000007</v>
      </c>
      <c r="E81">
        <f t="shared" si="23"/>
        <v>264.34999999999997</v>
      </c>
      <c r="G81" s="4">
        <f t="shared" si="24"/>
        <v>322.24530221571973</v>
      </c>
      <c r="H81" s="13">
        <f t="shared" si="25"/>
        <v>49.095302215719755</v>
      </c>
      <c r="I81" s="4"/>
      <c r="J81" s="17">
        <f t="shared" si="26"/>
        <v>2.3675131047657976</v>
      </c>
      <c r="K81" s="18">
        <f t="shared" si="27"/>
        <v>1.5083024083413044E-2</v>
      </c>
      <c r="L81" s="4"/>
      <c r="M81" s="4">
        <f t="shared" si="28"/>
        <v>332.36586261687387</v>
      </c>
      <c r="N81" s="4">
        <f t="shared" si="29"/>
        <v>335.10987828614452</v>
      </c>
      <c r="O81" s="4">
        <f t="shared" si="30"/>
        <v>61.959878286144544</v>
      </c>
      <c r="P81" s="4"/>
      <c r="Q81" s="4">
        <f t="shared" si="31"/>
        <v>20</v>
      </c>
      <c r="R81" s="12">
        <f t="shared" si="32"/>
        <v>0.69340768858538926</v>
      </c>
      <c r="S81" s="4">
        <f t="shared" si="33"/>
        <v>50</v>
      </c>
      <c r="T81" s="22">
        <v>53.9</v>
      </c>
      <c r="V81">
        <f t="shared" si="34"/>
        <v>20</v>
      </c>
      <c r="W81" s="4">
        <f t="shared" si="35"/>
        <v>240.48202399587902</v>
      </c>
      <c r="X81" s="4">
        <f t="shared" si="36"/>
        <v>-32.517976004120982</v>
      </c>
      <c r="Y81" s="4">
        <f t="shared" si="21"/>
        <v>23.867976004120948</v>
      </c>
      <c r="Z81" s="4"/>
      <c r="AA81" s="17">
        <f t="shared" si="40"/>
        <v>1.0845986984815619</v>
      </c>
      <c r="AB81" s="17">
        <f t="shared" si="37"/>
        <v>1.0969548117061856</v>
      </c>
      <c r="AC81">
        <f t="shared" si="38"/>
        <v>-1.235611322462371E-2</v>
      </c>
      <c r="AD81">
        <f t="shared" si="39"/>
        <v>7.9413111450421514E-3</v>
      </c>
    </row>
    <row r="82" spans="1:30">
      <c r="A82">
        <v>20</v>
      </c>
      <c r="B82">
        <f t="shared" si="22"/>
        <v>293.14999999999998</v>
      </c>
      <c r="C82">
        <v>45</v>
      </c>
      <c r="D82">
        <v>-14</v>
      </c>
      <c r="E82">
        <f t="shared" si="23"/>
        <v>259.14999999999998</v>
      </c>
      <c r="G82" s="4">
        <f t="shared" si="24"/>
        <v>325.56061923630199</v>
      </c>
      <c r="H82" s="13">
        <f t="shared" si="25"/>
        <v>52.410619236302011</v>
      </c>
      <c r="I82" s="4"/>
      <c r="J82" s="17">
        <f t="shared" si="26"/>
        <v>2.3675131047657976</v>
      </c>
      <c r="K82" s="18">
        <f t="shared" si="27"/>
        <v>1.5083024083413044E-2</v>
      </c>
      <c r="L82" s="4"/>
      <c r="M82" s="4">
        <f t="shared" si="28"/>
        <v>332.36586261687387</v>
      </c>
      <c r="N82" s="4">
        <f t="shared" si="29"/>
        <v>335.10987828614452</v>
      </c>
      <c r="O82" s="4">
        <f t="shared" si="30"/>
        <v>61.959878286144544</v>
      </c>
      <c r="P82" s="4"/>
      <c r="Q82" s="4">
        <f t="shared" si="31"/>
        <v>20</v>
      </c>
      <c r="R82" s="12">
        <f t="shared" si="32"/>
        <v>0.77241928623525657</v>
      </c>
      <c r="S82" s="4">
        <f t="shared" si="33"/>
        <v>45</v>
      </c>
      <c r="T82" s="22">
        <v>53.9</v>
      </c>
      <c r="V82">
        <f t="shared" si="34"/>
        <v>20</v>
      </c>
      <c r="W82" s="4">
        <f t="shared" si="35"/>
        <v>233.35077405310727</v>
      </c>
      <c r="X82" s="4">
        <f t="shared" si="36"/>
        <v>-39.649225946892727</v>
      </c>
      <c r="Y82" s="4">
        <f t="shared" si="21"/>
        <v>25.799225946892705</v>
      </c>
      <c r="Z82" s="4"/>
      <c r="AA82" s="17">
        <f t="shared" si="40"/>
        <v>1.1930585683297179</v>
      </c>
      <c r="AB82" s="17">
        <f t="shared" si="37"/>
        <v>1.2219493187608068</v>
      </c>
      <c r="AC82">
        <f t="shared" si="38"/>
        <v>-2.8890750431088907E-2</v>
      </c>
      <c r="AD82">
        <f t="shared" si="39"/>
        <v>1.8406271050874889E-2</v>
      </c>
    </row>
    <row r="83" spans="1:30">
      <c r="A83">
        <v>20</v>
      </c>
      <c r="B83">
        <f t="shared" si="22"/>
        <v>293.14999999999998</v>
      </c>
      <c r="C83">
        <v>40</v>
      </c>
      <c r="D83">
        <v>-20.100000000000001</v>
      </c>
      <c r="E83">
        <f t="shared" si="23"/>
        <v>253.04999999999998</v>
      </c>
      <c r="G83" s="4">
        <f t="shared" si="24"/>
        <v>328.77726738350617</v>
      </c>
      <c r="H83" s="13">
        <f t="shared" si="25"/>
        <v>55.627267383506194</v>
      </c>
      <c r="I83" s="4"/>
      <c r="J83" s="17">
        <f t="shared" si="26"/>
        <v>2.3675131047657976</v>
      </c>
      <c r="K83" s="18">
        <f t="shared" si="27"/>
        <v>1.5083024083413044E-2</v>
      </c>
      <c r="L83" s="4"/>
      <c r="M83" s="4">
        <f t="shared" si="28"/>
        <v>332.36586261687387</v>
      </c>
      <c r="N83" s="4">
        <f t="shared" si="29"/>
        <v>335.10987828614452</v>
      </c>
      <c r="O83" s="4">
        <f t="shared" si="30"/>
        <v>61.959878286144544</v>
      </c>
      <c r="P83" s="4"/>
      <c r="Q83" s="4">
        <f t="shared" si="31"/>
        <v>20</v>
      </c>
      <c r="R83" s="12">
        <f t="shared" si="32"/>
        <v>0.84907937865183403</v>
      </c>
      <c r="S83" s="4">
        <f t="shared" si="33"/>
        <v>40</v>
      </c>
      <c r="T83" s="22">
        <v>53.9</v>
      </c>
      <c r="V83">
        <f t="shared" si="34"/>
        <v>20</v>
      </c>
      <c r="W83" s="4">
        <f t="shared" si="35"/>
        <v>225.62876104651713</v>
      </c>
      <c r="X83" s="4">
        <f t="shared" si="36"/>
        <v>-47.371238953482873</v>
      </c>
      <c r="Y83" s="4">
        <f t="shared" si="21"/>
        <v>27.421238953482856</v>
      </c>
      <c r="Z83" s="4"/>
      <c r="AA83" s="17">
        <f t="shared" si="40"/>
        <v>1.3015184381778742</v>
      </c>
      <c r="AB83" s="17">
        <f t="shared" si="37"/>
        <v>1.3432237993102822</v>
      </c>
      <c r="AC83">
        <f t="shared" si="38"/>
        <v>-4.1705361132408081E-2</v>
      </c>
      <c r="AD83">
        <f t="shared" si="39"/>
        <v>2.6519725723417542E-2</v>
      </c>
    </row>
    <row r="84" spans="1:30">
      <c r="A84">
        <v>20</v>
      </c>
      <c r="B84">
        <f t="shared" si="22"/>
        <v>293.14999999999998</v>
      </c>
      <c r="C84">
        <v>35</v>
      </c>
      <c r="D84">
        <v>-27.6</v>
      </c>
      <c r="E84">
        <f t="shared" si="23"/>
        <v>245.54999999999998</v>
      </c>
      <c r="G84" s="4">
        <f t="shared" si="24"/>
        <v>331.43949419199754</v>
      </c>
      <c r="H84" s="13">
        <f t="shared" si="25"/>
        <v>58.289494191997562</v>
      </c>
      <c r="I84" s="4"/>
      <c r="J84" s="17">
        <f t="shared" si="26"/>
        <v>2.3675131047657976</v>
      </c>
      <c r="K84" s="18">
        <f t="shared" si="27"/>
        <v>1.5083024083413044E-2</v>
      </c>
      <c r="L84" s="4"/>
      <c r="M84" s="4">
        <f t="shared" si="28"/>
        <v>332.36586261687387</v>
      </c>
      <c r="N84" s="4">
        <f t="shared" si="29"/>
        <v>335.10987828614452</v>
      </c>
      <c r="O84" s="4">
        <f t="shared" si="30"/>
        <v>61.959878286144544</v>
      </c>
      <c r="P84" s="4"/>
      <c r="Q84" s="4">
        <f t="shared" si="31"/>
        <v>20</v>
      </c>
      <c r="R84" s="12">
        <f t="shared" si="32"/>
        <v>0.91252634077923511</v>
      </c>
      <c r="S84" s="4">
        <f t="shared" si="33"/>
        <v>35</v>
      </c>
      <c r="T84" s="22">
        <v>53.9</v>
      </c>
      <c r="V84">
        <f t="shared" si="34"/>
        <v>20</v>
      </c>
      <c r="W84" s="4">
        <f t="shared" si="35"/>
        <v>217.18287579301398</v>
      </c>
      <c r="X84" s="4">
        <f t="shared" si="36"/>
        <v>-55.817124206986023</v>
      </c>
      <c r="Y84" s="4">
        <f t="shared" si="21"/>
        <v>28.367124206986006</v>
      </c>
      <c r="Z84" s="4"/>
      <c r="AA84" s="17">
        <f t="shared" si="40"/>
        <v>1.4099783080260304</v>
      </c>
      <c r="AB84" s="17">
        <f t="shared" si="37"/>
        <v>1.4435954155174511</v>
      </c>
      <c r="AC84">
        <f t="shared" si="38"/>
        <v>-3.3617107491420661E-2</v>
      </c>
      <c r="AD84">
        <f t="shared" si="39"/>
        <v>2.1420050106783828E-2</v>
      </c>
    </row>
    <row r="85" spans="1:30">
      <c r="A85">
        <v>20</v>
      </c>
      <c r="B85">
        <f t="shared" si="22"/>
        <v>293.14999999999998</v>
      </c>
      <c r="C85">
        <v>30</v>
      </c>
      <c r="D85">
        <v>-37</v>
      </c>
      <c r="E85">
        <f t="shared" si="23"/>
        <v>236.14999999999998</v>
      </c>
      <c r="G85" s="4">
        <f t="shared" si="24"/>
        <v>333.10383768934338</v>
      </c>
      <c r="H85" s="13">
        <f t="shared" si="25"/>
        <v>59.953837689343402</v>
      </c>
      <c r="I85" s="4"/>
      <c r="J85" s="17">
        <f t="shared" si="26"/>
        <v>2.3675131047657976</v>
      </c>
      <c r="K85" s="18">
        <f t="shared" si="27"/>
        <v>1.5083024083413044E-2</v>
      </c>
      <c r="L85" s="4"/>
      <c r="M85" s="4">
        <f t="shared" si="28"/>
        <v>332.36586261687387</v>
      </c>
      <c r="N85" s="4">
        <f t="shared" si="29"/>
        <v>335.10987828614452</v>
      </c>
      <c r="O85" s="4">
        <f t="shared" si="30"/>
        <v>61.959878286144544</v>
      </c>
      <c r="P85" s="4"/>
      <c r="Q85" s="4">
        <f t="shared" si="31"/>
        <v>20</v>
      </c>
      <c r="R85" s="12">
        <f t="shared" si="32"/>
        <v>0.9521914581562656</v>
      </c>
      <c r="S85" s="4">
        <f t="shared" si="33"/>
        <v>30</v>
      </c>
      <c r="T85" s="22">
        <v>53.9</v>
      </c>
      <c r="V85">
        <f t="shared" si="34"/>
        <v>20</v>
      </c>
      <c r="W85" s="4">
        <f t="shared" si="35"/>
        <v>207.82520243601115</v>
      </c>
      <c r="X85" s="4">
        <f t="shared" si="36"/>
        <v>-65.174797563988847</v>
      </c>
      <c r="Y85" s="4">
        <f t="shared" si="21"/>
        <v>28.324797563988824</v>
      </c>
      <c r="Z85" s="4"/>
      <c r="AA85" s="17">
        <f t="shared" si="40"/>
        <v>1.5184381778741864</v>
      </c>
      <c r="AB85" s="17">
        <f t="shared" si="37"/>
        <v>1.5063447072831511</v>
      </c>
      <c r="AC85">
        <f t="shared" si="38"/>
        <v>1.2093470591035382E-2</v>
      </c>
      <c r="AD85">
        <f t="shared" si="39"/>
        <v>-7.4614702602202598E-3</v>
      </c>
    </row>
    <row r="86" spans="1:30">
      <c r="A86">
        <v>20</v>
      </c>
      <c r="B86">
        <f t="shared" si="22"/>
        <v>293.14999999999998</v>
      </c>
      <c r="C86">
        <v>25</v>
      </c>
      <c r="D86">
        <v>-48.5</v>
      </c>
      <c r="E86">
        <f t="shared" si="23"/>
        <v>224.64999999999998</v>
      </c>
      <c r="G86" s="4">
        <f t="shared" si="24"/>
        <v>333.82663369738123</v>
      </c>
      <c r="H86" s="13">
        <f t="shared" si="25"/>
        <v>60.676633697381249</v>
      </c>
      <c r="I86" s="4"/>
      <c r="J86" s="17">
        <f t="shared" si="26"/>
        <v>2.3675131047657976</v>
      </c>
      <c r="K86" s="18">
        <f t="shared" si="27"/>
        <v>1.5083024083413044E-2</v>
      </c>
      <c r="L86" s="4"/>
      <c r="M86" s="4">
        <f t="shared" si="28"/>
        <v>332.36586261687387</v>
      </c>
      <c r="N86" s="4">
        <f t="shared" si="29"/>
        <v>335.10987828614452</v>
      </c>
      <c r="O86" s="4">
        <f t="shared" si="30"/>
        <v>61.959878286144544</v>
      </c>
      <c r="P86" s="4"/>
      <c r="Q86" s="4">
        <f t="shared" si="31"/>
        <v>20</v>
      </c>
      <c r="R86" s="12">
        <f t="shared" si="32"/>
        <v>0.96941734244288713</v>
      </c>
      <c r="S86" s="4">
        <f t="shared" si="33"/>
        <v>25</v>
      </c>
      <c r="T86" s="22">
        <v>53.9</v>
      </c>
      <c r="V86">
        <f t="shared" si="34"/>
        <v>20</v>
      </c>
      <c r="W86" s="4">
        <f t="shared" si="35"/>
        <v>197.27649280284675</v>
      </c>
      <c r="X86" s="4">
        <f t="shared" si="36"/>
        <v>-75.723507197153253</v>
      </c>
      <c r="Y86" s="4">
        <f t="shared" si="21"/>
        <v>27.373507197153231</v>
      </c>
      <c r="Z86" s="4"/>
      <c r="AA86" s="17">
        <f t="shared" si="40"/>
        <v>1.6268980477223427</v>
      </c>
      <c r="AB86" s="17">
        <f t="shared" si="37"/>
        <v>1.5335956549798127</v>
      </c>
      <c r="AC86">
        <f t="shared" si="38"/>
        <v>9.3302392742530049E-2</v>
      </c>
      <c r="AD86">
        <f t="shared" si="39"/>
        <v>-5.8782223717633419E-2</v>
      </c>
    </row>
    <row r="87" spans="1:30">
      <c r="A87">
        <v>16</v>
      </c>
      <c r="B87">
        <f t="shared" si="22"/>
        <v>289.14999999999998</v>
      </c>
      <c r="C87">
        <v>105</v>
      </c>
      <c r="D87">
        <v>17.8</v>
      </c>
      <c r="E87">
        <f t="shared" si="23"/>
        <v>290.95</v>
      </c>
      <c r="G87" s="4">
        <f t="shared" si="24"/>
        <v>286.92234186195827</v>
      </c>
      <c r="H87" s="13">
        <f t="shared" si="25"/>
        <v>13.772341861958296</v>
      </c>
      <c r="I87" s="4"/>
      <c r="J87" s="17">
        <f t="shared" si="26"/>
        <v>1.8329570314662353</v>
      </c>
      <c r="K87" s="18">
        <f t="shared" si="27"/>
        <v>1.1613869982183767E-2</v>
      </c>
      <c r="L87" s="4"/>
      <c r="M87" s="4">
        <f t="shared" si="28"/>
        <v>319.34606195367775</v>
      </c>
      <c r="N87" s="4">
        <f t="shared" si="29"/>
        <v>320.97910430611699</v>
      </c>
      <c r="O87" s="4">
        <f t="shared" si="30"/>
        <v>47.829104306117017</v>
      </c>
      <c r="P87" s="4"/>
      <c r="Q87" s="4">
        <f t="shared" si="31"/>
        <v>16</v>
      </c>
      <c r="R87" s="12">
        <f t="shared" si="32"/>
        <v>-6.9988087525717335E-2</v>
      </c>
      <c r="S87" s="4">
        <f t="shared" si="33"/>
        <v>105</v>
      </c>
      <c r="T87" s="23">
        <v>59.1</v>
      </c>
      <c r="V87">
        <f t="shared" si="34"/>
        <v>16</v>
      </c>
      <c r="W87" s="4">
        <f t="shared" si="35"/>
        <v>293.20892877862769</v>
      </c>
      <c r="X87" s="4">
        <f t="shared" si="36"/>
        <v>20.208928778627694</v>
      </c>
      <c r="Y87" s="4">
        <f t="shared" si="21"/>
        <v>-2.2589287786277055</v>
      </c>
      <c r="Z87" s="4"/>
      <c r="AA87" s="17">
        <f t="shared" si="40"/>
        <v>-0.12224938875305624</v>
      </c>
      <c r="AB87" s="17">
        <f t="shared" si="37"/>
        <v>-0.1107195242240165</v>
      </c>
      <c r="AC87">
        <f t="shared" si="38"/>
        <v>-1.1529864529039743E-2</v>
      </c>
      <c r="AD87">
        <f t="shared" si="39"/>
        <v>7.2735261662142114E-3</v>
      </c>
    </row>
    <row r="88" spans="1:30">
      <c r="A88">
        <v>16</v>
      </c>
      <c r="B88">
        <f t="shared" si="22"/>
        <v>289.14999999999998</v>
      </c>
      <c r="C88">
        <v>100</v>
      </c>
      <c r="D88">
        <v>16</v>
      </c>
      <c r="E88">
        <f t="shared" si="23"/>
        <v>289.14999999999998</v>
      </c>
      <c r="G88" s="4">
        <f t="shared" si="24"/>
        <v>289.14999999999998</v>
      </c>
      <c r="H88" s="13">
        <f t="shared" si="25"/>
        <v>16</v>
      </c>
      <c r="I88" s="4"/>
      <c r="J88" s="17">
        <f t="shared" si="26"/>
        <v>1.8329570314662353</v>
      </c>
      <c r="K88" s="18">
        <f t="shared" si="27"/>
        <v>1.1613869982183767E-2</v>
      </c>
      <c r="L88" s="4"/>
      <c r="M88" s="4">
        <f t="shared" si="28"/>
        <v>319.34606195367775</v>
      </c>
      <c r="N88" s="4">
        <f t="shared" si="29"/>
        <v>320.97910430611699</v>
      </c>
      <c r="O88" s="4">
        <f t="shared" si="30"/>
        <v>47.829104306117017</v>
      </c>
      <c r="P88" s="4"/>
      <c r="Q88" s="4">
        <f t="shared" si="31"/>
        <v>16</v>
      </c>
      <c r="R88" s="12">
        <f t="shared" si="32"/>
        <v>0</v>
      </c>
      <c r="S88" s="4">
        <f t="shared" si="33"/>
        <v>100</v>
      </c>
      <c r="T88" s="23">
        <v>59.1</v>
      </c>
      <c r="V88">
        <f t="shared" si="34"/>
        <v>16</v>
      </c>
      <c r="W88" s="4">
        <f t="shared" si="35"/>
        <v>289.14999999999998</v>
      </c>
      <c r="X88" s="4">
        <f t="shared" si="36"/>
        <v>16.149999999999977</v>
      </c>
      <c r="Y88" s="4">
        <f t="shared" si="21"/>
        <v>0</v>
      </c>
      <c r="Z88" s="4"/>
      <c r="AA88" s="17">
        <f t="shared" si="40"/>
        <v>0</v>
      </c>
      <c r="AB88" s="17">
        <f t="shared" si="37"/>
        <v>0</v>
      </c>
      <c r="AC88">
        <f t="shared" si="38"/>
        <v>0</v>
      </c>
      <c r="AD88">
        <f t="shared" si="39"/>
        <v>0</v>
      </c>
    </row>
    <row r="89" spans="1:30">
      <c r="A89">
        <v>16</v>
      </c>
      <c r="B89">
        <f t="shared" si="22"/>
        <v>289.14999999999998</v>
      </c>
      <c r="C89">
        <v>95</v>
      </c>
      <c r="D89">
        <v>14</v>
      </c>
      <c r="E89">
        <f t="shared" si="23"/>
        <v>287.14999999999998</v>
      </c>
      <c r="G89" s="4">
        <f t="shared" si="24"/>
        <v>291.38917197786003</v>
      </c>
      <c r="H89" s="13">
        <f t="shared" si="25"/>
        <v>18.239171977860053</v>
      </c>
      <c r="I89" s="4"/>
      <c r="J89" s="17">
        <f t="shared" si="26"/>
        <v>1.8329570314662353</v>
      </c>
      <c r="K89" s="18">
        <f t="shared" si="27"/>
        <v>1.1613869982183767E-2</v>
      </c>
      <c r="L89" s="4"/>
      <c r="M89" s="4">
        <f t="shared" si="28"/>
        <v>319.34606195367775</v>
      </c>
      <c r="N89" s="4">
        <f t="shared" si="29"/>
        <v>320.97910430611699</v>
      </c>
      <c r="O89" s="4">
        <f t="shared" si="30"/>
        <v>47.829104306117017</v>
      </c>
      <c r="P89" s="4"/>
      <c r="Q89" s="4">
        <f t="shared" si="31"/>
        <v>16</v>
      </c>
      <c r="R89" s="12">
        <f t="shared" si="32"/>
        <v>7.0349826885631905E-2</v>
      </c>
      <c r="S89" s="4">
        <f t="shared" si="33"/>
        <v>95</v>
      </c>
      <c r="T89" s="23">
        <v>59.1</v>
      </c>
      <c r="V89">
        <f t="shared" si="34"/>
        <v>16</v>
      </c>
      <c r="W89" s="4">
        <f t="shared" si="35"/>
        <v>284.94340382115718</v>
      </c>
      <c r="X89" s="4">
        <f t="shared" si="36"/>
        <v>11.943403821157176</v>
      </c>
      <c r="Y89" s="4">
        <f t="shared" si="21"/>
        <v>2.2065961788428012</v>
      </c>
      <c r="Z89" s="4"/>
      <c r="AA89" s="17">
        <f t="shared" si="40"/>
        <v>0.12224938875305624</v>
      </c>
      <c r="AB89" s="17">
        <f t="shared" si="37"/>
        <v>0.11129178746535917</v>
      </c>
      <c r="AC89">
        <f t="shared" si="38"/>
        <v>1.0957601287697072E-2</v>
      </c>
      <c r="AD89">
        <f t="shared" si="39"/>
        <v>-6.9117868062996413E-3</v>
      </c>
    </row>
    <row r="90" spans="1:30">
      <c r="A90">
        <v>16</v>
      </c>
      <c r="B90">
        <f t="shared" si="22"/>
        <v>289.14999999999998</v>
      </c>
      <c r="C90">
        <v>90</v>
      </c>
      <c r="D90">
        <v>11.8</v>
      </c>
      <c r="E90">
        <f t="shared" si="23"/>
        <v>284.95</v>
      </c>
      <c r="G90" s="4">
        <f t="shared" si="24"/>
        <v>293.65813340747843</v>
      </c>
      <c r="H90" s="13">
        <f t="shared" si="25"/>
        <v>20.508133407478454</v>
      </c>
      <c r="I90" s="4"/>
      <c r="J90" s="17">
        <f t="shared" si="26"/>
        <v>1.8329570314662353</v>
      </c>
      <c r="K90" s="18">
        <f t="shared" si="27"/>
        <v>1.1613869982183767E-2</v>
      </c>
      <c r="L90" s="4"/>
      <c r="M90" s="4">
        <f t="shared" si="28"/>
        <v>319.34606195367775</v>
      </c>
      <c r="N90" s="4">
        <f t="shared" si="29"/>
        <v>320.97910430611699</v>
      </c>
      <c r="O90" s="4">
        <f t="shared" si="30"/>
        <v>47.829104306117017</v>
      </c>
      <c r="P90" s="4"/>
      <c r="Q90" s="4">
        <f t="shared" si="31"/>
        <v>16</v>
      </c>
      <c r="R90" s="12">
        <f t="shared" si="32"/>
        <v>0.14163557240321295</v>
      </c>
      <c r="S90" s="4">
        <f t="shared" si="33"/>
        <v>90</v>
      </c>
      <c r="T90" s="23">
        <v>59.1</v>
      </c>
      <c r="V90">
        <f t="shared" si="34"/>
        <v>16</v>
      </c>
      <c r="W90" s="4">
        <f t="shared" si="35"/>
        <v>280.57555070566195</v>
      </c>
      <c r="X90" s="4">
        <f t="shared" si="36"/>
        <v>7.5755507056619535</v>
      </c>
      <c r="Y90" s="4">
        <f t="shared" si="21"/>
        <v>4.3744492943380351</v>
      </c>
      <c r="Z90" s="4"/>
      <c r="AA90" s="17">
        <f t="shared" si="40"/>
        <v>0.24449877750611249</v>
      </c>
      <c r="AB90" s="17">
        <f t="shared" si="37"/>
        <v>0.22406417640598689</v>
      </c>
      <c r="AC90">
        <f t="shared" si="38"/>
        <v>2.0434601100125599E-2</v>
      </c>
      <c r="AD90">
        <f t="shared" si="39"/>
        <v>-1.2887654980650143E-2</v>
      </c>
    </row>
    <row r="91" spans="1:30">
      <c r="A91">
        <v>16</v>
      </c>
      <c r="B91">
        <f t="shared" si="22"/>
        <v>289.14999999999998</v>
      </c>
      <c r="C91">
        <v>85</v>
      </c>
      <c r="D91">
        <v>9.4</v>
      </c>
      <c r="E91">
        <f t="shared" si="23"/>
        <v>282.54999999999995</v>
      </c>
      <c r="G91" s="4">
        <f t="shared" si="24"/>
        <v>295.97908984779247</v>
      </c>
      <c r="H91" s="13">
        <f t="shared" si="25"/>
        <v>22.829089847792488</v>
      </c>
      <c r="I91" s="4"/>
      <c r="J91" s="17">
        <f t="shared" si="26"/>
        <v>1.8329570314662353</v>
      </c>
      <c r="K91" s="18">
        <f t="shared" si="27"/>
        <v>1.1613869982183767E-2</v>
      </c>
      <c r="L91" s="4"/>
      <c r="M91" s="4">
        <f t="shared" si="28"/>
        <v>319.34606195367775</v>
      </c>
      <c r="N91" s="4">
        <f t="shared" si="29"/>
        <v>320.97910430611699</v>
      </c>
      <c r="O91" s="4">
        <f t="shared" si="30"/>
        <v>47.829104306117017</v>
      </c>
      <c r="P91" s="4"/>
      <c r="Q91" s="4">
        <f t="shared" si="31"/>
        <v>16</v>
      </c>
      <c r="R91" s="12">
        <f t="shared" si="32"/>
        <v>0.2145548860600533</v>
      </c>
      <c r="S91" s="4">
        <f t="shared" si="33"/>
        <v>85</v>
      </c>
      <c r="T91" s="23">
        <v>59.1</v>
      </c>
      <c r="V91">
        <f t="shared" si="34"/>
        <v>16</v>
      </c>
      <c r="W91" s="4">
        <f t="shared" si="35"/>
        <v>276.030757922845</v>
      </c>
      <c r="X91" s="4">
        <f t="shared" si="36"/>
        <v>3.0307579228449981</v>
      </c>
      <c r="Y91" s="4">
        <f t="shared" si="21"/>
        <v>6.5192420771549564</v>
      </c>
      <c r="Z91" s="4"/>
      <c r="AA91" s="17">
        <f t="shared" si="40"/>
        <v>0.36674816625916873</v>
      </c>
      <c r="AB91" s="17">
        <f t="shared" si="37"/>
        <v>0.33942083209200669</v>
      </c>
      <c r="AC91">
        <f t="shared" si="38"/>
        <v>2.7327334167162043E-2</v>
      </c>
      <c r="AD91">
        <f t="shared" si="39"/>
        <v>-1.7229955015741344E-2</v>
      </c>
    </row>
    <row r="92" spans="1:30">
      <c r="A92">
        <v>16</v>
      </c>
      <c r="B92">
        <f t="shared" si="22"/>
        <v>289.14999999999998</v>
      </c>
      <c r="C92">
        <v>80</v>
      </c>
      <c r="D92">
        <v>6.9</v>
      </c>
      <c r="E92">
        <f t="shared" si="23"/>
        <v>280.04999999999995</v>
      </c>
      <c r="G92" s="4">
        <f t="shared" si="24"/>
        <v>298.48584244169649</v>
      </c>
      <c r="H92" s="13">
        <f t="shared" si="25"/>
        <v>25.335842441696514</v>
      </c>
      <c r="I92" s="4"/>
      <c r="J92" s="17">
        <f t="shared" si="26"/>
        <v>1.8329570314662353</v>
      </c>
      <c r="K92" s="18">
        <f t="shared" si="27"/>
        <v>1.1613869982183767E-2</v>
      </c>
      <c r="L92" s="4"/>
      <c r="M92" s="4">
        <f t="shared" si="28"/>
        <v>319.34606195367775</v>
      </c>
      <c r="N92" s="4">
        <f t="shared" si="29"/>
        <v>320.97910430611699</v>
      </c>
      <c r="O92" s="4">
        <f t="shared" si="30"/>
        <v>47.829104306117017</v>
      </c>
      <c r="P92" s="4"/>
      <c r="Q92" s="4">
        <f t="shared" si="31"/>
        <v>16</v>
      </c>
      <c r="R92" s="12">
        <f t="shared" si="32"/>
        <v>0.29331150358203206</v>
      </c>
      <c r="S92" s="4">
        <f t="shared" si="33"/>
        <v>80</v>
      </c>
      <c r="T92" s="23">
        <v>59.1</v>
      </c>
      <c r="V92">
        <f t="shared" si="34"/>
        <v>16</v>
      </c>
      <c r="W92" s="4">
        <f t="shared" si="35"/>
        <v>271.29078162498507</v>
      </c>
      <c r="X92" s="4">
        <f t="shared" si="36"/>
        <v>-1.7092183750149275</v>
      </c>
      <c r="Y92" s="4">
        <f t="shared" si="21"/>
        <v>8.759218375014882</v>
      </c>
      <c r="Z92" s="4"/>
      <c r="AA92" s="17">
        <f t="shared" si="40"/>
        <v>0.48899755501222497</v>
      </c>
      <c r="AB92" s="17">
        <f t="shared" si="37"/>
        <v>0.46401196652359372</v>
      </c>
      <c r="AC92">
        <f t="shared" si="38"/>
        <v>2.498558848863125E-2</v>
      </c>
      <c r="AD92">
        <f t="shared" si="39"/>
        <v>-1.5734951185694124E-2</v>
      </c>
    </row>
    <row r="93" spans="1:30">
      <c r="A93">
        <v>16</v>
      </c>
      <c r="B93">
        <f t="shared" si="22"/>
        <v>289.14999999999998</v>
      </c>
      <c r="C93">
        <v>75</v>
      </c>
      <c r="D93">
        <v>4</v>
      </c>
      <c r="E93">
        <f t="shared" si="23"/>
        <v>277.14999999999998</v>
      </c>
      <c r="G93" s="4">
        <f t="shared" si="24"/>
        <v>300.89233832598313</v>
      </c>
      <c r="H93" s="13">
        <f t="shared" si="25"/>
        <v>27.742338325983155</v>
      </c>
      <c r="I93" s="4"/>
      <c r="J93" s="17">
        <f t="shared" si="26"/>
        <v>1.8329570314662353</v>
      </c>
      <c r="K93" s="18">
        <f t="shared" si="27"/>
        <v>1.1613869982183767E-2</v>
      </c>
      <c r="L93" s="4"/>
      <c r="M93" s="4">
        <f t="shared" si="28"/>
        <v>319.34606195367775</v>
      </c>
      <c r="N93" s="4">
        <f t="shared" si="29"/>
        <v>320.97910430611699</v>
      </c>
      <c r="O93" s="4">
        <f t="shared" si="30"/>
        <v>47.829104306117017</v>
      </c>
      <c r="P93" s="4"/>
      <c r="Q93" s="4">
        <f t="shared" si="31"/>
        <v>16</v>
      </c>
      <c r="R93" s="12">
        <f t="shared" si="32"/>
        <v>0.36891827721732262</v>
      </c>
      <c r="S93" s="4">
        <f t="shared" si="33"/>
        <v>75</v>
      </c>
      <c r="T93" s="23">
        <v>59.1</v>
      </c>
      <c r="V93">
        <f t="shared" si="34"/>
        <v>16</v>
      </c>
      <c r="W93" s="4">
        <f t="shared" si="35"/>
        <v>266.33420759680337</v>
      </c>
      <c r="X93" s="4">
        <f t="shared" si="36"/>
        <v>-6.6657924031966331</v>
      </c>
      <c r="Y93" s="4">
        <f t="shared" si="21"/>
        <v>10.81579240319661</v>
      </c>
      <c r="Z93" s="4"/>
      <c r="AA93" s="17">
        <f t="shared" si="40"/>
        <v>0.61124694376528121</v>
      </c>
      <c r="AB93" s="17">
        <f t="shared" si="37"/>
        <v>0.58362012129616525</v>
      </c>
      <c r="AC93">
        <f t="shared" si="38"/>
        <v>2.7626822469115964E-2</v>
      </c>
      <c r="AD93">
        <f t="shared" si="39"/>
        <v>-1.7389791242335084E-2</v>
      </c>
    </row>
    <row r="94" spans="1:30">
      <c r="A94">
        <v>16</v>
      </c>
      <c r="B94">
        <f t="shared" si="22"/>
        <v>289.14999999999998</v>
      </c>
      <c r="C94">
        <v>70</v>
      </c>
      <c r="D94">
        <v>1</v>
      </c>
      <c r="E94">
        <f t="shared" si="23"/>
        <v>274.14999999999998</v>
      </c>
      <c r="G94" s="4">
        <f t="shared" si="24"/>
        <v>303.56052077191845</v>
      </c>
      <c r="H94" s="13">
        <f t="shared" si="25"/>
        <v>30.41052077191847</v>
      </c>
      <c r="I94" s="4"/>
      <c r="J94" s="17">
        <f t="shared" si="26"/>
        <v>1.8329570314662353</v>
      </c>
      <c r="K94" s="18">
        <f t="shared" si="27"/>
        <v>1.1613869982183767E-2</v>
      </c>
      <c r="L94" s="4"/>
      <c r="M94" s="4">
        <f t="shared" si="28"/>
        <v>319.34606195367775</v>
      </c>
      <c r="N94" s="4">
        <f t="shared" si="29"/>
        <v>320.97910430611699</v>
      </c>
      <c r="O94" s="4">
        <f t="shared" si="30"/>
        <v>47.829104306117017</v>
      </c>
      <c r="P94" s="4"/>
      <c r="Q94" s="4">
        <f t="shared" si="31"/>
        <v>16</v>
      </c>
      <c r="R94" s="12">
        <f t="shared" si="32"/>
        <v>0.45274666334701136</v>
      </c>
      <c r="S94" s="4">
        <f t="shared" si="33"/>
        <v>70</v>
      </c>
      <c r="T94" s="23">
        <v>59.1</v>
      </c>
      <c r="V94">
        <f t="shared" si="34"/>
        <v>16</v>
      </c>
      <c r="W94" s="4">
        <f t="shared" si="35"/>
        <v>261.13564536793041</v>
      </c>
      <c r="X94" s="4">
        <f t="shared" si="36"/>
        <v>-11.864354632069592</v>
      </c>
      <c r="Y94" s="4">
        <f t="shared" si="21"/>
        <v>13.014354632069569</v>
      </c>
      <c r="Z94" s="4"/>
      <c r="AA94" s="17">
        <f t="shared" si="40"/>
        <v>0.73349633251833746</v>
      </c>
      <c r="AB94" s="17">
        <f t="shared" si="37"/>
        <v>0.71623467552778064</v>
      </c>
      <c r="AC94">
        <f t="shared" si="38"/>
        <v>1.7261656990556817E-2</v>
      </c>
      <c r="AD94">
        <f t="shared" si="39"/>
        <v>-1.0823018804577922E-2</v>
      </c>
    </row>
    <row r="95" spans="1:30">
      <c r="A95">
        <v>16</v>
      </c>
      <c r="B95">
        <f t="shared" si="22"/>
        <v>289.14999999999998</v>
      </c>
      <c r="C95">
        <v>65</v>
      </c>
      <c r="D95">
        <v>-2.5</v>
      </c>
      <c r="E95">
        <f t="shared" si="23"/>
        <v>270.64999999999998</v>
      </c>
      <c r="G95" s="4">
        <f t="shared" si="24"/>
        <v>306.09804532767481</v>
      </c>
      <c r="H95" s="13">
        <f t="shared" si="25"/>
        <v>32.948045327674834</v>
      </c>
      <c r="I95" s="4"/>
      <c r="J95" s="17">
        <f t="shared" si="26"/>
        <v>1.8329570314662353</v>
      </c>
      <c r="K95" s="18">
        <f t="shared" si="27"/>
        <v>1.1613869982183767E-2</v>
      </c>
      <c r="L95" s="4"/>
      <c r="M95" s="4">
        <f t="shared" si="28"/>
        <v>319.34606195367775</v>
      </c>
      <c r="N95" s="4">
        <f t="shared" si="29"/>
        <v>320.97910430611699</v>
      </c>
      <c r="O95" s="4">
        <f t="shared" si="30"/>
        <v>47.829104306117017</v>
      </c>
      <c r="P95" s="4"/>
      <c r="Q95" s="4">
        <f t="shared" si="31"/>
        <v>16</v>
      </c>
      <c r="R95" s="12">
        <f t="shared" si="32"/>
        <v>0.53247006779319594</v>
      </c>
      <c r="S95" s="4">
        <f t="shared" si="33"/>
        <v>65</v>
      </c>
      <c r="T95" s="23">
        <v>59.1</v>
      </c>
      <c r="V95">
        <f t="shared" si="34"/>
        <v>16</v>
      </c>
      <c r="W95" s="4">
        <f t="shared" si="35"/>
        <v>255.66464305979196</v>
      </c>
      <c r="X95" s="4">
        <f t="shared" si="36"/>
        <v>-17.335356940208044</v>
      </c>
      <c r="Y95" s="4">
        <f t="shared" si="21"/>
        <v>14.985356940208021</v>
      </c>
      <c r="Z95" s="4"/>
      <c r="AA95" s="17">
        <f t="shared" si="40"/>
        <v>0.8557457212713937</v>
      </c>
      <c r="AB95" s="17">
        <f t="shared" si="37"/>
        <v>0.84235524435396714</v>
      </c>
      <c r="AC95">
        <f t="shared" si="38"/>
        <v>1.3390476917426564E-2</v>
      </c>
      <c r="AD95">
        <f t="shared" si="39"/>
        <v>-8.3612280503249092E-3</v>
      </c>
    </row>
    <row r="96" spans="1:30">
      <c r="A96">
        <v>16</v>
      </c>
      <c r="B96">
        <f t="shared" si="22"/>
        <v>289.14999999999998</v>
      </c>
      <c r="C96">
        <v>60</v>
      </c>
      <c r="D96">
        <v>-6.3</v>
      </c>
      <c r="E96">
        <f t="shared" si="23"/>
        <v>266.84999999999997</v>
      </c>
      <c r="G96" s="4">
        <f t="shared" si="24"/>
        <v>308.78174230605589</v>
      </c>
      <c r="H96" s="13">
        <f t="shared" si="25"/>
        <v>35.631742306055912</v>
      </c>
      <c r="I96" s="4"/>
      <c r="J96" s="17">
        <f t="shared" si="26"/>
        <v>1.8329570314662353</v>
      </c>
      <c r="K96" s="18">
        <f t="shared" si="27"/>
        <v>1.1613869982183767E-2</v>
      </c>
      <c r="L96" s="4"/>
      <c r="M96" s="4">
        <f t="shared" si="28"/>
        <v>319.34606195367775</v>
      </c>
      <c r="N96" s="4">
        <f t="shared" si="29"/>
        <v>320.97910430611699</v>
      </c>
      <c r="O96" s="4">
        <f t="shared" si="30"/>
        <v>47.829104306117017</v>
      </c>
      <c r="P96" s="4"/>
      <c r="Q96" s="4">
        <f t="shared" si="31"/>
        <v>16</v>
      </c>
      <c r="R96" s="12">
        <f t="shared" si="32"/>
        <v>0.61678588618917007</v>
      </c>
      <c r="S96" s="4">
        <f t="shared" si="33"/>
        <v>60</v>
      </c>
      <c r="T96" s="23">
        <v>59.1</v>
      </c>
      <c r="V96">
        <f t="shared" si="34"/>
        <v>16</v>
      </c>
      <c r="W96" s="4">
        <f t="shared" si="35"/>
        <v>249.88419627324163</v>
      </c>
      <c r="X96" s="4">
        <f t="shared" si="36"/>
        <v>-23.115803726758372</v>
      </c>
      <c r="Y96" s="4">
        <f t="shared" si="21"/>
        <v>16.965803726758338</v>
      </c>
      <c r="Z96" s="4"/>
      <c r="AA96" s="17">
        <f t="shared" si="40"/>
        <v>0.97799511002444994</v>
      </c>
      <c r="AB96" s="17">
        <f t="shared" si="37"/>
        <v>0.97574090507702249</v>
      </c>
      <c r="AC96">
        <f t="shared" si="38"/>
        <v>2.2542049474274517E-3</v>
      </c>
      <c r="AD96">
        <f t="shared" si="39"/>
        <v>-1.3070233462822989E-3</v>
      </c>
    </row>
    <row r="97" spans="1:30">
      <c r="A97">
        <v>16</v>
      </c>
      <c r="B97">
        <f t="shared" si="22"/>
        <v>289.14999999999998</v>
      </c>
      <c r="C97">
        <v>55</v>
      </c>
      <c r="D97">
        <v>-10.6</v>
      </c>
      <c r="E97">
        <f t="shared" si="23"/>
        <v>262.54999999999995</v>
      </c>
      <c r="G97" s="4">
        <f t="shared" si="24"/>
        <v>311.45334432744295</v>
      </c>
      <c r="H97" s="13">
        <f t="shared" si="25"/>
        <v>38.303344327442971</v>
      </c>
      <c r="I97" s="4"/>
      <c r="J97" s="17">
        <f t="shared" si="26"/>
        <v>1.8329570314662353</v>
      </c>
      <c r="K97" s="18">
        <f t="shared" si="27"/>
        <v>1.1613869982183767E-2</v>
      </c>
      <c r="L97" s="4"/>
      <c r="M97" s="4">
        <f t="shared" si="28"/>
        <v>319.34606195367775</v>
      </c>
      <c r="N97" s="4">
        <f t="shared" si="29"/>
        <v>320.97910430611699</v>
      </c>
      <c r="O97" s="4">
        <f t="shared" si="30"/>
        <v>47.829104306117017</v>
      </c>
      <c r="P97" s="4"/>
      <c r="Q97" s="4">
        <f t="shared" si="31"/>
        <v>16</v>
      </c>
      <c r="R97" s="12">
        <f t="shared" si="32"/>
        <v>0.70072170780993814</v>
      </c>
      <c r="S97" s="4">
        <f t="shared" si="33"/>
        <v>55</v>
      </c>
      <c r="T97" s="23">
        <v>59.1</v>
      </c>
      <c r="V97">
        <f t="shared" si="34"/>
        <v>16</v>
      </c>
      <c r="W97" s="4">
        <f t="shared" si="35"/>
        <v>243.74865090607665</v>
      </c>
      <c r="X97" s="4">
        <f t="shared" si="36"/>
        <v>-29.251349093923352</v>
      </c>
      <c r="Y97" s="4">
        <f t="shared" si="21"/>
        <v>18.801349093923307</v>
      </c>
      <c r="Z97" s="4"/>
      <c r="AA97" s="17">
        <f t="shared" si="40"/>
        <v>1.1002444987775062</v>
      </c>
      <c r="AB97" s="17">
        <f t="shared" si="37"/>
        <v>1.1085254197530163</v>
      </c>
      <c r="AC97">
        <f t="shared" si="38"/>
        <v>-8.2809209755101421E-3</v>
      </c>
      <c r="AD97">
        <f t="shared" si="39"/>
        <v>5.3671845825542519E-3</v>
      </c>
    </row>
    <row r="98" spans="1:30">
      <c r="A98">
        <v>16</v>
      </c>
      <c r="B98">
        <f t="shared" si="22"/>
        <v>289.14999999999998</v>
      </c>
      <c r="C98">
        <v>50</v>
      </c>
      <c r="D98">
        <v>-15.6</v>
      </c>
      <c r="E98">
        <f t="shared" si="23"/>
        <v>257.54999999999995</v>
      </c>
      <c r="G98" s="4">
        <f t="shared" si="24"/>
        <v>313.95603399152111</v>
      </c>
      <c r="H98" s="13">
        <f t="shared" si="25"/>
        <v>40.806033991521133</v>
      </c>
      <c r="I98" s="4"/>
      <c r="J98" s="17">
        <f t="shared" si="26"/>
        <v>1.8329570314662353</v>
      </c>
      <c r="K98" s="18">
        <f t="shared" si="27"/>
        <v>1.1613869982183767E-2</v>
      </c>
      <c r="L98" s="4"/>
      <c r="M98" s="4">
        <f t="shared" si="28"/>
        <v>319.34606195367775</v>
      </c>
      <c r="N98" s="4">
        <f t="shared" si="29"/>
        <v>320.97910430611699</v>
      </c>
      <c r="O98" s="4">
        <f t="shared" si="30"/>
        <v>47.829104306117017</v>
      </c>
      <c r="P98" s="4"/>
      <c r="Q98" s="4">
        <f t="shared" si="31"/>
        <v>16</v>
      </c>
      <c r="R98" s="12">
        <f t="shared" si="32"/>
        <v>0.77935067707053984</v>
      </c>
      <c r="S98" s="4">
        <f t="shared" si="33"/>
        <v>50</v>
      </c>
      <c r="T98" s="23">
        <v>59.1</v>
      </c>
      <c r="V98">
        <f t="shared" si="34"/>
        <v>16</v>
      </c>
      <c r="W98" s="4">
        <f t="shared" si="35"/>
        <v>237.20067282418017</v>
      </c>
      <c r="X98" s="4">
        <f t="shared" si="36"/>
        <v>-35.799327175819826</v>
      </c>
      <c r="Y98" s="4">
        <f t="shared" si="21"/>
        <v>20.349327175819781</v>
      </c>
      <c r="Z98" s="4"/>
      <c r="AA98" s="17">
        <f t="shared" si="40"/>
        <v>1.2224938875305624</v>
      </c>
      <c r="AB98" s="17">
        <f t="shared" si="37"/>
        <v>1.2329146176084325</v>
      </c>
      <c r="AC98">
        <f t="shared" si="38"/>
        <v>-1.0420730077870033E-2</v>
      </c>
      <c r="AD98">
        <f t="shared" si="39"/>
        <v>6.7345401512244329E-3</v>
      </c>
    </row>
    <row r="99" spans="1:30">
      <c r="A99">
        <v>16</v>
      </c>
      <c r="B99">
        <f t="shared" si="22"/>
        <v>289.14999999999998</v>
      </c>
      <c r="C99">
        <v>45</v>
      </c>
      <c r="D99">
        <v>-21.3</v>
      </c>
      <c r="E99">
        <f t="shared" si="23"/>
        <v>251.84999999999997</v>
      </c>
      <c r="G99" s="4">
        <f t="shared" si="24"/>
        <v>316.38989756767376</v>
      </c>
      <c r="H99" s="13">
        <f t="shared" si="25"/>
        <v>43.239897567673779</v>
      </c>
      <c r="I99" s="4"/>
      <c r="J99" s="17">
        <f t="shared" si="26"/>
        <v>1.8329570314662353</v>
      </c>
      <c r="K99" s="18">
        <f t="shared" si="27"/>
        <v>1.1613869982183767E-2</v>
      </c>
      <c r="L99" s="4"/>
      <c r="M99" s="4">
        <f t="shared" si="28"/>
        <v>319.34606195367775</v>
      </c>
      <c r="N99" s="4">
        <f t="shared" si="29"/>
        <v>320.97910430611699</v>
      </c>
      <c r="O99" s="4">
        <f t="shared" si="30"/>
        <v>47.829104306117017</v>
      </c>
      <c r="P99" s="4"/>
      <c r="Q99" s="4">
        <f t="shared" si="31"/>
        <v>16</v>
      </c>
      <c r="R99" s="12">
        <f t="shared" si="32"/>
        <v>0.85581728300279969</v>
      </c>
      <c r="S99" s="4">
        <f t="shared" si="33"/>
        <v>45</v>
      </c>
      <c r="T99" s="23">
        <v>59.1</v>
      </c>
      <c r="V99">
        <f t="shared" si="34"/>
        <v>16</v>
      </c>
      <c r="W99" s="4">
        <f t="shared" si="35"/>
        <v>230.16672801451804</v>
      </c>
      <c r="X99" s="4">
        <f t="shared" si="36"/>
        <v>-42.833271985481957</v>
      </c>
      <c r="Y99" s="4">
        <f t="shared" si="21"/>
        <v>21.683271985481923</v>
      </c>
      <c r="Z99" s="4"/>
      <c r="AA99" s="17">
        <f t="shared" si="40"/>
        <v>1.3447432762836187</v>
      </c>
      <c r="AB99" s="17">
        <f t="shared" si="37"/>
        <v>1.3538830070466235</v>
      </c>
      <c r="AC99">
        <f t="shared" si="38"/>
        <v>-9.139730763004783E-3</v>
      </c>
      <c r="AD99">
        <f t="shared" si="39"/>
        <v>5.9395323915526488E-3</v>
      </c>
    </row>
    <row r="100" spans="1:30">
      <c r="A100">
        <v>16</v>
      </c>
      <c r="B100">
        <f t="shared" si="22"/>
        <v>289.14999999999998</v>
      </c>
      <c r="C100">
        <v>40</v>
      </c>
      <c r="D100">
        <v>-28.1</v>
      </c>
      <c r="E100">
        <f t="shared" si="23"/>
        <v>245.04999999999998</v>
      </c>
      <c r="G100" s="4">
        <f t="shared" si="24"/>
        <v>318.3832024197913</v>
      </c>
      <c r="H100" s="13">
        <f t="shared" si="25"/>
        <v>45.233202419791326</v>
      </c>
      <c r="I100" s="4"/>
      <c r="J100" s="17">
        <f t="shared" si="26"/>
        <v>1.8329570314662353</v>
      </c>
      <c r="K100" s="18">
        <f t="shared" si="27"/>
        <v>1.1613869982183767E-2</v>
      </c>
      <c r="L100" s="4"/>
      <c r="M100" s="4">
        <f t="shared" si="28"/>
        <v>319.34606195367775</v>
      </c>
      <c r="N100" s="4">
        <f t="shared" si="29"/>
        <v>320.97910430611699</v>
      </c>
      <c r="O100" s="4">
        <f t="shared" si="30"/>
        <v>47.829104306117017</v>
      </c>
      <c r="P100" s="4"/>
      <c r="Q100" s="4">
        <f t="shared" si="31"/>
        <v>16</v>
      </c>
      <c r="R100" s="12">
        <f t="shared" si="32"/>
        <v>0.91844250905210667</v>
      </c>
      <c r="S100" s="4">
        <f t="shared" si="33"/>
        <v>40</v>
      </c>
      <c r="T100" s="23">
        <v>59.1</v>
      </c>
      <c r="V100">
        <f t="shared" si="34"/>
        <v>16</v>
      </c>
      <c r="W100" s="4">
        <f t="shared" si="35"/>
        <v>222.55008103905996</v>
      </c>
      <c r="X100" s="4">
        <f t="shared" si="36"/>
        <v>-50.449918960940039</v>
      </c>
      <c r="Y100" s="4">
        <f t="shared" si="21"/>
        <v>22.499918960940022</v>
      </c>
      <c r="Z100" s="4"/>
      <c r="AA100" s="17">
        <f t="shared" si="40"/>
        <v>1.4669926650366749</v>
      </c>
      <c r="AB100" s="17">
        <f t="shared" si="37"/>
        <v>1.4529546559190534</v>
      </c>
      <c r="AC100">
        <f t="shared" si="38"/>
        <v>1.4038009117621542E-2</v>
      </c>
      <c r="AD100">
        <f t="shared" si="39"/>
        <v>-8.6968552510718888E-3</v>
      </c>
    </row>
    <row r="101" spans="1:30">
      <c r="A101">
        <v>16</v>
      </c>
      <c r="B101">
        <f t="shared" si="22"/>
        <v>289.14999999999998</v>
      </c>
      <c r="C101">
        <v>35</v>
      </c>
      <c r="D101">
        <v>-36.6</v>
      </c>
      <c r="E101">
        <f t="shared" si="23"/>
        <v>236.54999999999998</v>
      </c>
      <c r="G101" s="4">
        <f t="shared" si="24"/>
        <v>319.29143698276118</v>
      </c>
      <c r="H101" s="13">
        <f t="shared" si="25"/>
        <v>46.141436982761206</v>
      </c>
      <c r="I101" s="4"/>
      <c r="J101" s="17">
        <f t="shared" si="26"/>
        <v>1.8329570314662353</v>
      </c>
      <c r="K101" s="18">
        <f t="shared" si="27"/>
        <v>1.1613869982183767E-2</v>
      </c>
      <c r="L101" s="4"/>
      <c r="M101" s="4">
        <f t="shared" si="28"/>
        <v>319.34606195367775</v>
      </c>
      <c r="N101" s="4">
        <f t="shared" si="29"/>
        <v>320.97910430611699</v>
      </c>
      <c r="O101" s="4">
        <f t="shared" si="30"/>
        <v>47.829104306117017</v>
      </c>
      <c r="P101" s="4"/>
      <c r="Q101" s="4">
        <f t="shared" si="31"/>
        <v>16</v>
      </c>
      <c r="R101" s="12">
        <f t="shared" si="32"/>
        <v>0.94697722854138033</v>
      </c>
      <c r="S101" s="4">
        <f t="shared" si="33"/>
        <v>35</v>
      </c>
      <c r="T101" s="23">
        <v>59.1</v>
      </c>
      <c r="V101">
        <f t="shared" si="34"/>
        <v>16</v>
      </c>
      <c r="W101" s="4">
        <f t="shared" si="35"/>
        <v>214.21943897509806</v>
      </c>
      <c r="X101" s="4">
        <f t="shared" si="36"/>
        <v>-58.780561024901942</v>
      </c>
      <c r="Y101" s="4">
        <f t="shared" si="21"/>
        <v>22.330561024901925</v>
      </c>
      <c r="Z101" s="4"/>
      <c r="AA101" s="17">
        <f t="shared" si="40"/>
        <v>1.5892420537897312</v>
      </c>
      <c r="AB101" s="17">
        <f t="shared" si="37"/>
        <v>1.4980959174881343</v>
      </c>
      <c r="AC101">
        <f t="shared" si="38"/>
        <v>9.1146136301596847E-2</v>
      </c>
      <c r="AD101">
        <f t="shared" si="39"/>
        <v>-5.7423749453729855E-2</v>
      </c>
    </row>
    <row r="102" spans="1:30">
      <c r="A102">
        <v>16</v>
      </c>
      <c r="B102">
        <f t="shared" si="22"/>
        <v>289.14999999999998</v>
      </c>
      <c r="C102">
        <v>30</v>
      </c>
      <c r="D102">
        <v>-46</v>
      </c>
      <c r="E102">
        <f t="shared" si="23"/>
        <v>227.14999999999998</v>
      </c>
      <c r="G102" s="4">
        <f t="shared" si="24"/>
        <v>320.40879411871413</v>
      </c>
      <c r="H102" s="13">
        <f t="shared" si="25"/>
        <v>47.25879411871415</v>
      </c>
      <c r="I102" s="4"/>
      <c r="J102" s="17">
        <f t="shared" si="26"/>
        <v>1.8329570314662353</v>
      </c>
      <c r="K102" s="18">
        <f t="shared" si="27"/>
        <v>1.1613869982183767E-2</v>
      </c>
      <c r="L102" s="4"/>
      <c r="M102" s="4">
        <f t="shared" si="28"/>
        <v>319.34606195367775</v>
      </c>
      <c r="N102" s="4">
        <f t="shared" si="29"/>
        <v>320.97910430611699</v>
      </c>
      <c r="O102" s="4">
        <f t="shared" si="30"/>
        <v>47.829104306117017</v>
      </c>
      <c r="P102" s="4"/>
      <c r="Q102" s="4">
        <f t="shared" si="31"/>
        <v>16</v>
      </c>
      <c r="R102" s="12">
        <f t="shared" si="32"/>
        <v>0.98208211635747278</v>
      </c>
      <c r="S102" s="4">
        <f t="shared" si="33"/>
        <v>30</v>
      </c>
      <c r="T102" s="23">
        <v>59.1</v>
      </c>
      <c r="V102">
        <f t="shared" si="34"/>
        <v>16</v>
      </c>
      <c r="W102" s="4">
        <f t="shared" si="35"/>
        <v>204.9894500575563</v>
      </c>
      <c r="X102" s="4">
        <f t="shared" si="36"/>
        <v>-68.010549942443703</v>
      </c>
      <c r="Y102" s="4">
        <f t="shared" si="21"/>
        <v>22.16054994244368</v>
      </c>
      <c r="Z102" s="4"/>
      <c r="AA102" s="17">
        <f t="shared" si="40"/>
        <v>1.7114914425427874</v>
      </c>
      <c r="AB102" s="17">
        <f t="shared" si="37"/>
        <v>1.5536310323104534</v>
      </c>
      <c r="AC102">
        <f t="shared" si="38"/>
        <v>0.15786041023233399</v>
      </c>
      <c r="AD102">
        <f t="shared" si="39"/>
        <v>-9.9580475329568929E-2</v>
      </c>
    </row>
    <row r="103" spans="1:30">
      <c r="A103">
        <v>12</v>
      </c>
      <c r="B103">
        <f t="shared" si="22"/>
        <v>285.14999999999998</v>
      </c>
      <c r="C103">
        <v>105</v>
      </c>
      <c r="D103">
        <v>14</v>
      </c>
      <c r="E103">
        <f t="shared" si="23"/>
        <v>287.14999999999998</v>
      </c>
      <c r="G103" s="4">
        <f t="shared" si="24"/>
        <v>283.17494574896483</v>
      </c>
      <c r="H103" s="13">
        <f t="shared" si="25"/>
        <v>10.024945748964853</v>
      </c>
      <c r="I103" s="4"/>
      <c r="J103" s="17">
        <f t="shared" si="26"/>
        <v>1.4089451801105952</v>
      </c>
      <c r="K103" s="18">
        <f t="shared" si="27"/>
        <v>8.8888784447003974E-3</v>
      </c>
      <c r="L103" s="4"/>
      <c r="M103" s="4">
        <f t="shared" si="28"/>
        <v>308.261083956221</v>
      </c>
      <c r="N103" s="4">
        <f t="shared" si="29"/>
        <v>309.22347110178521</v>
      </c>
      <c r="O103" s="4">
        <f t="shared" si="30"/>
        <v>36.073471101785231</v>
      </c>
      <c r="P103" s="4"/>
      <c r="Q103" s="4">
        <f t="shared" si="31"/>
        <v>12</v>
      </c>
      <c r="R103" s="12">
        <f t="shared" si="32"/>
        <v>-8.2042769930617987E-2</v>
      </c>
      <c r="S103" s="4">
        <f t="shared" si="33"/>
        <v>105</v>
      </c>
      <c r="T103" s="24">
        <v>63.4</v>
      </c>
      <c r="V103">
        <f t="shared" si="34"/>
        <v>12</v>
      </c>
      <c r="W103" s="4">
        <f t="shared" si="35"/>
        <v>289.15277897709041</v>
      </c>
      <c r="X103" s="4">
        <f t="shared" si="36"/>
        <v>16.152778977090406</v>
      </c>
      <c r="Y103" s="4">
        <f t="shared" si="21"/>
        <v>-2.0027789770904292</v>
      </c>
      <c r="Z103" s="4"/>
      <c r="AA103" s="17">
        <f t="shared" si="40"/>
        <v>-0.13661202185792348</v>
      </c>
      <c r="AB103" s="17">
        <f t="shared" si="37"/>
        <v>-0.12978975099727685</v>
      </c>
      <c r="AC103">
        <f t="shared" si="38"/>
        <v>-6.8222708606466287E-3</v>
      </c>
      <c r="AD103">
        <f t="shared" si="39"/>
        <v>4.2960278835896537E-3</v>
      </c>
    </row>
    <row r="104" spans="1:30">
      <c r="A104">
        <v>12</v>
      </c>
      <c r="B104">
        <f t="shared" si="22"/>
        <v>285.14999999999998</v>
      </c>
      <c r="C104">
        <v>100</v>
      </c>
      <c r="D104">
        <v>12</v>
      </c>
      <c r="E104">
        <f t="shared" si="23"/>
        <v>285.14999999999998</v>
      </c>
      <c r="G104" s="4">
        <f t="shared" si="24"/>
        <v>285.14999999999998</v>
      </c>
      <c r="H104" s="13">
        <f t="shared" si="25"/>
        <v>12</v>
      </c>
      <c r="I104" s="4"/>
      <c r="J104" s="17">
        <f t="shared" si="26"/>
        <v>1.4089451801105952</v>
      </c>
      <c r="K104" s="18">
        <f t="shared" si="27"/>
        <v>8.8888784447003974E-3</v>
      </c>
      <c r="L104" s="4"/>
      <c r="M104" s="4">
        <f t="shared" si="28"/>
        <v>308.261083956221</v>
      </c>
      <c r="N104" s="4">
        <f t="shared" si="29"/>
        <v>309.22347110178521</v>
      </c>
      <c r="O104" s="4">
        <f t="shared" si="30"/>
        <v>36.073471101785231</v>
      </c>
      <c r="P104" s="4"/>
      <c r="Q104" s="4">
        <f t="shared" si="31"/>
        <v>12</v>
      </c>
      <c r="R104" s="12">
        <f t="shared" si="32"/>
        <v>0</v>
      </c>
      <c r="S104" s="4">
        <f t="shared" si="33"/>
        <v>100</v>
      </c>
      <c r="T104" s="24">
        <v>63.4</v>
      </c>
      <c r="V104">
        <f t="shared" si="34"/>
        <v>12</v>
      </c>
      <c r="W104" s="4">
        <f t="shared" si="35"/>
        <v>285.14999999999998</v>
      </c>
      <c r="X104" s="4">
        <f t="shared" si="36"/>
        <v>12.149999999999977</v>
      </c>
      <c r="Y104" s="4">
        <f t="shared" si="21"/>
        <v>0</v>
      </c>
      <c r="Z104" s="4"/>
      <c r="AA104" s="17">
        <f t="shared" si="40"/>
        <v>0</v>
      </c>
      <c r="AB104" s="17">
        <f t="shared" si="37"/>
        <v>0</v>
      </c>
      <c r="AC104">
        <f t="shared" si="38"/>
        <v>0</v>
      </c>
      <c r="AD104">
        <f t="shared" si="39"/>
        <v>0</v>
      </c>
    </row>
    <row r="105" spans="1:30">
      <c r="A105">
        <v>12</v>
      </c>
      <c r="B105">
        <f t="shared" si="22"/>
        <v>285.14999999999998</v>
      </c>
      <c r="C105">
        <v>95</v>
      </c>
      <c r="D105">
        <v>9.8000000000000007</v>
      </c>
      <c r="E105">
        <f t="shared" si="23"/>
        <v>282.95</v>
      </c>
      <c r="G105" s="4">
        <f t="shared" si="24"/>
        <v>287.12716772117534</v>
      </c>
      <c r="H105" s="13">
        <f t="shared" si="25"/>
        <v>13.977167721175363</v>
      </c>
      <c r="I105" s="4"/>
      <c r="J105" s="17">
        <f t="shared" si="26"/>
        <v>1.4089451801105952</v>
      </c>
      <c r="K105" s="18">
        <f t="shared" si="27"/>
        <v>8.8888784447003974E-3</v>
      </c>
      <c r="L105" s="4"/>
      <c r="M105" s="4">
        <f t="shared" si="28"/>
        <v>308.261083956221</v>
      </c>
      <c r="N105" s="4">
        <f t="shared" si="29"/>
        <v>309.22347110178521</v>
      </c>
      <c r="O105" s="4">
        <f t="shared" si="30"/>
        <v>36.073471101785231</v>
      </c>
      <c r="P105" s="4"/>
      <c r="Q105" s="4">
        <f t="shared" si="31"/>
        <v>12</v>
      </c>
      <c r="R105" s="12">
        <f t="shared" si="32"/>
        <v>8.2130562427648449E-2</v>
      </c>
      <c r="S105" s="4">
        <f t="shared" si="33"/>
        <v>95</v>
      </c>
      <c r="T105" s="24">
        <v>63.4</v>
      </c>
      <c r="V105">
        <f t="shared" si="34"/>
        <v>12</v>
      </c>
      <c r="W105" s="4">
        <f t="shared" si="35"/>
        <v>281.0015964018778</v>
      </c>
      <c r="X105" s="4">
        <f t="shared" si="36"/>
        <v>8.001596401877805</v>
      </c>
      <c r="Y105" s="4">
        <f t="shared" si="21"/>
        <v>1.9484035981221837</v>
      </c>
      <c r="Z105" s="4"/>
      <c r="AA105" s="17">
        <f t="shared" si="40"/>
        <v>0.13661202185792348</v>
      </c>
      <c r="AB105" s="17">
        <f t="shared" si="37"/>
        <v>0.12992863668261692</v>
      </c>
      <c r="AC105">
        <f t="shared" si="38"/>
        <v>6.683385175306561E-3</v>
      </c>
      <c r="AD105">
        <f t="shared" si="39"/>
        <v>-4.208235386559192E-3</v>
      </c>
    </row>
    <row r="106" spans="1:30">
      <c r="A106">
        <v>12</v>
      </c>
      <c r="B106">
        <f t="shared" si="22"/>
        <v>285.14999999999998</v>
      </c>
      <c r="C106">
        <v>90</v>
      </c>
      <c r="D106">
        <v>7.5</v>
      </c>
      <c r="E106">
        <f t="shared" si="23"/>
        <v>280.64999999999998</v>
      </c>
      <c r="G106" s="4">
        <f t="shared" si="24"/>
        <v>289.22672448081704</v>
      </c>
      <c r="H106" s="13">
        <f t="shared" si="25"/>
        <v>16.076724480817063</v>
      </c>
      <c r="I106" s="4"/>
      <c r="J106" s="17">
        <f t="shared" si="26"/>
        <v>1.4089451801105952</v>
      </c>
      <c r="K106" s="18">
        <f t="shared" si="27"/>
        <v>8.8888784447003974E-3</v>
      </c>
      <c r="L106" s="4"/>
      <c r="M106" s="4">
        <f t="shared" si="28"/>
        <v>308.261083956221</v>
      </c>
      <c r="N106" s="4">
        <f t="shared" si="29"/>
        <v>309.22347110178521</v>
      </c>
      <c r="O106" s="4">
        <f t="shared" si="30"/>
        <v>36.073471101785231</v>
      </c>
      <c r="P106" s="4"/>
      <c r="Q106" s="4">
        <f t="shared" si="31"/>
        <v>12</v>
      </c>
      <c r="R106" s="12">
        <f t="shared" si="32"/>
        <v>0.16934510455846738</v>
      </c>
      <c r="S106" s="4">
        <f t="shared" si="33"/>
        <v>90</v>
      </c>
      <c r="T106" s="24">
        <v>63.4</v>
      </c>
      <c r="V106">
        <f t="shared" si="34"/>
        <v>12</v>
      </c>
      <c r="W106" s="4">
        <f t="shared" si="35"/>
        <v>276.69416663918207</v>
      </c>
      <c r="X106" s="4">
        <f t="shared" si="36"/>
        <v>3.6941666391820718</v>
      </c>
      <c r="Y106" s="4">
        <f t="shared" si="21"/>
        <v>3.9558333608179055</v>
      </c>
      <c r="Z106" s="4"/>
      <c r="AA106" s="17">
        <f t="shared" si="40"/>
        <v>0.27322404371584696</v>
      </c>
      <c r="AB106" s="17">
        <f t="shared" si="37"/>
        <v>0.26790001083384601</v>
      </c>
      <c r="AC106">
        <f t="shared" si="38"/>
        <v>5.3240328820009508E-3</v>
      </c>
      <c r="AD106">
        <f t="shared" si="39"/>
        <v>-3.3324910699479016E-3</v>
      </c>
    </row>
    <row r="107" spans="1:30">
      <c r="A107">
        <v>12</v>
      </c>
      <c r="B107">
        <f t="shared" si="22"/>
        <v>285.14999999999998</v>
      </c>
      <c r="C107">
        <v>85</v>
      </c>
      <c r="D107">
        <v>5</v>
      </c>
      <c r="E107">
        <f t="shared" si="23"/>
        <v>278.14999999999998</v>
      </c>
      <c r="G107" s="4">
        <f t="shared" si="24"/>
        <v>291.36996581547862</v>
      </c>
      <c r="H107" s="13">
        <f t="shared" si="25"/>
        <v>18.219965815478645</v>
      </c>
      <c r="I107" s="4"/>
      <c r="J107" s="17">
        <f t="shared" si="26"/>
        <v>1.4089451801105952</v>
      </c>
      <c r="K107" s="18">
        <f t="shared" si="27"/>
        <v>8.8888784447003974E-3</v>
      </c>
      <c r="L107" s="4"/>
      <c r="M107" s="4">
        <f t="shared" si="28"/>
        <v>308.261083956221</v>
      </c>
      <c r="N107" s="4">
        <f t="shared" si="29"/>
        <v>309.22347110178521</v>
      </c>
      <c r="O107" s="4">
        <f t="shared" si="30"/>
        <v>36.073471101785231</v>
      </c>
      <c r="P107" s="4"/>
      <c r="Q107" s="4">
        <f t="shared" si="31"/>
        <v>12</v>
      </c>
      <c r="R107" s="12">
        <f t="shared" si="32"/>
        <v>0.25837428217891634</v>
      </c>
      <c r="S107" s="4">
        <f t="shared" si="33"/>
        <v>85</v>
      </c>
      <c r="T107" s="24">
        <v>63.4</v>
      </c>
      <c r="V107">
        <f t="shared" si="34"/>
        <v>12</v>
      </c>
      <c r="W107" s="4">
        <f t="shared" si="35"/>
        <v>272.2122449306562</v>
      </c>
      <c r="X107" s="4">
        <f t="shared" si="36"/>
        <v>-0.78775506934380246</v>
      </c>
      <c r="Y107" s="4">
        <f t="shared" si="21"/>
        <v>5.9377550693437797</v>
      </c>
      <c r="Z107" s="4"/>
      <c r="AA107" s="17">
        <f t="shared" si="40"/>
        <v>0.4098360655737705</v>
      </c>
      <c r="AB107" s="17">
        <f t="shared" si="37"/>
        <v>0.40874209606112816</v>
      </c>
      <c r="AC107">
        <f t="shared" si="38"/>
        <v>1.0939695126423454E-3</v>
      </c>
      <c r="AD107">
        <f t="shared" si="39"/>
        <v>-6.4211126370661287E-4</v>
      </c>
    </row>
    <row r="108" spans="1:30">
      <c r="A108">
        <v>12</v>
      </c>
      <c r="B108">
        <f t="shared" si="22"/>
        <v>285.14999999999998</v>
      </c>
      <c r="C108">
        <v>80</v>
      </c>
      <c r="D108">
        <v>2</v>
      </c>
      <c r="E108">
        <f t="shared" si="23"/>
        <v>275.14999999999998</v>
      </c>
      <c r="G108" s="4">
        <f t="shared" si="24"/>
        <v>293.26327280068847</v>
      </c>
      <c r="H108" s="13">
        <f t="shared" si="25"/>
        <v>20.113272800688492</v>
      </c>
      <c r="I108" s="4"/>
      <c r="J108" s="17">
        <f t="shared" si="26"/>
        <v>1.4089451801105952</v>
      </c>
      <c r="K108" s="18">
        <f t="shared" si="27"/>
        <v>8.8888784447003974E-3</v>
      </c>
      <c r="L108" s="4"/>
      <c r="M108" s="4">
        <f t="shared" si="28"/>
        <v>308.261083956221</v>
      </c>
      <c r="N108" s="4">
        <f t="shared" si="29"/>
        <v>309.22347110178521</v>
      </c>
      <c r="O108" s="4">
        <f t="shared" si="30"/>
        <v>36.073471101785231</v>
      </c>
      <c r="P108" s="4"/>
      <c r="Q108" s="4">
        <f t="shared" si="31"/>
        <v>12</v>
      </c>
      <c r="R108" s="12">
        <f t="shared" si="32"/>
        <v>0.33702131140061603</v>
      </c>
      <c r="S108" s="4">
        <f t="shared" si="33"/>
        <v>80</v>
      </c>
      <c r="T108" s="24">
        <v>63.4</v>
      </c>
      <c r="V108">
        <f t="shared" si="34"/>
        <v>12</v>
      </c>
      <c r="W108" s="4">
        <f t="shared" si="35"/>
        <v>267.53783980758942</v>
      </c>
      <c r="X108" s="4">
        <f t="shared" si="36"/>
        <v>-5.4621601924105789</v>
      </c>
      <c r="Y108" s="4">
        <f t="shared" si="21"/>
        <v>7.6121601924105562</v>
      </c>
      <c r="Z108" s="4"/>
      <c r="AA108" s="17">
        <f t="shared" si="40"/>
        <v>0.54644808743169393</v>
      </c>
      <c r="AB108" s="17">
        <f t="shared" si="37"/>
        <v>0.53315986435432838</v>
      </c>
      <c r="AC108">
        <f t="shared" si="38"/>
        <v>1.3288223077365546E-2</v>
      </c>
      <c r="AD108">
        <f t="shared" si="39"/>
        <v>-8.3338798562145322E-3</v>
      </c>
    </row>
    <row r="109" spans="1:30">
      <c r="A109">
        <v>12</v>
      </c>
      <c r="B109">
        <f t="shared" si="22"/>
        <v>285.14999999999998</v>
      </c>
      <c r="C109">
        <v>75</v>
      </c>
      <c r="D109">
        <v>-1</v>
      </c>
      <c r="E109">
        <f t="shared" si="23"/>
        <v>272.14999999999998</v>
      </c>
      <c r="G109" s="4">
        <f t="shared" si="24"/>
        <v>295.46400821005346</v>
      </c>
      <c r="H109" s="13">
        <f t="shared" si="25"/>
        <v>22.314008210053487</v>
      </c>
      <c r="I109" s="4"/>
      <c r="J109" s="17">
        <f t="shared" si="26"/>
        <v>1.4089451801105952</v>
      </c>
      <c r="K109" s="18">
        <f t="shared" si="27"/>
        <v>8.8888784447003974E-3</v>
      </c>
      <c r="L109" s="4"/>
      <c r="M109" s="4">
        <f t="shared" si="28"/>
        <v>308.261083956221</v>
      </c>
      <c r="N109" s="4">
        <f t="shared" si="29"/>
        <v>309.22347110178521</v>
      </c>
      <c r="O109" s="4">
        <f t="shared" si="30"/>
        <v>36.073471101785231</v>
      </c>
      <c r="P109" s="4"/>
      <c r="Q109" s="4">
        <f t="shared" si="31"/>
        <v>12</v>
      </c>
      <c r="R109" s="12">
        <f t="shared" si="32"/>
        <v>0.42843876424985616</v>
      </c>
      <c r="S109" s="4">
        <f t="shared" si="33"/>
        <v>75</v>
      </c>
      <c r="T109" s="24">
        <v>63.4</v>
      </c>
      <c r="V109">
        <f t="shared" si="34"/>
        <v>12</v>
      </c>
      <c r="W109" s="4">
        <f t="shared" si="35"/>
        <v>262.64983329146975</v>
      </c>
      <c r="X109" s="4">
        <f t="shared" si="36"/>
        <v>-10.350166708530253</v>
      </c>
      <c r="Y109" s="4">
        <f t="shared" si="21"/>
        <v>9.5001667085302302</v>
      </c>
      <c r="Z109" s="4"/>
      <c r="AA109" s="17">
        <f t="shared" si="40"/>
        <v>0.68306010928961747</v>
      </c>
      <c r="AB109" s="17">
        <f t="shared" si="37"/>
        <v>0.67778014536315112</v>
      </c>
      <c r="AC109">
        <f t="shared" si="38"/>
        <v>5.2799639264663467E-3</v>
      </c>
      <c r="AD109">
        <f t="shared" si="39"/>
        <v>-3.2552248211820678E-3</v>
      </c>
    </row>
    <row r="110" spans="1:30">
      <c r="A110">
        <v>12</v>
      </c>
      <c r="B110">
        <f t="shared" si="22"/>
        <v>285.14999999999998</v>
      </c>
      <c r="C110">
        <v>70</v>
      </c>
      <c r="D110">
        <v>-4.4000000000000004</v>
      </c>
      <c r="E110">
        <f t="shared" si="23"/>
        <v>268.75</v>
      </c>
      <c r="G110" s="4">
        <f t="shared" si="24"/>
        <v>297.58121450830964</v>
      </c>
      <c r="H110" s="13">
        <f t="shared" si="25"/>
        <v>24.431214508309665</v>
      </c>
      <c r="I110" s="4"/>
      <c r="J110" s="17">
        <f t="shared" si="26"/>
        <v>1.4089451801105952</v>
      </c>
      <c r="K110" s="18">
        <f t="shared" si="27"/>
        <v>8.8888784447003974E-3</v>
      </c>
      <c r="L110" s="4"/>
      <c r="M110" s="4">
        <f t="shared" si="28"/>
        <v>308.261083956221</v>
      </c>
      <c r="N110" s="4">
        <f t="shared" si="29"/>
        <v>309.22347110178521</v>
      </c>
      <c r="O110" s="4">
        <f t="shared" si="30"/>
        <v>36.073471101785231</v>
      </c>
      <c r="P110" s="4"/>
      <c r="Q110" s="4">
        <f t="shared" si="31"/>
        <v>12</v>
      </c>
      <c r="R110" s="12">
        <f t="shared" si="32"/>
        <v>0.5163864594245321</v>
      </c>
      <c r="S110" s="4">
        <f t="shared" si="33"/>
        <v>70</v>
      </c>
      <c r="T110" s="24">
        <v>63.4</v>
      </c>
      <c r="V110">
        <f t="shared" si="34"/>
        <v>12</v>
      </c>
      <c r="W110" s="4">
        <f t="shared" si="35"/>
        <v>257.5231861548171</v>
      </c>
      <c r="X110" s="4">
        <f t="shared" si="36"/>
        <v>-15.476813845182903</v>
      </c>
      <c r="Y110" s="4">
        <f t="shared" si="21"/>
        <v>11.226813845182903</v>
      </c>
      <c r="Z110" s="4"/>
      <c r="AA110" s="17">
        <f t="shared" si="40"/>
        <v>0.81967213114754101</v>
      </c>
      <c r="AB110" s="17">
        <f t="shared" si="37"/>
        <v>0.81691135055233233</v>
      </c>
      <c r="AC110">
        <f t="shared" si="38"/>
        <v>2.7607805952086784E-3</v>
      </c>
      <c r="AD110">
        <f t="shared" si="39"/>
        <v>-1.6463274607138034E-3</v>
      </c>
    </row>
    <row r="111" spans="1:30">
      <c r="A111">
        <v>12</v>
      </c>
      <c r="B111">
        <f t="shared" si="22"/>
        <v>285.14999999999998</v>
      </c>
      <c r="C111">
        <v>65</v>
      </c>
      <c r="D111">
        <v>-8.1999999999999993</v>
      </c>
      <c r="E111">
        <f t="shared" si="23"/>
        <v>264.95</v>
      </c>
      <c r="G111" s="4">
        <f t="shared" si="24"/>
        <v>299.65149495498775</v>
      </c>
      <c r="H111" s="13">
        <f t="shared" si="25"/>
        <v>26.501494954987777</v>
      </c>
      <c r="I111" s="4"/>
      <c r="J111" s="17">
        <f t="shared" si="26"/>
        <v>1.4089451801105952</v>
      </c>
      <c r="K111" s="18">
        <f t="shared" si="27"/>
        <v>8.8888784447003974E-3</v>
      </c>
      <c r="L111" s="4"/>
      <c r="M111" s="4">
        <f t="shared" si="28"/>
        <v>308.261083956221</v>
      </c>
      <c r="N111" s="4">
        <f t="shared" si="29"/>
        <v>309.22347110178521</v>
      </c>
      <c r="O111" s="4">
        <f t="shared" si="30"/>
        <v>36.073471101785231</v>
      </c>
      <c r="P111" s="4"/>
      <c r="Q111" s="4">
        <f t="shared" si="31"/>
        <v>12</v>
      </c>
      <c r="R111" s="12">
        <f t="shared" si="32"/>
        <v>0.60238487809563868</v>
      </c>
      <c r="S111" s="4">
        <f t="shared" si="33"/>
        <v>65</v>
      </c>
      <c r="T111" s="24">
        <v>63.4</v>
      </c>
      <c r="V111">
        <f t="shared" si="34"/>
        <v>12</v>
      </c>
      <c r="W111" s="4">
        <f t="shared" si="35"/>
        <v>252.12786777969799</v>
      </c>
      <c r="X111" s="4">
        <f t="shared" si="36"/>
        <v>-20.872132220302007</v>
      </c>
      <c r="Y111" s="4">
        <f t="shared" si="21"/>
        <v>12.822132220301995</v>
      </c>
      <c r="Z111" s="4"/>
      <c r="AA111" s="17">
        <f t="shared" si="40"/>
        <v>0.95628415300546443</v>
      </c>
      <c r="AB111" s="17">
        <f t="shared" si="37"/>
        <v>0.95295884571761913</v>
      </c>
      <c r="AC111">
        <f t="shared" si="38"/>
        <v>3.3253072878453027E-3</v>
      </c>
      <c r="AD111">
        <f t="shared" si="39"/>
        <v>-1.9867066038148362E-3</v>
      </c>
    </row>
    <row r="112" spans="1:30">
      <c r="A112">
        <v>12</v>
      </c>
      <c r="B112">
        <f t="shared" si="22"/>
        <v>285.14999999999998</v>
      </c>
      <c r="C112">
        <v>60</v>
      </c>
      <c r="D112">
        <v>-12.3</v>
      </c>
      <c r="E112">
        <f t="shared" si="23"/>
        <v>260.84999999999997</v>
      </c>
      <c r="G112" s="4">
        <f t="shared" si="24"/>
        <v>301.83892629018055</v>
      </c>
      <c r="H112" s="13">
        <f t="shared" si="25"/>
        <v>28.688926290180575</v>
      </c>
      <c r="I112" s="4"/>
      <c r="J112" s="17">
        <f t="shared" si="26"/>
        <v>1.4089451801105952</v>
      </c>
      <c r="K112" s="18">
        <f t="shared" si="27"/>
        <v>8.8888784447003974E-3</v>
      </c>
      <c r="L112" s="4"/>
      <c r="M112" s="4">
        <f t="shared" si="28"/>
        <v>308.261083956221</v>
      </c>
      <c r="N112" s="4">
        <f t="shared" si="29"/>
        <v>309.22347110178521</v>
      </c>
      <c r="O112" s="4">
        <f t="shared" si="30"/>
        <v>36.073471101785231</v>
      </c>
      <c r="P112" s="4"/>
      <c r="Q112" s="4">
        <f t="shared" si="31"/>
        <v>12</v>
      </c>
      <c r="R112" s="12">
        <f t="shared" si="32"/>
        <v>0.69324968632973605</v>
      </c>
      <c r="S112" s="4">
        <f t="shared" si="33"/>
        <v>60</v>
      </c>
      <c r="T112" s="24">
        <v>63.4</v>
      </c>
      <c r="V112">
        <f t="shared" si="34"/>
        <v>12</v>
      </c>
      <c r="W112" s="4">
        <f t="shared" si="35"/>
        <v>246.42738567288552</v>
      </c>
      <c r="X112" s="4">
        <f t="shared" si="36"/>
        <v>-26.572614327114479</v>
      </c>
      <c r="Y112" s="4">
        <f t="shared" si="21"/>
        <v>14.422614327114445</v>
      </c>
      <c r="Z112" s="4"/>
      <c r="AA112" s="17">
        <f t="shared" si="40"/>
        <v>1.0928961748633879</v>
      </c>
      <c r="AB112" s="17">
        <f t="shared" si="37"/>
        <v>1.0967048558181094</v>
      </c>
      <c r="AC112">
        <f t="shared" si="38"/>
        <v>-3.8086809547215328E-3</v>
      </c>
      <c r="AD112">
        <f t="shared" si="39"/>
        <v>2.5393038160749226E-3</v>
      </c>
    </row>
    <row r="113" spans="1:30">
      <c r="A113">
        <v>12</v>
      </c>
      <c r="B113">
        <f t="shared" si="22"/>
        <v>285.14999999999998</v>
      </c>
      <c r="C113">
        <v>55</v>
      </c>
      <c r="D113">
        <v>-17.100000000000001</v>
      </c>
      <c r="E113">
        <f t="shared" si="23"/>
        <v>256.04999999999995</v>
      </c>
      <c r="G113" s="4">
        <f t="shared" si="24"/>
        <v>303.7426349839717</v>
      </c>
      <c r="H113" s="13">
        <f t="shared" si="25"/>
        <v>30.59263498397172</v>
      </c>
      <c r="I113" s="4"/>
      <c r="J113" s="17">
        <f t="shared" si="26"/>
        <v>1.4089451801105952</v>
      </c>
      <c r="K113" s="18">
        <f t="shared" si="27"/>
        <v>8.8888784447003974E-3</v>
      </c>
      <c r="L113" s="4"/>
      <c r="M113" s="4">
        <f t="shared" si="28"/>
        <v>308.261083956221</v>
      </c>
      <c r="N113" s="4">
        <f t="shared" si="29"/>
        <v>309.22347110178521</v>
      </c>
      <c r="O113" s="4">
        <f t="shared" si="30"/>
        <v>36.073471101785231</v>
      </c>
      <c r="P113" s="4"/>
      <c r="Q113" s="4">
        <f t="shared" si="31"/>
        <v>12</v>
      </c>
      <c r="R113" s="12">
        <f t="shared" si="32"/>
        <v>0.7723287973454287</v>
      </c>
      <c r="S113" s="4">
        <f t="shared" si="33"/>
        <v>55</v>
      </c>
      <c r="T113" s="24">
        <v>63.4</v>
      </c>
      <c r="V113">
        <f t="shared" si="34"/>
        <v>12</v>
      </c>
      <c r="W113" s="4">
        <f t="shared" si="35"/>
        <v>240.376717295064</v>
      </c>
      <c r="X113" s="4">
        <f t="shared" si="36"/>
        <v>-32.623282704936003</v>
      </c>
      <c r="Y113" s="4">
        <f t="shared" si="21"/>
        <v>15.673282704935957</v>
      </c>
      <c r="Z113" s="4"/>
      <c r="AA113" s="17">
        <f t="shared" si="40"/>
        <v>1.2295081967213115</v>
      </c>
      <c r="AB113" s="17">
        <f t="shared" si="37"/>
        <v>1.2218061674448686</v>
      </c>
      <c r="AC113">
        <f t="shared" si="38"/>
        <v>7.7020292764429232E-3</v>
      </c>
      <c r="AD113">
        <f t="shared" si="39"/>
        <v>-4.7203829824401522E-3</v>
      </c>
    </row>
    <row r="114" spans="1:30">
      <c r="A114">
        <v>12</v>
      </c>
      <c r="B114">
        <f t="shared" si="22"/>
        <v>285.14999999999998</v>
      </c>
      <c r="C114">
        <v>50</v>
      </c>
      <c r="D114">
        <v>-22.6</v>
      </c>
      <c r="E114">
        <f t="shared" si="23"/>
        <v>250.54999999999998</v>
      </c>
      <c r="G114" s="4">
        <f t="shared" si="24"/>
        <v>305.42296376072852</v>
      </c>
      <c r="H114" s="13">
        <f t="shared" si="25"/>
        <v>32.272963760728544</v>
      </c>
      <c r="I114" s="4"/>
      <c r="J114" s="17">
        <f t="shared" si="26"/>
        <v>1.4089451801105952</v>
      </c>
      <c r="K114" s="18">
        <f t="shared" si="27"/>
        <v>8.8888784447003974E-3</v>
      </c>
      <c r="L114" s="4"/>
      <c r="M114" s="4">
        <f t="shared" si="28"/>
        <v>308.261083956221</v>
      </c>
      <c r="N114" s="4">
        <f t="shared" si="29"/>
        <v>309.22347110178521</v>
      </c>
      <c r="O114" s="4">
        <f t="shared" si="30"/>
        <v>36.073471101785231</v>
      </c>
      <c r="P114" s="4"/>
      <c r="Q114" s="4">
        <f t="shared" si="31"/>
        <v>12</v>
      </c>
      <c r="R114" s="12">
        <f t="shared" si="32"/>
        <v>0.84212881785980376</v>
      </c>
      <c r="S114" s="4">
        <f t="shared" si="33"/>
        <v>50</v>
      </c>
      <c r="T114" s="24">
        <v>63.4</v>
      </c>
      <c r="V114">
        <f t="shared" si="34"/>
        <v>12</v>
      </c>
      <c r="W114" s="4">
        <f t="shared" si="35"/>
        <v>233.91932165248133</v>
      </c>
      <c r="X114" s="4">
        <f t="shared" si="36"/>
        <v>-39.080678347518671</v>
      </c>
      <c r="Y114" s="4">
        <f t="shared" si="21"/>
        <v>16.630678347518653</v>
      </c>
      <c r="Z114" s="4"/>
      <c r="AA114" s="17">
        <f t="shared" si="40"/>
        <v>1.3661202185792349</v>
      </c>
      <c r="AB114" s="17">
        <f t="shared" si="37"/>
        <v>1.3322281740376112</v>
      </c>
      <c r="AC114">
        <f t="shared" si="38"/>
        <v>3.3892044541623756E-2</v>
      </c>
      <c r="AD114">
        <f t="shared" si="39"/>
        <v>-2.1259160282272704E-2</v>
      </c>
    </row>
    <row r="115" spans="1:30">
      <c r="A115">
        <v>12</v>
      </c>
      <c r="B115">
        <f t="shared" si="22"/>
        <v>285.14999999999998</v>
      </c>
      <c r="C115">
        <v>45</v>
      </c>
      <c r="D115">
        <v>-28.8</v>
      </c>
      <c r="E115">
        <f t="shared" si="23"/>
        <v>244.34999999999997</v>
      </c>
      <c r="G115" s="4">
        <f t="shared" si="24"/>
        <v>306.96792325058999</v>
      </c>
      <c r="H115" s="13">
        <f t="shared" si="25"/>
        <v>33.817923250590013</v>
      </c>
      <c r="I115" s="4"/>
      <c r="J115" s="17">
        <f t="shared" si="26"/>
        <v>1.4089451801105952</v>
      </c>
      <c r="K115" s="18">
        <f t="shared" si="27"/>
        <v>8.8888784447003974E-3</v>
      </c>
      <c r="L115" s="4"/>
      <c r="M115" s="4">
        <f t="shared" si="28"/>
        <v>308.261083956221</v>
      </c>
      <c r="N115" s="4">
        <f t="shared" si="29"/>
        <v>309.22347110178521</v>
      </c>
      <c r="O115" s="4">
        <f t="shared" si="30"/>
        <v>36.073471101785231</v>
      </c>
      <c r="P115" s="4"/>
      <c r="Q115" s="4">
        <f t="shared" si="31"/>
        <v>12</v>
      </c>
      <c r="R115" s="12">
        <f t="shared" si="32"/>
        <v>0.90630566561595882</v>
      </c>
      <c r="S115" s="4">
        <f t="shared" si="33"/>
        <v>45</v>
      </c>
      <c r="T115" s="24">
        <v>63.4</v>
      </c>
      <c r="V115">
        <f t="shared" si="34"/>
        <v>12</v>
      </c>
      <c r="W115" s="4">
        <f t="shared" si="35"/>
        <v>226.98268197592881</v>
      </c>
      <c r="X115" s="4">
        <f t="shared" si="36"/>
        <v>-46.017318024071187</v>
      </c>
      <c r="Y115" s="4">
        <f t="shared" si="21"/>
        <v>17.367318024071153</v>
      </c>
      <c r="Z115" s="4"/>
      <c r="AA115" s="17">
        <f t="shared" si="40"/>
        <v>1.5027322404371584</v>
      </c>
      <c r="AB115" s="17">
        <f t="shared" si="37"/>
        <v>1.4337544523081476</v>
      </c>
      <c r="AC115">
        <f t="shared" si="38"/>
        <v>6.8977788129010786E-2</v>
      </c>
      <c r="AD115">
        <f t="shared" si="39"/>
        <v>-4.3421110340325253E-2</v>
      </c>
    </row>
    <row r="116" spans="1:30">
      <c r="A116">
        <v>12</v>
      </c>
      <c r="B116">
        <f t="shared" si="22"/>
        <v>285.14999999999998</v>
      </c>
      <c r="C116">
        <v>40</v>
      </c>
      <c r="D116">
        <v>-36</v>
      </c>
      <c r="E116">
        <f t="shared" si="23"/>
        <v>237.14999999999998</v>
      </c>
      <c r="G116" s="4">
        <f t="shared" si="24"/>
        <v>308.11906326812283</v>
      </c>
      <c r="H116" s="13">
        <f t="shared" si="25"/>
        <v>34.969063268122852</v>
      </c>
      <c r="I116" s="4"/>
      <c r="J116" s="17">
        <f t="shared" si="26"/>
        <v>1.4089451801105952</v>
      </c>
      <c r="K116" s="18">
        <f t="shared" si="27"/>
        <v>8.8888784447003974E-3</v>
      </c>
      <c r="L116" s="4"/>
      <c r="M116" s="4">
        <f t="shared" si="28"/>
        <v>308.261083956221</v>
      </c>
      <c r="N116" s="4">
        <f t="shared" si="29"/>
        <v>309.22347110178521</v>
      </c>
      <c r="O116" s="4">
        <f t="shared" si="30"/>
        <v>36.073471101785231</v>
      </c>
      <c r="P116" s="4"/>
      <c r="Q116" s="4">
        <f t="shared" si="31"/>
        <v>12</v>
      </c>
      <c r="R116" s="12">
        <f t="shared" si="32"/>
        <v>0.95412344862970433</v>
      </c>
      <c r="S116" s="4">
        <f t="shared" si="33"/>
        <v>40</v>
      </c>
      <c r="T116" s="24">
        <v>63.4</v>
      </c>
      <c r="V116">
        <f t="shared" si="34"/>
        <v>12</v>
      </c>
      <c r="W116" s="4">
        <f t="shared" si="35"/>
        <v>219.4714010316028</v>
      </c>
      <c r="X116" s="4">
        <f t="shared" si="36"/>
        <v>-53.528598968397205</v>
      </c>
      <c r="Y116" s="4">
        <f t="shared" si="21"/>
        <v>17.678598968397182</v>
      </c>
      <c r="Z116" s="4"/>
      <c r="AA116" s="17">
        <f t="shared" si="40"/>
        <v>1.639344262295082</v>
      </c>
      <c r="AB116" s="17">
        <f t="shared" si="37"/>
        <v>1.5094010712100245</v>
      </c>
      <c r="AC116">
        <f t="shared" si="38"/>
        <v>0.12994319108505747</v>
      </c>
      <c r="AD116">
        <f t="shared" si="39"/>
        <v>-8.194212514078747E-2</v>
      </c>
    </row>
    <row r="117" spans="1:30">
      <c r="A117">
        <v>12</v>
      </c>
      <c r="B117">
        <f t="shared" si="22"/>
        <v>285.14999999999998</v>
      </c>
      <c r="C117">
        <v>35</v>
      </c>
      <c r="D117">
        <v>-44.3</v>
      </c>
      <c r="E117">
        <f t="shared" si="23"/>
        <v>228.84999999999997</v>
      </c>
      <c r="G117" s="4">
        <f t="shared" si="24"/>
        <v>308.89809914819233</v>
      </c>
      <c r="H117" s="13">
        <f t="shared" si="25"/>
        <v>35.748099148192352</v>
      </c>
      <c r="I117" s="4"/>
      <c r="J117" s="17">
        <f t="shared" si="26"/>
        <v>1.4089451801105952</v>
      </c>
      <c r="K117" s="18">
        <f t="shared" si="27"/>
        <v>8.8888784447003974E-3</v>
      </c>
      <c r="L117" s="4"/>
      <c r="M117" s="4">
        <f t="shared" si="28"/>
        <v>308.261083956221</v>
      </c>
      <c r="N117" s="4">
        <f t="shared" si="29"/>
        <v>309.22347110178521</v>
      </c>
      <c r="O117" s="4">
        <f t="shared" si="30"/>
        <v>36.073471101785231</v>
      </c>
      <c r="P117" s="4"/>
      <c r="Q117" s="4">
        <f t="shared" si="31"/>
        <v>12</v>
      </c>
      <c r="R117" s="12">
        <f t="shared" si="32"/>
        <v>0.98648421109622408</v>
      </c>
      <c r="S117" s="4">
        <f t="shared" si="33"/>
        <v>35</v>
      </c>
      <c r="T117" s="24">
        <v>63.4</v>
      </c>
      <c r="V117">
        <f t="shared" si="34"/>
        <v>12</v>
      </c>
      <c r="W117" s="4">
        <f t="shared" si="35"/>
        <v>211.25600215718211</v>
      </c>
      <c r="X117" s="4">
        <f t="shared" si="36"/>
        <v>-61.74399784281789</v>
      </c>
      <c r="Y117" s="4">
        <f t="shared" si="21"/>
        <v>17.593997842817856</v>
      </c>
      <c r="Z117" s="4"/>
      <c r="AA117" s="17">
        <f t="shared" si="40"/>
        <v>1.7759562841530054</v>
      </c>
      <c r="AB117" s="17">
        <f t="shared" si="37"/>
        <v>1.56059504364859</v>
      </c>
      <c r="AC117">
        <f t="shared" si="38"/>
        <v>0.21536124050441541</v>
      </c>
      <c r="AD117">
        <f t="shared" si="39"/>
        <v>-0.13592016048847533</v>
      </c>
    </row>
    <row r="118" spans="1:30">
      <c r="A118">
        <v>12</v>
      </c>
      <c r="B118">
        <f t="shared" si="22"/>
        <v>285.14999999999998</v>
      </c>
      <c r="C118">
        <v>30</v>
      </c>
      <c r="D118">
        <v>-53.7</v>
      </c>
      <c r="E118">
        <f t="shared" si="23"/>
        <v>219.45</v>
      </c>
      <c r="G118" s="4">
        <f t="shared" si="24"/>
        <v>309.5474790638425</v>
      </c>
      <c r="H118" s="13">
        <f t="shared" si="25"/>
        <v>36.397479063842525</v>
      </c>
      <c r="I118" s="4"/>
      <c r="J118" s="17">
        <f t="shared" si="26"/>
        <v>1.4089451801105952</v>
      </c>
      <c r="K118" s="18">
        <f t="shared" si="27"/>
        <v>8.8888784447003974E-3</v>
      </c>
      <c r="L118" s="4"/>
      <c r="M118" s="4">
        <f t="shared" si="28"/>
        <v>308.261083956221</v>
      </c>
      <c r="N118" s="4">
        <f t="shared" si="29"/>
        <v>309.22347110178521</v>
      </c>
      <c r="O118" s="4">
        <f t="shared" si="30"/>
        <v>36.073471101785231</v>
      </c>
      <c r="P118" s="4"/>
      <c r="Q118" s="4">
        <f t="shared" si="31"/>
        <v>12</v>
      </c>
      <c r="R118" s="12">
        <f t="shared" si="32"/>
        <v>1.0134591293747111</v>
      </c>
      <c r="S118" s="4">
        <f t="shared" si="33"/>
        <v>30</v>
      </c>
      <c r="T118" s="24">
        <v>63.4</v>
      </c>
      <c r="V118">
        <f t="shared" si="34"/>
        <v>12</v>
      </c>
      <c r="W118" s="4">
        <f t="shared" si="35"/>
        <v>202.15369767910144</v>
      </c>
      <c r="X118" s="4">
        <f t="shared" si="36"/>
        <v>-70.846302320898559</v>
      </c>
      <c r="Y118" s="4">
        <f t="shared" si="21"/>
        <v>17.296302320898548</v>
      </c>
      <c r="Z118" s="4"/>
      <c r="AA118" s="17">
        <f t="shared" si="40"/>
        <v>1.9125683060109289</v>
      </c>
      <c r="AB118" s="17">
        <f t="shared" si="37"/>
        <v>1.6032687360348601</v>
      </c>
      <c r="AC118">
        <f t="shared" si="38"/>
        <v>0.30929956997606878</v>
      </c>
      <c r="AD118">
        <f t="shared" si="39"/>
        <v>-0.19528404002419597</v>
      </c>
    </row>
    <row r="119" spans="1:30">
      <c r="A119">
        <v>8</v>
      </c>
      <c r="B119">
        <f t="shared" si="22"/>
        <v>281.14999999999998</v>
      </c>
      <c r="C119">
        <v>105</v>
      </c>
      <c r="D119">
        <v>10.199999999999999</v>
      </c>
      <c r="E119">
        <f t="shared" si="23"/>
        <v>283.34999999999997</v>
      </c>
      <c r="G119" s="4">
        <f t="shared" si="24"/>
        <v>279.42754963597139</v>
      </c>
      <c r="H119" s="13">
        <f t="shared" si="25"/>
        <v>6.2775496359714111</v>
      </c>
      <c r="I119" s="4"/>
      <c r="J119" s="17">
        <f t="shared" si="26"/>
        <v>1.0749412786569932</v>
      </c>
      <c r="K119" s="18">
        <f t="shared" si="27"/>
        <v>6.7587877527374865E-3</v>
      </c>
      <c r="L119" s="4"/>
      <c r="M119" s="4">
        <f t="shared" si="28"/>
        <v>298.72284815711743</v>
      </c>
      <c r="N119" s="4">
        <f t="shared" si="29"/>
        <v>299.28365304690817</v>
      </c>
      <c r="O119" s="4">
        <f t="shared" si="30"/>
        <v>26.133653046908194</v>
      </c>
      <c r="P119" s="4"/>
      <c r="Q119" s="4">
        <f t="shared" si="31"/>
        <v>8</v>
      </c>
      <c r="R119" s="12">
        <f t="shared" si="32"/>
        <v>-9.4986396815520208E-2</v>
      </c>
      <c r="S119" s="4">
        <f t="shared" si="33"/>
        <v>105</v>
      </c>
      <c r="T119" s="19">
        <v>67.5</v>
      </c>
      <c r="V119">
        <f t="shared" si="34"/>
        <v>8</v>
      </c>
      <c r="W119" s="4">
        <f t="shared" si="35"/>
        <v>285.09662917555306</v>
      </c>
      <c r="X119" s="4">
        <f t="shared" si="36"/>
        <v>12.096629175553062</v>
      </c>
      <c r="Y119" s="4">
        <f t="shared" si="21"/>
        <v>-1.746629175553096</v>
      </c>
      <c r="Z119" s="4"/>
      <c r="AA119" s="17">
        <f t="shared" si="40"/>
        <v>-0.15384615384615385</v>
      </c>
      <c r="AB119" s="17">
        <f t="shared" si="37"/>
        <v>-0.15026626723159975</v>
      </c>
      <c r="AC119">
        <f t="shared" si="38"/>
        <v>-3.5798866145541064E-3</v>
      </c>
      <c r="AD119">
        <f t="shared" si="39"/>
        <v>2.2443724152490241E-3</v>
      </c>
    </row>
    <row r="120" spans="1:30">
      <c r="A120">
        <v>8</v>
      </c>
      <c r="B120">
        <f t="shared" si="22"/>
        <v>281.14999999999998</v>
      </c>
      <c r="C120">
        <v>100</v>
      </c>
      <c r="D120">
        <v>8</v>
      </c>
      <c r="E120">
        <f t="shared" si="23"/>
        <v>281.14999999999998</v>
      </c>
      <c r="G120" s="4">
        <f t="shared" si="24"/>
        <v>281.14999999999998</v>
      </c>
      <c r="H120" s="13">
        <f t="shared" si="25"/>
        <v>8</v>
      </c>
      <c r="I120" s="4"/>
      <c r="J120" s="17">
        <f t="shared" si="26"/>
        <v>1.0749412786569932</v>
      </c>
      <c r="K120" s="18">
        <f t="shared" si="27"/>
        <v>6.7587877527374865E-3</v>
      </c>
      <c r="L120" s="4"/>
      <c r="M120" s="4">
        <f t="shared" si="28"/>
        <v>298.72284815711743</v>
      </c>
      <c r="N120" s="4">
        <f t="shared" si="29"/>
        <v>299.28365304690817</v>
      </c>
      <c r="O120" s="4">
        <f t="shared" si="30"/>
        <v>26.133653046908194</v>
      </c>
      <c r="P120" s="4"/>
      <c r="Q120" s="4">
        <f t="shared" si="31"/>
        <v>8</v>
      </c>
      <c r="R120" s="12">
        <f t="shared" si="32"/>
        <v>0</v>
      </c>
      <c r="S120" s="4">
        <f t="shared" si="33"/>
        <v>100</v>
      </c>
      <c r="T120" s="19">
        <v>67.5</v>
      </c>
      <c r="V120">
        <f t="shared" si="34"/>
        <v>8</v>
      </c>
      <c r="W120" s="4">
        <f t="shared" si="35"/>
        <v>281.14999999999998</v>
      </c>
      <c r="X120" s="4">
        <f t="shared" si="36"/>
        <v>8.1499999999999773</v>
      </c>
      <c r="Y120" s="4">
        <f t="shared" si="21"/>
        <v>0</v>
      </c>
      <c r="Z120" s="4"/>
      <c r="AA120" s="17">
        <f t="shared" si="40"/>
        <v>0</v>
      </c>
      <c r="AB120" s="17">
        <f t="shared" si="37"/>
        <v>0</v>
      </c>
      <c r="AC120">
        <f t="shared" si="38"/>
        <v>0</v>
      </c>
      <c r="AD120">
        <f t="shared" si="39"/>
        <v>0</v>
      </c>
    </row>
    <row r="121" spans="1:30">
      <c r="A121">
        <v>8</v>
      </c>
      <c r="B121">
        <f t="shared" si="22"/>
        <v>281.14999999999998</v>
      </c>
      <c r="C121">
        <v>95</v>
      </c>
      <c r="D121">
        <v>5.6</v>
      </c>
      <c r="E121">
        <f t="shared" si="23"/>
        <v>278.75</v>
      </c>
      <c r="G121" s="4">
        <f t="shared" si="24"/>
        <v>282.86516346449065</v>
      </c>
      <c r="H121" s="13">
        <f t="shared" si="25"/>
        <v>9.7151634644906721</v>
      </c>
      <c r="I121" s="4"/>
      <c r="J121" s="17">
        <f t="shared" si="26"/>
        <v>1.0749412786569932</v>
      </c>
      <c r="K121" s="18">
        <f t="shared" si="27"/>
        <v>6.7587877527374865E-3</v>
      </c>
      <c r="L121" s="4"/>
      <c r="M121" s="4">
        <f t="shared" si="28"/>
        <v>298.72284815711743</v>
      </c>
      <c r="N121" s="4">
        <f t="shared" si="29"/>
        <v>299.28365304690817</v>
      </c>
      <c r="O121" s="4">
        <f t="shared" si="30"/>
        <v>26.133653046908194</v>
      </c>
      <c r="P121" s="4"/>
      <c r="Q121" s="4">
        <f t="shared" si="31"/>
        <v>8</v>
      </c>
      <c r="R121" s="12">
        <f t="shared" si="32"/>
        <v>9.4584552823078816E-2</v>
      </c>
      <c r="S121" s="4">
        <f t="shared" si="33"/>
        <v>95</v>
      </c>
      <c r="T121" s="19">
        <v>67.5</v>
      </c>
      <c r="V121">
        <f t="shared" si="34"/>
        <v>8</v>
      </c>
      <c r="W121" s="4">
        <f t="shared" si="35"/>
        <v>277.05978898259843</v>
      </c>
      <c r="X121" s="4">
        <f t="shared" si="36"/>
        <v>4.0597889825984339</v>
      </c>
      <c r="Y121" s="4">
        <f t="shared" si="21"/>
        <v>1.6902110174015661</v>
      </c>
      <c r="Z121" s="4"/>
      <c r="AA121" s="17">
        <f t="shared" si="40"/>
        <v>0.15384615384615385</v>
      </c>
      <c r="AB121" s="17">
        <f t="shared" si="37"/>
        <v>0.14963055939576209</v>
      </c>
      <c r="AC121">
        <f t="shared" si="38"/>
        <v>4.2155944503917686E-3</v>
      </c>
      <c r="AD121">
        <f t="shared" si="39"/>
        <v>-2.646216407690416E-3</v>
      </c>
    </row>
    <row r="122" spans="1:30">
      <c r="A122">
        <v>8</v>
      </c>
      <c r="B122">
        <f t="shared" si="22"/>
        <v>281.14999999999998</v>
      </c>
      <c r="C122">
        <v>90</v>
      </c>
      <c r="D122">
        <v>3</v>
      </c>
      <c r="E122">
        <f t="shared" si="23"/>
        <v>276.14999999999998</v>
      </c>
      <c r="G122" s="4">
        <f t="shared" si="24"/>
        <v>284.58920351105513</v>
      </c>
      <c r="H122" s="13">
        <f t="shared" si="25"/>
        <v>11.439203511055155</v>
      </c>
      <c r="I122" s="4"/>
      <c r="J122" s="17">
        <f t="shared" si="26"/>
        <v>1.0749412786569932</v>
      </c>
      <c r="K122" s="18">
        <f t="shared" si="27"/>
        <v>6.7587877527374865E-3</v>
      </c>
      <c r="L122" s="4"/>
      <c r="M122" s="4">
        <f t="shared" si="28"/>
        <v>298.72284815711743</v>
      </c>
      <c r="N122" s="4">
        <f t="shared" si="29"/>
        <v>299.28365304690817</v>
      </c>
      <c r="O122" s="4">
        <f t="shared" si="30"/>
        <v>26.133653046908194</v>
      </c>
      <c r="P122" s="4"/>
      <c r="Q122" s="4">
        <f t="shared" si="31"/>
        <v>8</v>
      </c>
      <c r="R122" s="12">
        <f t="shared" si="32"/>
        <v>0.18965861440927603</v>
      </c>
      <c r="S122" s="4">
        <f t="shared" si="33"/>
        <v>90</v>
      </c>
      <c r="T122" s="19">
        <v>67.5</v>
      </c>
      <c r="V122">
        <f t="shared" si="34"/>
        <v>8</v>
      </c>
      <c r="W122" s="4">
        <f t="shared" si="35"/>
        <v>272.81278257270225</v>
      </c>
      <c r="X122" s="4">
        <f t="shared" si="36"/>
        <v>-0.18721742729775315</v>
      </c>
      <c r="Y122" s="4">
        <f t="shared" si="21"/>
        <v>3.3372174272977304</v>
      </c>
      <c r="Z122" s="4"/>
      <c r="AA122" s="17">
        <f t="shared" si="40"/>
        <v>0.30769230769230771</v>
      </c>
      <c r="AB122" s="17">
        <f t="shared" si="37"/>
        <v>0.3000355102525859</v>
      </c>
      <c r="AC122">
        <f t="shared" si="38"/>
        <v>7.6567974397218075E-3</v>
      </c>
      <c r="AD122">
        <f t="shared" si="39"/>
        <v>-4.8029240522624306E-3</v>
      </c>
    </row>
    <row r="123" spans="1:30">
      <c r="A123">
        <v>8</v>
      </c>
      <c r="B123">
        <f t="shared" si="22"/>
        <v>281.14999999999998</v>
      </c>
      <c r="C123">
        <v>85</v>
      </c>
      <c r="D123">
        <v>0.2</v>
      </c>
      <c r="E123">
        <f t="shared" si="23"/>
        <v>273.34999999999997</v>
      </c>
      <c r="G123" s="4">
        <f t="shared" si="24"/>
        <v>286.34183050749982</v>
      </c>
      <c r="H123" s="13">
        <f t="shared" si="25"/>
        <v>13.191830507499844</v>
      </c>
      <c r="I123" s="4"/>
      <c r="J123" s="17">
        <f t="shared" si="26"/>
        <v>1.0749412786569932</v>
      </c>
      <c r="K123" s="18">
        <f t="shared" si="27"/>
        <v>6.7587877527374865E-3</v>
      </c>
      <c r="L123" s="4"/>
      <c r="M123" s="4">
        <f t="shared" si="28"/>
        <v>298.72284815711743</v>
      </c>
      <c r="N123" s="4">
        <f t="shared" si="29"/>
        <v>299.28365304690817</v>
      </c>
      <c r="O123" s="4">
        <f t="shared" si="30"/>
        <v>26.133653046908194</v>
      </c>
      <c r="P123" s="4"/>
      <c r="Q123" s="4">
        <f t="shared" si="31"/>
        <v>8</v>
      </c>
      <c r="R123" s="12">
        <f t="shared" si="32"/>
        <v>0.28630913440714895</v>
      </c>
      <c r="S123" s="4">
        <f t="shared" si="33"/>
        <v>85</v>
      </c>
      <c r="T123" s="19">
        <v>67.5</v>
      </c>
      <c r="V123">
        <f t="shared" si="34"/>
        <v>8</v>
      </c>
      <c r="W123" s="4">
        <f t="shared" si="35"/>
        <v>268.39373193846745</v>
      </c>
      <c r="X123" s="4">
        <f t="shared" si="36"/>
        <v>-4.6062680615325462</v>
      </c>
      <c r="Y123" s="4">
        <f t="shared" si="21"/>
        <v>4.9562680615325121</v>
      </c>
      <c r="Z123" s="4"/>
      <c r="AA123" s="17">
        <f t="shared" si="40"/>
        <v>0.46153846153846156</v>
      </c>
      <c r="AB123" s="17">
        <f t="shared" si="37"/>
        <v>0.45293438159602883</v>
      </c>
      <c r="AC123">
        <f t="shared" si="38"/>
        <v>8.6040799424327297E-3</v>
      </c>
      <c r="AD123">
        <f t="shared" si="39"/>
        <v>-5.3831732851587488E-3</v>
      </c>
    </row>
    <row r="124" spans="1:30">
      <c r="A124">
        <v>8</v>
      </c>
      <c r="B124">
        <f t="shared" si="22"/>
        <v>281.14999999999998</v>
      </c>
      <c r="C124">
        <v>80</v>
      </c>
      <c r="D124">
        <v>-3.7</v>
      </c>
      <c r="E124">
        <f t="shared" si="23"/>
        <v>269.45</v>
      </c>
      <c r="G124" s="4">
        <f t="shared" si="24"/>
        <v>287.18803872849537</v>
      </c>
      <c r="H124" s="13">
        <f t="shared" si="25"/>
        <v>14.038038728495394</v>
      </c>
      <c r="I124" s="4"/>
      <c r="J124" s="17">
        <f t="shared" si="26"/>
        <v>1.0749412786569932</v>
      </c>
      <c r="K124" s="18">
        <f t="shared" si="27"/>
        <v>6.7587877527374865E-3</v>
      </c>
      <c r="L124" s="4"/>
      <c r="M124" s="4">
        <f t="shared" si="28"/>
        <v>298.72284815711743</v>
      </c>
      <c r="N124" s="4">
        <f t="shared" si="29"/>
        <v>299.28365304690817</v>
      </c>
      <c r="O124" s="4">
        <f t="shared" si="30"/>
        <v>26.133653046908194</v>
      </c>
      <c r="P124" s="4"/>
      <c r="Q124" s="4">
        <f t="shared" si="31"/>
        <v>8</v>
      </c>
      <c r="R124" s="12">
        <f t="shared" si="32"/>
        <v>0.33297420618317641</v>
      </c>
      <c r="S124" s="4">
        <f t="shared" si="33"/>
        <v>80</v>
      </c>
      <c r="T124" s="19">
        <v>67.5</v>
      </c>
      <c r="V124">
        <f t="shared" si="34"/>
        <v>8</v>
      </c>
      <c r="W124" s="4">
        <f t="shared" si="35"/>
        <v>263.78489799019383</v>
      </c>
      <c r="X124" s="4">
        <f t="shared" si="36"/>
        <v>-9.2151020098061736</v>
      </c>
      <c r="Y124" s="4">
        <f t="shared" si="21"/>
        <v>5.6651020098061622</v>
      </c>
      <c r="Z124" s="4"/>
      <c r="AA124" s="17">
        <f t="shared" si="40"/>
        <v>0.61538461538461542</v>
      </c>
      <c r="AB124" s="17">
        <f t="shared" si="37"/>
        <v>0.52675743817008958</v>
      </c>
      <c r="AC124">
        <f t="shared" si="38"/>
        <v>8.8627177214525843E-2</v>
      </c>
      <c r="AD124">
        <f t="shared" si="39"/>
        <v>-5.5948870739900514E-2</v>
      </c>
    </row>
    <row r="125" spans="1:30">
      <c r="A125">
        <v>8</v>
      </c>
      <c r="B125">
        <f t="shared" si="22"/>
        <v>281.14999999999998</v>
      </c>
      <c r="C125">
        <v>75</v>
      </c>
      <c r="D125">
        <v>-6</v>
      </c>
      <c r="E125">
        <f t="shared" si="23"/>
        <v>267.14999999999998</v>
      </c>
      <c r="G125" s="4">
        <f t="shared" si="24"/>
        <v>290.03567809412374</v>
      </c>
      <c r="H125" s="13">
        <f t="shared" si="25"/>
        <v>16.885678094123762</v>
      </c>
      <c r="I125" s="4"/>
      <c r="J125" s="17">
        <f t="shared" si="26"/>
        <v>1.0749412786569932</v>
      </c>
      <c r="K125" s="18">
        <f t="shared" si="27"/>
        <v>6.7587877527374865E-3</v>
      </c>
      <c r="L125" s="4"/>
      <c r="M125" s="4">
        <f t="shared" si="28"/>
        <v>298.72284815711743</v>
      </c>
      <c r="N125" s="4">
        <f t="shared" si="29"/>
        <v>299.28365304690817</v>
      </c>
      <c r="O125" s="4">
        <f t="shared" si="30"/>
        <v>26.133653046908194</v>
      </c>
      <c r="P125" s="4"/>
      <c r="Q125" s="4">
        <f t="shared" si="31"/>
        <v>8</v>
      </c>
      <c r="R125" s="12">
        <f t="shared" si="32"/>
        <v>0.49001037304167339</v>
      </c>
      <c r="S125" s="4">
        <f t="shared" si="33"/>
        <v>75</v>
      </c>
      <c r="T125" s="19">
        <v>67.5</v>
      </c>
      <c r="V125">
        <f t="shared" si="34"/>
        <v>8</v>
      </c>
      <c r="W125" s="4">
        <f t="shared" si="35"/>
        <v>258.96545898613613</v>
      </c>
      <c r="X125" s="4">
        <f t="shared" si="36"/>
        <v>-14.034541013863873</v>
      </c>
      <c r="Y125" s="4">
        <f t="shared" si="21"/>
        <v>8.1845410138638499</v>
      </c>
      <c r="Z125" s="4"/>
      <c r="AA125" s="17">
        <f t="shared" si="40"/>
        <v>0.76923076923076927</v>
      </c>
      <c r="AB125" s="17">
        <f t="shared" si="37"/>
        <v>0.77518499627627668</v>
      </c>
      <c r="AC125">
        <f t="shared" si="38"/>
        <v>-5.9542270455074098E-3</v>
      </c>
      <c r="AD125">
        <f t="shared" si="39"/>
        <v>3.8565268878272274E-3</v>
      </c>
    </row>
    <row r="126" spans="1:30">
      <c r="A126">
        <v>8</v>
      </c>
      <c r="B126">
        <f t="shared" si="22"/>
        <v>281.14999999999998</v>
      </c>
      <c r="C126">
        <v>70</v>
      </c>
      <c r="D126">
        <v>-9.6999999999999993</v>
      </c>
      <c r="E126">
        <f t="shared" si="23"/>
        <v>263.45</v>
      </c>
      <c r="G126" s="4">
        <f t="shared" si="24"/>
        <v>291.71263613847134</v>
      </c>
      <c r="H126" s="13">
        <f t="shared" si="25"/>
        <v>18.562636138471362</v>
      </c>
      <c r="I126" s="4"/>
      <c r="J126" s="17">
        <f t="shared" si="26"/>
        <v>1.0749412786569932</v>
      </c>
      <c r="K126" s="18">
        <f t="shared" si="27"/>
        <v>6.7587877527374865E-3</v>
      </c>
      <c r="L126" s="4"/>
      <c r="M126" s="4">
        <f t="shared" si="28"/>
        <v>298.72284815711743</v>
      </c>
      <c r="N126" s="4">
        <f t="shared" si="29"/>
        <v>299.28365304690817</v>
      </c>
      <c r="O126" s="4">
        <f t="shared" si="30"/>
        <v>26.133653046908194</v>
      </c>
      <c r="P126" s="4"/>
      <c r="Q126" s="4">
        <f t="shared" si="31"/>
        <v>8</v>
      </c>
      <c r="R126" s="12">
        <f t="shared" si="32"/>
        <v>0.58248804645969021</v>
      </c>
      <c r="S126" s="4">
        <f t="shared" si="33"/>
        <v>70</v>
      </c>
      <c r="T126" s="19">
        <v>67.5</v>
      </c>
      <c r="V126">
        <f t="shared" si="34"/>
        <v>8</v>
      </c>
      <c r="W126" s="4">
        <f t="shared" si="35"/>
        <v>253.91072694170376</v>
      </c>
      <c r="X126" s="4">
        <f t="shared" si="36"/>
        <v>-19.089273058296243</v>
      </c>
      <c r="Y126" s="4">
        <f t="shared" si="21"/>
        <v>9.5392730582962315</v>
      </c>
      <c r="Z126" s="4"/>
      <c r="AA126" s="17">
        <f t="shared" si="40"/>
        <v>0.92307692307692313</v>
      </c>
      <c r="AB126" s="17">
        <f t="shared" si="37"/>
        <v>0.92148252152904797</v>
      </c>
      <c r="AC126">
        <f t="shared" si="38"/>
        <v>1.5944015478751572E-3</v>
      </c>
      <c r="AD126">
        <f t="shared" si="39"/>
        <v>-8.9656892492517848E-4</v>
      </c>
    </row>
    <row r="127" spans="1:30">
      <c r="A127">
        <v>8</v>
      </c>
      <c r="B127">
        <f t="shared" si="22"/>
        <v>281.14999999999998</v>
      </c>
      <c r="C127">
        <v>65</v>
      </c>
      <c r="D127">
        <v>-13.6</v>
      </c>
      <c r="E127">
        <f t="shared" si="23"/>
        <v>259.54999999999995</v>
      </c>
      <c r="G127" s="4">
        <f t="shared" si="24"/>
        <v>293.54423670717892</v>
      </c>
      <c r="H127" s="13">
        <f t="shared" si="25"/>
        <v>20.394236707178948</v>
      </c>
      <c r="I127" s="4"/>
      <c r="J127" s="17">
        <f t="shared" si="26"/>
        <v>1.0749412786569932</v>
      </c>
      <c r="K127" s="18">
        <f t="shared" si="27"/>
        <v>6.7587877527374865E-3</v>
      </c>
      <c r="L127" s="4"/>
      <c r="M127" s="4">
        <f t="shared" si="28"/>
        <v>298.72284815711743</v>
      </c>
      <c r="N127" s="4">
        <f t="shared" si="29"/>
        <v>299.28365304690817</v>
      </c>
      <c r="O127" s="4">
        <f t="shared" si="30"/>
        <v>26.133653046908194</v>
      </c>
      <c r="P127" s="4"/>
      <c r="Q127" s="4">
        <f t="shared" si="31"/>
        <v>8</v>
      </c>
      <c r="R127" s="12">
        <f t="shared" si="32"/>
        <v>0.68349364990702621</v>
      </c>
      <c r="S127" s="4">
        <f t="shared" si="33"/>
        <v>65</v>
      </c>
      <c r="T127" s="19">
        <v>67.5</v>
      </c>
      <c r="V127">
        <f t="shared" si="34"/>
        <v>8</v>
      </c>
      <c r="W127" s="4">
        <f t="shared" si="35"/>
        <v>248.59109249960403</v>
      </c>
      <c r="X127" s="4">
        <f t="shared" si="36"/>
        <v>-24.408907500395969</v>
      </c>
      <c r="Y127" s="4">
        <f t="shared" si="21"/>
        <v>10.958907500395924</v>
      </c>
      <c r="Z127" s="4"/>
      <c r="AA127" s="17">
        <f t="shared" si="40"/>
        <v>1.0769230769230769</v>
      </c>
      <c r="AB127" s="17">
        <f t="shared" si="37"/>
        <v>1.0812710334460136</v>
      </c>
      <c r="AC127">
        <f t="shared" si="38"/>
        <v>-4.3479565229367356E-3</v>
      </c>
      <c r="AD127">
        <f t="shared" si="39"/>
        <v>2.8782652916415907E-3</v>
      </c>
    </row>
    <row r="128" spans="1:30">
      <c r="A128">
        <v>8</v>
      </c>
      <c r="B128">
        <f t="shared" si="22"/>
        <v>281.14999999999998</v>
      </c>
      <c r="C128">
        <v>60</v>
      </c>
      <c r="D128">
        <v>-18</v>
      </c>
      <c r="E128">
        <f t="shared" si="23"/>
        <v>255.14999999999998</v>
      </c>
      <c r="G128" s="4">
        <f t="shared" si="24"/>
        <v>295.24325107509901</v>
      </c>
      <c r="H128" s="13">
        <f t="shared" si="25"/>
        <v>22.093251075099033</v>
      </c>
      <c r="I128" s="4"/>
      <c r="J128" s="17">
        <f t="shared" si="26"/>
        <v>1.0749412786569932</v>
      </c>
      <c r="K128" s="18">
        <f t="shared" si="27"/>
        <v>6.7587877527374865E-3</v>
      </c>
      <c r="L128" s="4"/>
      <c r="M128" s="4">
        <f t="shared" si="28"/>
        <v>298.72284815711743</v>
      </c>
      <c r="N128" s="4">
        <f t="shared" si="29"/>
        <v>299.28365304690817</v>
      </c>
      <c r="O128" s="4">
        <f t="shared" si="30"/>
        <v>26.133653046908194</v>
      </c>
      <c r="P128" s="4"/>
      <c r="Q128" s="4">
        <f t="shared" si="31"/>
        <v>8</v>
      </c>
      <c r="R128" s="12">
        <f t="shared" si="32"/>
        <v>0.77718764325326861</v>
      </c>
      <c r="S128" s="4">
        <f t="shared" si="33"/>
        <v>60</v>
      </c>
      <c r="T128" s="19">
        <v>67.5</v>
      </c>
      <c r="V128">
        <f t="shared" si="34"/>
        <v>8</v>
      </c>
      <c r="W128" s="4">
        <f t="shared" si="35"/>
        <v>242.97057507252941</v>
      </c>
      <c r="X128" s="4">
        <f t="shared" si="36"/>
        <v>-30.029424927470586</v>
      </c>
      <c r="Y128" s="4">
        <f t="shared" si="21"/>
        <v>12.179424927470563</v>
      </c>
      <c r="Z128" s="4"/>
      <c r="AA128" s="17">
        <f t="shared" si="40"/>
        <v>1.2307692307692308</v>
      </c>
      <c r="AB128" s="17">
        <f t="shared" si="37"/>
        <v>1.2294927484933387</v>
      </c>
      <c r="AC128">
        <f t="shared" si="38"/>
        <v>1.2764822758921657E-3</v>
      </c>
      <c r="AD128">
        <f t="shared" si="39"/>
        <v>-6.5851059288524194E-4</v>
      </c>
    </row>
    <row r="129" spans="1:30">
      <c r="A129">
        <v>8</v>
      </c>
      <c r="B129">
        <f t="shared" si="22"/>
        <v>281.14999999999998</v>
      </c>
      <c r="C129">
        <v>55</v>
      </c>
      <c r="D129">
        <v>-23.3</v>
      </c>
      <c r="E129">
        <f t="shared" si="23"/>
        <v>249.84999999999997</v>
      </c>
      <c r="G129" s="4">
        <f t="shared" si="24"/>
        <v>296.38780453327604</v>
      </c>
      <c r="H129" s="13">
        <f t="shared" si="25"/>
        <v>23.237804533276062</v>
      </c>
      <c r="I129" s="4"/>
      <c r="J129" s="17">
        <f t="shared" si="26"/>
        <v>1.0749412786569932</v>
      </c>
      <c r="K129" s="18">
        <f t="shared" si="27"/>
        <v>6.7587877527374865E-3</v>
      </c>
      <c r="L129" s="4"/>
      <c r="M129" s="4">
        <f t="shared" si="28"/>
        <v>298.72284815711743</v>
      </c>
      <c r="N129" s="4">
        <f t="shared" si="29"/>
        <v>299.28365304690817</v>
      </c>
      <c r="O129" s="4">
        <f t="shared" si="30"/>
        <v>26.133653046908194</v>
      </c>
      <c r="P129" s="4"/>
      <c r="Q129" s="4">
        <f t="shared" si="31"/>
        <v>8</v>
      </c>
      <c r="R129" s="12">
        <f t="shared" si="32"/>
        <v>0.84030528729422904</v>
      </c>
      <c r="S129" s="4">
        <f t="shared" si="33"/>
        <v>55</v>
      </c>
      <c r="T129" s="19">
        <v>67.5</v>
      </c>
      <c r="V129">
        <f t="shared" si="34"/>
        <v>8</v>
      </c>
      <c r="W129" s="4">
        <f t="shared" si="35"/>
        <v>237.00478368405135</v>
      </c>
      <c r="X129" s="4">
        <f t="shared" si="36"/>
        <v>-35.995216315948653</v>
      </c>
      <c r="Y129" s="4">
        <f t="shared" si="21"/>
        <v>12.845216315948619</v>
      </c>
      <c r="Z129" s="4"/>
      <c r="AA129" s="17">
        <f t="shared" si="40"/>
        <v>1.3846153846153846</v>
      </c>
      <c r="AB129" s="17">
        <f t="shared" si="37"/>
        <v>1.3293433911586077</v>
      </c>
      <c r="AC129">
        <f t="shared" si="38"/>
        <v>5.5271993456776913E-2</v>
      </c>
      <c r="AD129">
        <f t="shared" si="39"/>
        <v>-3.4771635782694044E-2</v>
      </c>
    </row>
    <row r="130" spans="1:30">
      <c r="A130">
        <v>8</v>
      </c>
      <c r="B130">
        <f t="shared" si="22"/>
        <v>281.14999999999998</v>
      </c>
      <c r="C130">
        <v>50</v>
      </c>
      <c r="D130">
        <v>-29</v>
      </c>
      <c r="E130">
        <f t="shared" si="23"/>
        <v>244.14999999999998</v>
      </c>
      <c r="G130" s="4">
        <f t="shared" si="24"/>
        <v>297.62129954971806</v>
      </c>
      <c r="H130" s="13">
        <f t="shared" si="25"/>
        <v>24.471299549718083</v>
      </c>
      <c r="I130" s="4"/>
      <c r="J130" s="17">
        <f t="shared" si="26"/>
        <v>1.0749412786569932</v>
      </c>
      <c r="K130" s="18">
        <f t="shared" si="27"/>
        <v>6.7587877527374865E-3</v>
      </c>
      <c r="L130" s="4"/>
      <c r="M130" s="4">
        <f t="shared" si="28"/>
        <v>298.72284815711743</v>
      </c>
      <c r="N130" s="4">
        <f t="shared" si="29"/>
        <v>299.28365304690817</v>
      </c>
      <c r="O130" s="4">
        <f t="shared" si="30"/>
        <v>26.133653046908194</v>
      </c>
      <c r="P130" s="4"/>
      <c r="Q130" s="4">
        <f t="shared" si="31"/>
        <v>8</v>
      </c>
      <c r="R130" s="12">
        <f t="shared" si="32"/>
        <v>0.90832771020323766</v>
      </c>
      <c r="S130" s="4">
        <f t="shared" si="33"/>
        <v>50</v>
      </c>
      <c r="T130" s="19">
        <v>67.5</v>
      </c>
      <c r="V130">
        <f t="shared" si="34"/>
        <v>8</v>
      </c>
      <c r="W130" s="4">
        <f t="shared" si="35"/>
        <v>230.63797048078249</v>
      </c>
      <c r="X130" s="4">
        <f t="shared" si="36"/>
        <v>-42.362029519217515</v>
      </c>
      <c r="Y130" s="4">
        <f t="shared" si="21"/>
        <v>13.512029519217492</v>
      </c>
      <c r="Z130" s="4"/>
      <c r="AA130" s="17">
        <f t="shared" si="40"/>
        <v>1.5384615384615385</v>
      </c>
      <c r="AB130" s="17">
        <f t="shared" si="37"/>
        <v>1.4369532797454738</v>
      </c>
      <c r="AC130">
        <f t="shared" si="38"/>
        <v>0.10150825871606473</v>
      </c>
      <c r="AD130">
        <f t="shared" si="39"/>
        <v>-6.3979982104454658E-2</v>
      </c>
    </row>
    <row r="131" spans="1:30">
      <c r="A131">
        <v>8</v>
      </c>
      <c r="B131">
        <f t="shared" si="22"/>
        <v>281.14999999999998</v>
      </c>
      <c r="C131">
        <v>45</v>
      </c>
      <c r="D131">
        <v>-35.6</v>
      </c>
      <c r="E131">
        <f t="shared" si="23"/>
        <v>237.54999999999998</v>
      </c>
      <c r="G131" s="4">
        <f t="shared" si="24"/>
        <v>298.42533320310071</v>
      </c>
      <c r="H131" s="13">
        <f t="shared" si="25"/>
        <v>25.275333203100729</v>
      </c>
      <c r="I131" s="4"/>
      <c r="J131" s="17">
        <f t="shared" si="26"/>
        <v>1.0749412786569932</v>
      </c>
      <c r="K131" s="18">
        <f t="shared" si="27"/>
        <v>6.7587877527374865E-3</v>
      </c>
      <c r="L131" s="4"/>
      <c r="M131" s="4">
        <f t="shared" si="28"/>
        <v>298.72284815711743</v>
      </c>
      <c r="N131" s="4">
        <f t="shared" si="29"/>
        <v>299.28365304690817</v>
      </c>
      <c r="O131" s="4">
        <f t="shared" si="30"/>
        <v>26.133653046908194</v>
      </c>
      <c r="P131" s="4"/>
      <c r="Q131" s="4">
        <f t="shared" si="31"/>
        <v>8</v>
      </c>
      <c r="R131" s="12">
        <f t="shared" si="32"/>
        <v>0.95266701962438782</v>
      </c>
      <c r="S131" s="4">
        <f t="shared" si="33"/>
        <v>45</v>
      </c>
      <c r="T131" s="19">
        <v>67.5</v>
      </c>
      <c r="V131">
        <f t="shared" si="34"/>
        <v>8</v>
      </c>
      <c r="W131" s="4">
        <f t="shared" si="35"/>
        <v>223.79863593733961</v>
      </c>
      <c r="X131" s="4">
        <f t="shared" si="36"/>
        <v>-49.201364062660389</v>
      </c>
      <c r="Y131" s="4">
        <f t="shared" si="21"/>
        <v>13.751364062660372</v>
      </c>
      <c r="Z131" s="4"/>
      <c r="AA131" s="17">
        <f t="shared" si="40"/>
        <v>1.6923076923076923</v>
      </c>
      <c r="AB131" s="17">
        <f t="shared" si="37"/>
        <v>1.5070970344484051</v>
      </c>
      <c r="AC131">
        <f t="shared" si="38"/>
        <v>0.18521065785928714</v>
      </c>
      <c r="AD131">
        <f t="shared" si="39"/>
        <v>-0.11687144191407373</v>
      </c>
    </row>
    <row r="132" spans="1:30">
      <c r="A132">
        <v>8</v>
      </c>
      <c r="B132">
        <f t="shared" si="22"/>
        <v>281.14999999999998</v>
      </c>
      <c r="C132">
        <v>40</v>
      </c>
      <c r="D132">
        <v>-43</v>
      </c>
      <c r="E132">
        <f t="shared" si="23"/>
        <v>230.14999999999998</v>
      </c>
      <c r="G132" s="4">
        <f t="shared" si="24"/>
        <v>299.02425642487236</v>
      </c>
      <c r="H132" s="13">
        <f t="shared" si="25"/>
        <v>25.874256424872385</v>
      </c>
      <c r="I132" s="4"/>
      <c r="J132" s="17">
        <f t="shared" si="26"/>
        <v>1.0749412786569932</v>
      </c>
      <c r="K132" s="18">
        <f t="shared" si="27"/>
        <v>6.7587877527374865E-3</v>
      </c>
      <c r="L132" s="4"/>
      <c r="M132" s="4">
        <f t="shared" si="28"/>
        <v>298.72284815711743</v>
      </c>
      <c r="N132" s="4">
        <f t="shared" si="29"/>
        <v>299.28365304690817</v>
      </c>
      <c r="O132" s="4">
        <f t="shared" si="30"/>
        <v>26.133653046908194</v>
      </c>
      <c r="P132" s="4"/>
      <c r="Q132" s="4">
        <f t="shared" si="31"/>
        <v>8</v>
      </c>
      <c r="R132" s="12">
        <f t="shared" si="32"/>
        <v>0.98569529143604984</v>
      </c>
      <c r="S132" s="4">
        <f t="shared" si="33"/>
        <v>40</v>
      </c>
      <c r="T132" s="19">
        <v>67.5</v>
      </c>
      <c r="V132">
        <f t="shared" si="34"/>
        <v>8</v>
      </c>
      <c r="W132" s="4">
        <f t="shared" si="35"/>
        <v>216.39272102414563</v>
      </c>
      <c r="X132" s="4">
        <f t="shared" si="36"/>
        <v>-56.607278975854371</v>
      </c>
      <c r="Y132" s="4">
        <f t="shared" ref="Y132:Y195" si="41">E132-W132</f>
        <v>13.757278975854348</v>
      </c>
      <c r="Z132" s="4"/>
      <c r="AA132" s="17">
        <f t="shared" si="40"/>
        <v>1.8461538461538463</v>
      </c>
      <c r="AB132" s="17">
        <f t="shared" si="37"/>
        <v>1.5593469911226032</v>
      </c>
      <c r="AC132">
        <f t="shared" si="38"/>
        <v>0.28680685503124304</v>
      </c>
      <c r="AD132">
        <f t="shared" si="39"/>
        <v>-0.18107393933318094</v>
      </c>
    </row>
    <row r="133" spans="1:30">
      <c r="A133">
        <v>8</v>
      </c>
      <c r="B133">
        <f t="shared" ref="B133:B196" si="42">A133+273.15</f>
        <v>281.14999999999998</v>
      </c>
      <c r="C133">
        <v>35</v>
      </c>
      <c r="D133">
        <v>-51.2</v>
      </c>
      <c r="E133">
        <f t="shared" ref="E133:E196" si="43">D133+273.15</f>
        <v>221.95</v>
      </c>
      <c r="G133" s="4">
        <f t="shared" ref="G133:G196" si="44">E133*( (100/C133)^0.28571)</f>
        <v>299.58458862111121</v>
      </c>
      <c r="H133" s="13">
        <f t="shared" ref="H133:H196" si="45">G133-273.15</f>
        <v>26.434588621111232</v>
      </c>
      <c r="I133" s="4"/>
      <c r="J133" s="17">
        <f t="shared" ref="J133:J196" si="46">0.611*EXP(5423*((1/273.15)- (1/B133)  ) )</f>
        <v>1.0749412786569932</v>
      </c>
      <c r="K133" s="18">
        <f t="shared" ref="K133:K196" si="47">0.622*J133/(100-J133)</f>
        <v>6.7587877527374865E-3</v>
      </c>
      <c r="L133" s="4"/>
      <c r="M133" s="4">
        <f t="shared" ref="M133:M196" si="48">B133+$M$1*K133</f>
        <v>298.72284815711743</v>
      </c>
      <c r="N133" s="4">
        <f t="shared" ref="N133:N196" si="49">B133*EXP($N$1*K133/B133)</f>
        <v>299.28365304690817</v>
      </c>
      <c r="O133" s="4">
        <f t="shared" ref="O133:O196" si="50">N133-273.15</f>
        <v>26.133653046908194</v>
      </c>
      <c r="P133" s="4"/>
      <c r="Q133" s="4">
        <f t="shared" ref="Q133:Q196" si="51">A133</f>
        <v>8</v>
      </c>
      <c r="R133" s="12">
        <f t="shared" ref="R133:R196" si="52">(H133-A133) / (O133-A133)</f>
        <v>1.0165954192144615</v>
      </c>
      <c r="S133" s="4">
        <f t="shared" ref="S133:S196" si="53">C133</f>
        <v>35</v>
      </c>
      <c r="T133" s="19">
        <v>67.5</v>
      </c>
      <c r="V133">
        <f t="shared" ref="V133:V196" si="54">A133</f>
        <v>8</v>
      </c>
      <c r="W133" s="4">
        <f t="shared" ref="W133:W196" si="55">B133* ( (C133/100)^0.28571)</f>
        <v>208.29256533926619</v>
      </c>
      <c r="X133" s="4">
        <f t="shared" ref="X133:X196" si="56">W133-273</f>
        <v>-64.70743466073381</v>
      </c>
      <c r="Y133" s="4">
        <f t="shared" si="41"/>
        <v>13.657434660733799</v>
      </c>
      <c r="Z133" s="4"/>
      <c r="AA133" s="17">
        <f t="shared" si="40"/>
        <v>2</v>
      </c>
      <c r="AB133" s="17">
        <f t="shared" ref="AB133:AB196" si="57">R133/$T$3</f>
        <v>1.6082302735073362</v>
      </c>
      <c r="AC133">
        <f t="shared" ref="AC133:AC196" si="58">AA133-AB133</f>
        <v>0.39176972649266384</v>
      </c>
      <c r="AD133">
        <f t="shared" ref="AD133:AD196" si="59">R133-(0.632*AA133)</f>
        <v>-0.24740458078553851</v>
      </c>
    </row>
    <row r="134" spans="1:30">
      <c r="A134">
        <v>4</v>
      </c>
      <c r="B134">
        <f t="shared" si="42"/>
        <v>277.14999999999998</v>
      </c>
      <c r="C134">
        <v>105</v>
      </c>
      <c r="D134">
        <v>5.3</v>
      </c>
      <c r="E134">
        <f t="shared" si="43"/>
        <v>278.45</v>
      </c>
      <c r="G134" s="4">
        <f t="shared" si="44"/>
        <v>274.59538096395352</v>
      </c>
      <c r="H134" s="13">
        <f t="shared" si="45"/>
        <v>1.4453809639535393</v>
      </c>
      <c r="I134" s="4"/>
      <c r="J134" s="17">
        <f t="shared" si="46"/>
        <v>0.81373585061790488</v>
      </c>
      <c r="K134" s="18">
        <f t="shared" si="47"/>
        <v>5.1029616189802833E-3</v>
      </c>
      <c r="L134" s="4"/>
      <c r="M134" s="4">
        <f t="shared" si="48"/>
        <v>290.41770020934871</v>
      </c>
      <c r="N134" s="4">
        <f t="shared" si="49"/>
        <v>290.74040416980768</v>
      </c>
      <c r="O134" s="4">
        <f t="shared" si="50"/>
        <v>17.590404169807698</v>
      </c>
      <c r="P134" s="4"/>
      <c r="Q134" s="4">
        <f t="shared" si="51"/>
        <v>4</v>
      </c>
      <c r="R134" s="12">
        <f t="shared" si="52"/>
        <v>-0.18797226367423098</v>
      </c>
      <c r="S134" s="4">
        <f t="shared" si="53"/>
        <v>105</v>
      </c>
      <c r="T134" s="20">
        <v>70.8</v>
      </c>
      <c r="V134">
        <f t="shared" si="54"/>
        <v>4</v>
      </c>
      <c r="W134" s="4">
        <f t="shared" si="55"/>
        <v>281.04047937401577</v>
      </c>
      <c r="X134" s="4">
        <f t="shared" si="56"/>
        <v>8.0404793740157743</v>
      </c>
      <c r="Y134" s="4">
        <f t="shared" si="41"/>
        <v>-2.5904793740157857</v>
      </c>
      <c r="Z134" s="4"/>
      <c r="AA134" s="17">
        <f t="shared" ref="AA134:AA197" si="60">(100-S134) / (100-T134)</f>
        <v>-0.17123287671232876</v>
      </c>
      <c r="AB134" s="17">
        <f t="shared" si="57"/>
        <v>-0.29736774267013266</v>
      </c>
      <c r="AC134">
        <f t="shared" si="58"/>
        <v>0.1261348659578039</v>
      </c>
      <c r="AD134">
        <f t="shared" si="59"/>
        <v>-7.9753085592039197E-2</v>
      </c>
    </row>
    <row r="135" spans="1:30">
      <c r="A135">
        <v>4</v>
      </c>
      <c r="B135">
        <f t="shared" si="42"/>
        <v>277.14999999999998</v>
      </c>
      <c r="C135">
        <v>100</v>
      </c>
      <c r="D135">
        <v>4</v>
      </c>
      <c r="E135">
        <f t="shared" si="43"/>
        <v>277.14999999999998</v>
      </c>
      <c r="G135" s="4">
        <f t="shared" si="44"/>
        <v>277.14999999999998</v>
      </c>
      <c r="H135" s="13">
        <f t="shared" si="45"/>
        <v>4</v>
      </c>
      <c r="I135" s="4"/>
      <c r="J135" s="17">
        <f t="shared" si="46"/>
        <v>0.81373585061790488</v>
      </c>
      <c r="K135" s="18">
        <f t="shared" si="47"/>
        <v>5.1029616189802833E-3</v>
      </c>
      <c r="L135" s="4"/>
      <c r="M135" s="4">
        <f t="shared" si="48"/>
        <v>290.41770020934871</v>
      </c>
      <c r="N135" s="4">
        <f t="shared" si="49"/>
        <v>290.74040416980768</v>
      </c>
      <c r="O135" s="4">
        <f t="shared" si="50"/>
        <v>17.590404169807698</v>
      </c>
      <c r="P135" s="4"/>
      <c r="Q135" s="4">
        <f t="shared" si="51"/>
        <v>4</v>
      </c>
      <c r="R135" s="12">
        <f t="shared" si="52"/>
        <v>0</v>
      </c>
      <c r="S135" s="4">
        <f t="shared" si="53"/>
        <v>100</v>
      </c>
      <c r="T135" s="20">
        <v>70.8</v>
      </c>
      <c r="V135">
        <f t="shared" si="54"/>
        <v>4</v>
      </c>
      <c r="W135" s="4">
        <f t="shared" si="55"/>
        <v>277.14999999999998</v>
      </c>
      <c r="X135" s="4">
        <f t="shared" si="56"/>
        <v>4.1499999999999773</v>
      </c>
      <c r="Y135" s="4">
        <f t="shared" si="41"/>
        <v>0</v>
      </c>
      <c r="Z135" s="4"/>
      <c r="AA135" s="17">
        <f t="shared" si="60"/>
        <v>0</v>
      </c>
      <c r="AB135" s="17">
        <f t="shared" si="57"/>
        <v>0</v>
      </c>
      <c r="AC135">
        <f t="shared" si="58"/>
        <v>0</v>
      </c>
      <c r="AD135">
        <f t="shared" si="59"/>
        <v>0</v>
      </c>
    </row>
    <row r="136" spans="1:30">
      <c r="A136">
        <v>4</v>
      </c>
      <c r="B136">
        <f t="shared" si="42"/>
        <v>277.14999999999998</v>
      </c>
      <c r="C136">
        <v>95</v>
      </c>
      <c r="D136">
        <v>1.4</v>
      </c>
      <c r="E136">
        <f t="shared" si="43"/>
        <v>274.54999999999995</v>
      </c>
      <c r="G136" s="4">
        <f t="shared" si="44"/>
        <v>278.6031592078059</v>
      </c>
      <c r="H136" s="13">
        <f t="shared" si="45"/>
        <v>5.4531592078059248</v>
      </c>
      <c r="I136" s="4"/>
      <c r="J136" s="17">
        <f t="shared" si="46"/>
        <v>0.81373585061790488</v>
      </c>
      <c r="K136" s="18">
        <f t="shared" si="47"/>
        <v>5.1029616189802833E-3</v>
      </c>
      <c r="L136" s="4"/>
      <c r="M136" s="4">
        <f t="shared" si="48"/>
        <v>290.41770020934871</v>
      </c>
      <c r="N136" s="4">
        <f t="shared" si="49"/>
        <v>290.74040416980768</v>
      </c>
      <c r="O136" s="4">
        <f t="shared" si="50"/>
        <v>17.590404169807698</v>
      </c>
      <c r="P136" s="4"/>
      <c r="Q136" s="4">
        <f t="shared" si="51"/>
        <v>4</v>
      </c>
      <c r="R136" s="12">
        <f t="shared" si="52"/>
        <v>0.1069253857095912</v>
      </c>
      <c r="S136" s="4">
        <f t="shared" si="53"/>
        <v>95</v>
      </c>
      <c r="T136" s="20">
        <v>70.8</v>
      </c>
      <c r="V136">
        <f t="shared" si="54"/>
        <v>4</v>
      </c>
      <c r="W136" s="4">
        <f t="shared" si="55"/>
        <v>273.11798156331906</v>
      </c>
      <c r="X136" s="4">
        <f t="shared" si="56"/>
        <v>0.11798156331906284</v>
      </c>
      <c r="Y136" s="4">
        <f t="shared" si="41"/>
        <v>1.4320184366808917</v>
      </c>
      <c r="Z136" s="4"/>
      <c r="AA136" s="17">
        <f t="shared" si="60"/>
        <v>0.17123287671232876</v>
      </c>
      <c r="AB136" s="17">
        <f t="shared" si="57"/>
        <v>0.16915346956559163</v>
      </c>
      <c r="AC136">
        <f t="shared" si="58"/>
        <v>2.0794071467371278E-3</v>
      </c>
      <c r="AD136">
        <f t="shared" si="59"/>
        <v>-1.2937923726005773E-3</v>
      </c>
    </row>
    <row r="137" spans="1:30">
      <c r="A137">
        <v>4</v>
      </c>
      <c r="B137">
        <f t="shared" si="42"/>
        <v>277.14999999999998</v>
      </c>
      <c r="C137">
        <v>90</v>
      </c>
      <c r="D137">
        <v>-1.3</v>
      </c>
      <c r="E137">
        <f t="shared" si="43"/>
        <v>271.84999999999997</v>
      </c>
      <c r="G137" s="4">
        <f t="shared" si="44"/>
        <v>280.15779458439374</v>
      </c>
      <c r="H137" s="13">
        <f t="shared" si="45"/>
        <v>7.0077945843937641</v>
      </c>
      <c r="I137" s="4"/>
      <c r="J137" s="17">
        <f t="shared" si="46"/>
        <v>0.81373585061790488</v>
      </c>
      <c r="K137" s="18">
        <f t="shared" si="47"/>
        <v>5.1029616189802833E-3</v>
      </c>
      <c r="L137" s="4"/>
      <c r="M137" s="4">
        <f t="shared" si="48"/>
        <v>290.41770020934871</v>
      </c>
      <c r="N137" s="4">
        <f t="shared" si="49"/>
        <v>290.74040416980768</v>
      </c>
      <c r="O137" s="4">
        <f t="shared" si="50"/>
        <v>17.590404169807698</v>
      </c>
      <c r="P137" s="4"/>
      <c r="Q137" s="4">
        <f t="shared" si="51"/>
        <v>4</v>
      </c>
      <c r="R137" s="12">
        <f t="shared" si="52"/>
        <v>0.22131752277653741</v>
      </c>
      <c r="S137" s="4">
        <f t="shared" si="53"/>
        <v>90</v>
      </c>
      <c r="T137" s="20">
        <v>70.8</v>
      </c>
      <c r="V137">
        <f t="shared" si="54"/>
        <v>4</v>
      </c>
      <c r="W137" s="4">
        <f t="shared" si="55"/>
        <v>268.93139850622237</v>
      </c>
      <c r="X137" s="4">
        <f t="shared" si="56"/>
        <v>-4.0686014937776349</v>
      </c>
      <c r="Y137" s="4">
        <f t="shared" si="41"/>
        <v>2.9186014937776008</v>
      </c>
      <c r="Z137" s="4"/>
      <c r="AA137" s="17">
        <f t="shared" si="60"/>
        <v>0.34246575342465752</v>
      </c>
      <c r="AB137" s="17">
        <f t="shared" si="57"/>
        <v>0.35011916585450381</v>
      </c>
      <c r="AC137">
        <f t="shared" si="58"/>
        <v>-7.6534124298462958E-3</v>
      </c>
      <c r="AD137">
        <f t="shared" si="59"/>
        <v>4.8791666121538457E-3</v>
      </c>
    </row>
    <row r="138" spans="1:30">
      <c r="A138">
        <v>4</v>
      </c>
      <c r="B138">
        <f t="shared" si="42"/>
        <v>277.14999999999998</v>
      </c>
      <c r="C138">
        <v>85</v>
      </c>
      <c r="D138">
        <v>-4.3</v>
      </c>
      <c r="E138">
        <f t="shared" si="43"/>
        <v>268.84999999999997</v>
      </c>
      <c r="G138" s="4">
        <f t="shared" si="44"/>
        <v>281.62795365626971</v>
      </c>
      <c r="H138" s="13">
        <f t="shared" si="45"/>
        <v>8.4779536562697331</v>
      </c>
      <c r="I138" s="4"/>
      <c r="J138" s="17">
        <f t="shared" si="46"/>
        <v>0.81373585061790488</v>
      </c>
      <c r="K138" s="18">
        <f t="shared" si="47"/>
        <v>5.1029616189802833E-3</v>
      </c>
      <c r="L138" s="4"/>
      <c r="M138" s="4">
        <f t="shared" si="48"/>
        <v>290.41770020934871</v>
      </c>
      <c r="N138" s="4">
        <f t="shared" si="49"/>
        <v>290.74040416980768</v>
      </c>
      <c r="O138" s="4">
        <f t="shared" si="50"/>
        <v>17.590404169807698</v>
      </c>
      <c r="P138" s="4"/>
      <c r="Q138" s="4">
        <f t="shared" si="51"/>
        <v>4</v>
      </c>
      <c r="R138" s="12">
        <f t="shared" si="52"/>
        <v>0.3294937810766444</v>
      </c>
      <c r="S138" s="4">
        <f t="shared" si="53"/>
        <v>85</v>
      </c>
      <c r="T138" s="20">
        <v>70.8</v>
      </c>
      <c r="V138">
        <f t="shared" si="54"/>
        <v>4</v>
      </c>
      <c r="W138" s="4">
        <f t="shared" si="55"/>
        <v>264.57521894627871</v>
      </c>
      <c r="X138" s="4">
        <f t="shared" si="56"/>
        <v>-8.4247810537212899</v>
      </c>
      <c r="Y138" s="4">
        <f t="shared" si="41"/>
        <v>4.2747810537212558</v>
      </c>
      <c r="Z138" s="4"/>
      <c r="AA138" s="17">
        <f t="shared" si="60"/>
        <v>0.51369863013698625</v>
      </c>
      <c r="AB138" s="17">
        <f t="shared" si="57"/>
        <v>0.52125148672155275</v>
      </c>
      <c r="AC138">
        <f t="shared" si="58"/>
        <v>-7.552856584566503E-3</v>
      </c>
      <c r="AD138">
        <f t="shared" si="59"/>
        <v>4.836246830069113E-3</v>
      </c>
    </row>
    <row r="139" spans="1:30">
      <c r="A139">
        <v>4</v>
      </c>
      <c r="B139">
        <f t="shared" si="42"/>
        <v>277.14999999999998</v>
      </c>
      <c r="C139">
        <v>80</v>
      </c>
      <c r="D139">
        <v>-7.4</v>
      </c>
      <c r="E139">
        <f t="shared" si="43"/>
        <v>265.75</v>
      </c>
      <c r="G139" s="4">
        <f t="shared" si="44"/>
        <v>283.24446573426479</v>
      </c>
      <c r="H139" s="13">
        <f t="shared" si="45"/>
        <v>10.094465734264816</v>
      </c>
      <c r="I139" s="4"/>
      <c r="J139" s="17">
        <f t="shared" si="46"/>
        <v>0.81373585061790488</v>
      </c>
      <c r="K139" s="18">
        <f t="shared" si="47"/>
        <v>5.1029616189802833E-3</v>
      </c>
      <c r="L139" s="4"/>
      <c r="M139" s="4">
        <f t="shared" si="48"/>
        <v>290.41770020934871</v>
      </c>
      <c r="N139" s="4">
        <f t="shared" si="49"/>
        <v>290.74040416980768</v>
      </c>
      <c r="O139" s="4">
        <f t="shared" si="50"/>
        <v>17.590404169807698</v>
      </c>
      <c r="P139" s="4"/>
      <c r="Q139" s="4">
        <f t="shared" si="51"/>
        <v>4</v>
      </c>
      <c r="R139" s="12">
        <f t="shared" si="52"/>
        <v>0.44843888806517013</v>
      </c>
      <c r="S139" s="4">
        <f t="shared" si="53"/>
        <v>80</v>
      </c>
      <c r="T139" s="20">
        <v>70.8</v>
      </c>
      <c r="V139">
        <f t="shared" si="54"/>
        <v>4</v>
      </c>
      <c r="W139" s="4">
        <f t="shared" si="55"/>
        <v>260.03195617279823</v>
      </c>
      <c r="X139" s="4">
        <f t="shared" si="56"/>
        <v>-12.968043827201768</v>
      </c>
      <c r="Y139" s="4">
        <f t="shared" si="41"/>
        <v>5.7180438272017682</v>
      </c>
      <c r="Z139" s="4"/>
      <c r="AA139" s="17">
        <f t="shared" si="60"/>
        <v>0.68493150684931503</v>
      </c>
      <c r="AB139" s="17">
        <f t="shared" si="57"/>
        <v>0.70941987537348039</v>
      </c>
      <c r="AC139">
        <f t="shared" si="58"/>
        <v>-2.448836852416536E-2</v>
      </c>
      <c r="AD139">
        <f t="shared" si="59"/>
        <v>1.5562175736403006E-2</v>
      </c>
    </row>
    <row r="140" spans="1:30">
      <c r="A140">
        <v>4</v>
      </c>
      <c r="B140">
        <f t="shared" si="42"/>
        <v>277.14999999999998</v>
      </c>
      <c r="C140">
        <v>75</v>
      </c>
      <c r="D140">
        <v>-11</v>
      </c>
      <c r="E140">
        <f t="shared" si="43"/>
        <v>262.14999999999998</v>
      </c>
      <c r="G140" s="4">
        <f t="shared" si="44"/>
        <v>284.60734797819407</v>
      </c>
      <c r="H140" s="13">
        <f t="shared" si="45"/>
        <v>11.457347978194093</v>
      </c>
      <c r="I140" s="4"/>
      <c r="J140" s="17">
        <f t="shared" si="46"/>
        <v>0.81373585061790488</v>
      </c>
      <c r="K140" s="18">
        <f t="shared" si="47"/>
        <v>5.1029616189802833E-3</v>
      </c>
      <c r="L140" s="4"/>
      <c r="M140" s="4">
        <f t="shared" si="48"/>
        <v>290.41770020934871</v>
      </c>
      <c r="N140" s="4">
        <f t="shared" si="49"/>
        <v>290.74040416980768</v>
      </c>
      <c r="O140" s="4">
        <f t="shared" si="50"/>
        <v>17.590404169807698</v>
      </c>
      <c r="P140" s="4"/>
      <c r="Q140" s="4">
        <f t="shared" si="51"/>
        <v>4</v>
      </c>
      <c r="R140" s="12">
        <f t="shared" si="52"/>
        <v>0.5487215747976989</v>
      </c>
      <c r="S140" s="4">
        <f t="shared" si="53"/>
        <v>75</v>
      </c>
      <c r="T140" s="20">
        <v>70.8</v>
      </c>
      <c r="V140">
        <f t="shared" si="54"/>
        <v>4</v>
      </c>
      <c r="W140" s="4">
        <f t="shared" si="55"/>
        <v>255.28108468080251</v>
      </c>
      <c r="X140" s="4">
        <f t="shared" si="56"/>
        <v>-17.718915319197492</v>
      </c>
      <c r="Y140" s="4">
        <f t="shared" si="41"/>
        <v>6.8689153191974697</v>
      </c>
      <c r="Z140" s="4"/>
      <c r="AA140" s="17">
        <f t="shared" si="60"/>
        <v>0.8561643835616437</v>
      </c>
      <c r="AB140" s="17">
        <f t="shared" si="57"/>
        <v>0.86806474988661453</v>
      </c>
      <c r="AC140">
        <f t="shared" si="58"/>
        <v>-1.1900366324970824E-2</v>
      </c>
      <c r="AD140">
        <f t="shared" si="59"/>
        <v>7.6256843867400503E-3</v>
      </c>
    </row>
    <row r="141" spans="1:30">
      <c r="A141">
        <v>4</v>
      </c>
      <c r="B141">
        <f t="shared" si="42"/>
        <v>277.14999999999998</v>
      </c>
      <c r="C141">
        <v>70</v>
      </c>
      <c r="D141">
        <v>-14.9</v>
      </c>
      <c r="E141">
        <f t="shared" si="43"/>
        <v>258.25</v>
      </c>
      <c r="G141" s="4">
        <f t="shared" si="44"/>
        <v>285.95478566240359</v>
      </c>
      <c r="H141" s="13">
        <f t="shared" si="45"/>
        <v>12.804785662403617</v>
      </c>
      <c r="I141" s="4"/>
      <c r="J141" s="17">
        <f t="shared" si="46"/>
        <v>0.81373585061790488</v>
      </c>
      <c r="K141" s="18">
        <f t="shared" si="47"/>
        <v>5.1029616189802833E-3</v>
      </c>
      <c r="L141" s="4"/>
      <c r="M141" s="4">
        <f t="shared" si="48"/>
        <v>290.41770020934871</v>
      </c>
      <c r="N141" s="4">
        <f t="shared" si="49"/>
        <v>290.74040416980768</v>
      </c>
      <c r="O141" s="4">
        <f t="shared" si="50"/>
        <v>17.590404169807698</v>
      </c>
      <c r="P141" s="4"/>
      <c r="Q141" s="4">
        <f t="shared" si="51"/>
        <v>4</v>
      </c>
      <c r="R141" s="12">
        <f t="shared" si="52"/>
        <v>0.64786783030075279</v>
      </c>
      <c r="S141" s="4">
        <f t="shared" si="53"/>
        <v>70</v>
      </c>
      <c r="T141" s="20">
        <v>70.8</v>
      </c>
      <c r="V141">
        <f t="shared" si="54"/>
        <v>4</v>
      </c>
      <c r="W141" s="4">
        <f t="shared" si="55"/>
        <v>250.29826772859042</v>
      </c>
      <c r="X141" s="4">
        <f t="shared" si="56"/>
        <v>-22.701732271409583</v>
      </c>
      <c r="Y141" s="4">
        <f t="shared" si="41"/>
        <v>7.9517322714095826</v>
      </c>
      <c r="Z141" s="4"/>
      <c r="AA141" s="17">
        <f t="shared" si="60"/>
        <v>1.0273972602739725</v>
      </c>
      <c r="AB141" s="17">
        <f t="shared" si="57"/>
        <v>1.0249118166657605</v>
      </c>
      <c r="AC141">
        <f t="shared" si="58"/>
        <v>2.4854436082120124E-3</v>
      </c>
      <c r="AD141">
        <f t="shared" si="59"/>
        <v>-1.4472381923977817E-3</v>
      </c>
    </row>
    <row r="142" spans="1:30">
      <c r="A142">
        <v>4</v>
      </c>
      <c r="B142">
        <f t="shared" si="42"/>
        <v>277.14999999999998</v>
      </c>
      <c r="C142">
        <v>65</v>
      </c>
      <c r="D142">
        <v>-19.2</v>
      </c>
      <c r="E142">
        <f t="shared" si="43"/>
        <v>253.95</v>
      </c>
      <c r="G142" s="4">
        <f t="shared" si="44"/>
        <v>287.21078370945139</v>
      </c>
      <c r="H142" s="13">
        <f t="shared" si="45"/>
        <v>14.060783709451414</v>
      </c>
      <c r="I142" s="4"/>
      <c r="J142" s="17">
        <f t="shared" si="46"/>
        <v>0.81373585061790488</v>
      </c>
      <c r="K142" s="18">
        <f t="shared" si="47"/>
        <v>5.1029616189802833E-3</v>
      </c>
      <c r="L142" s="4"/>
      <c r="M142" s="4">
        <f t="shared" si="48"/>
        <v>290.41770020934871</v>
      </c>
      <c r="N142" s="4">
        <f t="shared" si="49"/>
        <v>290.74040416980768</v>
      </c>
      <c r="O142" s="4">
        <f t="shared" si="50"/>
        <v>17.590404169807698</v>
      </c>
      <c r="P142" s="4"/>
      <c r="Q142" s="4">
        <f t="shared" si="51"/>
        <v>4</v>
      </c>
      <c r="R142" s="12">
        <f t="shared" si="52"/>
        <v>0.74028583578127483</v>
      </c>
      <c r="S142" s="4">
        <f t="shared" si="53"/>
        <v>65</v>
      </c>
      <c r="T142" s="20">
        <v>70.8</v>
      </c>
      <c r="V142">
        <f t="shared" si="54"/>
        <v>4</v>
      </c>
      <c r="W142" s="4">
        <f t="shared" si="55"/>
        <v>245.05431721951007</v>
      </c>
      <c r="X142" s="4">
        <f t="shared" si="56"/>
        <v>-27.945682780489932</v>
      </c>
      <c r="Y142" s="4">
        <f t="shared" si="41"/>
        <v>8.8956827804899206</v>
      </c>
      <c r="Z142" s="4"/>
      <c r="AA142" s="17">
        <f t="shared" si="60"/>
        <v>1.1986301369863013</v>
      </c>
      <c r="AB142" s="17">
        <f t="shared" si="57"/>
        <v>1.1711149486312682</v>
      </c>
      <c r="AC142">
        <f t="shared" si="58"/>
        <v>2.7515188355033082E-2</v>
      </c>
      <c r="AD142">
        <f t="shared" si="59"/>
        <v>-1.7248410794067581E-2</v>
      </c>
    </row>
    <row r="143" spans="1:30">
      <c r="A143">
        <v>4</v>
      </c>
      <c r="B143">
        <f t="shared" si="42"/>
        <v>277.14999999999998</v>
      </c>
      <c r="C143">
        <v>60</v>
      </c>
      <c r="D143">
        <v>-23.9</v>
      </c>
      <c r="E143">
        <f t="shared" si="43"/>
        <v>249.24999999999997</v>
      </c>
      <c r="G143" s="4">
        <f t="shared" si="44"/>
        <v>288.41614865948827</v>
      </c>
      <c r="H143" s="13">
        <f t="shared" si="45"/>
        <v>15.266148659488294</v>
      </c>
      <c r="I143" s="4"/>
      <c r="J143" s="17">
        <f t="shared" si="46"/>
        <v>0.81373585061790488</v>
      </c>
      <c r="K143" s="18">
        <f t="shared" si="47"/>
        <v>5.1029616189802833E-3</v>
      </c>
      <c r="L143" s="4"/>
      <c r="M143" s="4">
        <f t="shared" si="48"/>
        <v>290.41770020934871</v>
      </c>
      <c r="N143" s="4">
        <f t="shared" si="49"/>
        <v>290.74040416980768</v>
      </c>
      <c r="O143" s="4">
        <f t="shared" si="50"/>
        <v>17.590404169807698</v>
      </c>
      <c r="P143" s="4"/>
      <c r="Q143" s="4">
        <f t="shared" si="51"/>
        <v>4</v>
      </c>
      <c r="R143" s="12">
        <f t="shared" si="52"/>
        <v>0.82897819069406742</v>
      </c>
      <c r="S143" s="4">
        <f t="shared" si="53"/>
        <v>60</v>
      </c>
      <c r="T143" s="20">
        <v>70.8</v>
      </c>
      <c r="V143">
        <f t="shared" si="54"/>
        <v>4</v>
      </c>
      <c r="W143" s="4">
        <f t="shared" si="55"/>
        <v>239.51376447217331</v>
      </c>
      <c r="X143" s="4">
        <f t="shared" si="56"/>
        <v>-33.486235527826693</v>
      </c>
      <c r="Y143" s="4">
        <f t="shared" si="41"/>
        <v>9.7362355278266648</v>
      </c>
      <c r="Z143" s="4"/>
      <c r="AA143" s="17">
        <f t="shared" si="60"/>
        <v>1.3698630136986301</v>
      </c>
      <c r="AB143" s="17">
        <f t="shared" si="57"/>
        <v>1.3114241881806934</v>
      </c>
      <c r="AC143">
        <f t="shared" si="58"/>
        <v>5.8438825517936666E-2</v>
      </c>
      <c r="AD143">
        <f t="shared" si="59"/>
        <v>-3.6775233963466825E-2</v>
      </c>
    </row>
    <row r="144" spans="1:30">
      <c r="A144">
        <v>4</v>
      </c>
      <c r="B144">
        <f t="shared" si="42"/>
        <v>277.14999999999998</v>
      </c>
      <c r="C144">
        <v>55</v>
      </c>
      <c r="D144">
        <v>-29.4</v>
      </c>
      <c r="E144">
        <f t="shared" si="43"/>
        <v>243.74999999999997</v>
      </c>
      <c r="G144" s="4">
        <f t="shared" si="44"/>
        <v>289.15160038017228</v>
      </c>
      <c r="H144" s="13">
        <f t="shared" si="45"/>
        <v>16.001600380172306</v>
      </c>
      <c r="I144" s="4"/>
      <c r="J144" s="17">
        <f t="shared" si="46"/>
        <v>0.81373585061790488</v>
      </c>
      <c r="K144" s="18">
        <f t="shared" si="47"/>
        <v>5.1029616189802833E-3</v>
      </c>
      <c r="L144" s="4"/>
      <c r="M144" s="4">
        <f t="shared" si="48"/>
        <v>290.41770020934871</v>
      </c>
      <c r="N144" s="4">
        <f t="shared" si="49"/>
        <v>290.74040416980768</v>
      </c>
      <c r="O144" s="4">
        <f t="shared" si="50"/>
        <v>17.590404169807698</v>
      </c>
      <c r="P144" s="4"/>
      <c r="Q144" s="4">
        <f t="shared" si="51"/>
        <v>4</v>
      </c>
      <c r="R144" s="12">
        <f t="shared" si="52"/>
        <v>0.88309370569235446</v>
      </c>
      <c r="S144" s="4">
        <f t="shared" si="53"/>
        <v>55</v>
      </c>
      <c r="T144" s="20">
        <v>70.8</v>
      </c>
      <c r="V144">
        <f t="shared" si="54"/>
        <v>4</v>
      </c>
      <c r="W144" s="4">
        <f t="shared" si="55"/>
        <v>233.6328500730387</v>
      </c>
      <c r="X144" s="4">
        <f t="shared" si="56"/>
        <v>-39.367149926961304</v>
      </c>
      <c r="Y144" s="4">
        <f t="shared" si="41"/>
        <v>10.117149926961275</v>
      </c>
      <c r="Z144" s="4"/>
      <c r="AA144" s="17">
        <f t="shared" si="60"/>
        <v>1.5410958904109588</v>
      </c>
      <c r="AB144" s="17">
        <f t="shared" si="57"/>
        <v>1.3970336723882211</v>
      </c>
      <c r="AC144">
        <f t="shared" si="58"/>
        <v>0.14406221802273778</v>
      </c>
      <c r="AD144">
        <f t="shared" si="59"/>
        <v>-9.087889704737151E-2</v>
      </c>
    </row>
    <row r="145" spans="1:30">
      <c r="A145">
        <v>4</v>
      </c>
      <c r="B145">
        <f t="shared" si="42"/>
        <v>277.14999999999998</v>
      </c>
      <c r="C145">
        <v>50</v>
      </c>
      <c r="D145">
        <v>-35.200000000000003</v>
      </c>
      <c r="E145">
        <f t="shared" si="43"/>
        <v>237.95</v>
      </c>
      <c r="G145" s="4">
        <f t="shared" si="44"/>
        <v>290.06343734530174</v>
      </c>
      <c r="H145" s="13">
        <f t="shared" si="45"/>
        <v>16.913437345301759</v>
      </c>
      <c r="I145" s="4"/>
      <c r="J145" s="17">
        <f t="shared" si="46"/>
        <v>0.81373585061790488</v>
      </c>
      <c r="K145" s="18">
        <f t="shared" si="47"/>
        <v>5.1029616189802833E-3</v>
      </c>
      <c r="L145" s="4"/>
      <c r="M145" s="4">
        <f t="shared" si="48"/>
        <v>290.41770020934871</v>
      </c>
      <c r="N145" s="4">
        <f t="shared" si="49"/>
        <v>290.74040416980768</v>
      </c>
      <c r="O145" s="4">
        <f t="shared" si="50"/>
        <v>17.590404169807698</v>
      </c>
      <c r="P145" s="4"/>
      <c r="Q145" s="4">
        <f t="shared" si="51"/>
        <v>4</v>
      </c>
      <c r="R145" s="12">
        <f t="shared" si="52"/>
        <v>0.95018788138693611</v>
      </c>
      <c r="S145" s="4">
        <f t="shared" si="53"/>
        <v>50</v>
      </c>
      <c r="T145" s="20">
        <v>70.8</v>
      </c>
      <c r="V145">
        <f t="shared" si="54"/>
        <v>4</v>
      </c>
      <c r="W145" s="4">
        <f t="shared" si="55"/>
        <v>227.35661930908364</v>
      </c>
      <c r="X145" s="4">
        <f t="shared" si="56"/>
        <v>-45.643380690916359</v>
      </c>
      <c r="Y145" s="4">
        <f t="shared" si="41"/>
        <v>10.593380690916348</v>
      </c>
      <c r="Z145" s="4"/>
      <c r="AA145" s="17">
        <f t="shared" si="60"/>
        <v>1.7123287671232874</v>
      </c>
      <c r="AB145" s="17">
        <f t="shared" si="57"/>
        <v>1.5031750955036474</v>
      </c>
      <c r="AC145">
        <f t="shared" si="58"/>
        <v>0.20915367161964005</v>
      </c>
      <c r="AD145">
        <f t="shared" si="59"/>
        <v>-0.13200389943498159</v>
      </c>
    </row>
    <row r="146" spans="1:30">
      <c r="A146">
        <v>4</v>
      </c>
      <c r="B146">
        <f t="shared" si="42"/>
        <v>277.14999999999998</v>
      </c>
      <c r="C146">
        <v>45</v>
      </c>
      <c r="D146">
        <v>-41.9</v>
      </c>
      <c r="E146">
        <f t="shared" si="43"/>
        <v>231.24999999999997</v>
      </c>
      <c r="G146" s="4">
        <f t="shared" si="44"/>
        <v>290.51087477675031</v>
      </c>
      <c r="H146" s="13">
        <f t="shared" si="45"/>
        <v>17.360874776750336</v>
      </c>
      <c r="I146" s="4"/>
      <c r="J146" s="17">
        <f t="shared" si="46"/>
        <v>0.81373585061790488</v>
      </c>
      <c r="K146" s="18">
        <f t="shared" si="47"/>
        <v>5.1029616189802833E-3</v>
      </c>
      <c r="L146" s="4"/>
      <c r="M146" s="4">
        <f t="shared" si="48"/>
        <v>290.41770020934871</v>
      </c>
      <c r="N146" s="4">
        <f t="shared" si="49"/>
        <v>290.74040416980768</v>
      </c>
      <c r="O146" s="4">
        <f t="shared" si="50"/>
        <v>17.590404169807698</v>
      </c>
      <c r="P146" s="4"/>
      <c r="Q146" s="4">
        <f t="shared" si="51"/>
        <v>4</v>
      </c>
      <c r="R146" s="12">
        <f t="shared" si="52"/>
        <v>0.98311092222207175</v>
      </c>
      <c r="S146" s="4">
        <f t="shared" si="53"/>
        <v>45</v>
      </c>
      <c r="T146" s="20">
        <v>70.8</v>
      </c>
      <c r="V146">
        <f t="shared" si="54"/>
        <v>4</v>
      </c>
      <c r="W146" s="4">
        <f t="shared" si="55"/>
        <v>220.61458989875038</v>
      </c>
      <c r="X146" s="4">
        <f t="shared" si="56"/>
        <v>-52.385410101249619</v>
      </c>
      <c r="Y146" s="4">
        <f t="shared" si="41"/>
        <v>10.63541010124959</v>
      </c>
      <c r="Z146" s="4"/>
      <c r="AA146" s="17">
        <f t="shared" si="60"/>
        <v>1.8835616438356162</v>
      </c>
      <c r="AB146" s="17">
        <f t="shared" si="57"/>
        <v>1.5552585792241396</v>
      </c>
      <c r="AC146">
        <f t="shared" si="58"/>
        <v>0.32830306461147662</v>
      </c>
      <c r="AD146">
        <f t="shared" si="59"/>
        <v>-0.20730003668203767</v>
      </c>
    </row>
    <row r="147" spans="1:30">
      <c r="A147">
        <v>4</v>
      </c>
      <c r="B147">
        <f t="shared" si="42"/>
        <v>277.14999999999998</v>
      </c>
      <c r="C147">
        <v>40</v>
      </c>
      <c r="D147">
        <v>-49.2</v>
      </c>
      <c r="E147">
        <f t="shared" si="43"/>
        <v>223.95</v>
      </c>
      <c r="G147" s="4">
        <f t="shared" si="44"/>
        <v>290.96885607799334</v>
      </c>
      <c r="H147" s="13">
        <f t="shared" si="45"/>
        <v>17.81885607799336</v>
      </c>
      <c r="I147" s="4"/>
      <c r="J147" s="17">
        <f t="shared" si="46"/>
        <v>0.81373585061790488</v>
      </c>
      <c r="K147" s="18">
        <f t="shared" si="47"/>
        <v>5.1029616189802833E-3</v>
      </c>
      <c r="L147" s="4"/>
      <c r="M147" s="4">
        <f t="shared" si="48"/>
        <v>290.41770020934871</v>
      </c>
      <c r="N147" s="4">
        <f t="shared" si="49"/>
        <v>290.74040416980768</v>
      </c>
      <c r="O147" s="4">
        <f t="shared" si="50"/>
        <v>17.590404169807698</v>
      </c>
      <c r="P147" s="4"/>
      <c r="Q147" s="4">
        <f t="shared" si="51"/>
        <v>4</v>
      </c>
      <c r="R147" s="12">
        <f t="shared" si="52"/>
        <v>1.0168097950091277</v>
      </c>
      <c r="S147" s="4">
        <f t="shared" si="53"/>
        <v>40</v>
      </c>
      <c r="T147" s="20">
        <v>70.8</v>
      </c>
      <c r="V147">
        <f t="shared" si="54"/>
        <v>4</v>
      </c>
      <c r="W147" s="4">
        <f t="shared" si="55"/>
        <v>213.31404101668846</v>
      </c>
      <c r="X147" s="4">
        <f t="shared" si="56"/>
        <v>-59.685958983311536</v>
      </c>
      <c r="Y147" s="4">
        <f t="shared" si="41"/>
        <v>10.635958983311525</v>
      </c>
      <c r="Z147" s="4"/>
      <c r="AA147" s="17">
        <f t="shared" si="60"/>
        <v>2.054794520547945</v>
      </c>
      <c r="AB147" s="17">
        <f t="shared" si="57"/>
        <v>1.6085694110210147</v>
      </c>
      <c r="AC147">
        <f t="shared" si="58"/>
        <v>0.44622510952693029</v>
      </c>
      <c r="AD147">
        <f t="shared" si="59"/>
        <v>-0.28182034197717343</v>
      </c>
    </row>
    <row r="148" spans="1:30">
      <c r="A148">
        <v>0</v>
      </c>
      <c r="B148">
        <f t="shared" si="42"/>
        <v>273.14999999999998</v>
      </c>
      <c r="C148">
        <v>105</v>
      </c>
      <c r="D148">
        <v>2.4</v>
      </c>
      <c r="E148">
        <f t="shared" si="43"/>
        <v>275.54999999999995</v>
      </c>
      <c r="G148" s="4">
        <f t="shared" si="44"/>
        <v>271.73552603561637</v>
      </c>
      <c r="H148" s="13">
        <f t="shared" si="45"/>
        <v>-1.4144739643836033</v>
      </c>
      <c r="I148" s="4"/>
      <c r="J148" s="17">
        <f t="shared" si="46"/>
        <v>0.61099999999999999</v>
      </c>
      <c r="K148" s="18">
        <f t="shared" si="47"/>
        <v>3.8237833160611337E-3</v>
      </c>
      <c r="L148" s="4"/>
      <c r="M148" s="4">
        <f t="shared" si="48"/>
        <v>283.09183662175894</v>
      </c>
      <c r="N148" s="4">
        <f t="shared" si="49"/>
        <v>283.2749782427349</v>
      </c>
      <c r="O148" s="4">
        <f t="shared" si="50"/>
        <v>10.124978242734926</v>
      </c>
      <c r="P148" s="4"/>
      <c r="Q148" s="4">
        <f t="shared" si="51"/>
        <v>0</v>
      </c>
      <c r="R148" s="12">
        <f t="shared" si="52"/>
        <v>-0.13970143248441491</v>
      </c>
      <c r="S148" s="4">
        <f t="shared" si="53"/>
        <v>105</v>
      </c>
      <c r="T148" s="24">
        <v>73.2</v>
      </c>
      <c r="V148">
        <f t="shared" si="54"/>
        <v>0</v>
      </c>
      <c r="W148" s="4">
        <f t="shared" si="55"/>
        <v>276.98432957247849</v>
      </c>
      <c r="X148" s="4">
        <f t="shared" si="56"/>
        <v>3.9843295724784866</v>
      </c>
      <c r="Y148" s="4">
        <f t="shared" si="41"/>
        <v>-1.4343295724785321</v>
      </c>
      <c r="Z148" s="4"/>
      <c r="AA148" s="17">
        <f t="shared" si="60"/>
        <v>-0.18656716417910449</v>
      </c>
      <c r="AB148" s="17">
        <f t="shared" si="57"/>
        <v>-0.22100441210662225</v>
      </c>
      <c r="AC148">
        <f t="shared" si="58"/>
        <v>3.4437247927517761E-2</v>
      </c>
      <c r="AD148">
        <f t="shared" si="59"/>
        <v>-2.1790984723220871E-2</v>
      </c>
    </row>
    <row r="149" spans="1:30">
      <c r="A149">
        <v>0</v>
      </c>
      <c r="B149">
        <f t="shared" si="42"/>
        <v>273.14999999999998</v>
      </c>
      <c r="C149">
        <v>100</v>
      </c>
      <c r="D149">
        <v>0</v>
      </c>
      <c r="E149">
        <f t="shared" si="43"/>
        <v>273.14999999999998</v>
      </c>
      <c r="G149" s="4">
        <f t="shared" si="44"/>
        <v>273.14999999999998</v>
      </c>
      <c r="H149" s="13">
        <f t="shared" si="45"/>
        <v>0</v>
      </c>
      <c r="I149" s="4"/>
      <c r="J149" s="17">
        <f t="shared" si="46"/>
        <v>0.61099999999999999</v>
      </c>
      <c r="K149" s="18">
        <f t="shared" si="47"/>
        <v>3.8237833160611337E-3</v>
      </c>
      <c r="L149" s="4"/>
      <c r="M149" s="4">
        <f t="shared" si="48"/>
        <v>283.09183662175894</v>
      </c>
      <c r="N149" s="4">
        <f t="shared" si="49"/>
        <v>283.2749782427349</v>
      </c>
      <c r="O149" s="4">
        <f t="shared" si="50"/>
        <v>10.124978242734926</v>
      </c>
      <c r="P149" s="4"/>
      <c r="Q149" s="4">
        <f t="shared" si="51"/>
        <v>0</v>
      </c>
      <c r="R149" s="12">
        <f t="shared" si="52"/>
        <v>0</v>
      </c>
      <c r="S149" s="4">
        <f t="shared" si="53"/>
        <v>100</v>
      </c>
      <c r="T149" s="24">
        <v>73.2</v>
      </c>
      <c r="V149">
        <f t="shared" si="54"/>
        <v>0</v>
      </c>
      <c r="W149" s="4">
        <f t="shared" si="55"/>
        <v>273.14999999999998</v>
      </c>
      <c r="X149" s="4">
        <f t="shared" si="56"/>
        <v>0.14999999999997726</v>
      </c>
      <c r="Y149" s="4">
        <f t="shared" si="41"/>
        <v>0</v>
      </c>
      <c r="Z149" s="4"/>
      <c r="AA149" s="17">
        <f t="shared" si="60"/>
        <v>0</v>
      </c>
      <c r="AB149" s="17">
        <f t="shared" si="57"/>
        <v>0</v>
      </c>
      <c r="AC149">
        <f t="shared" si="58"/>
        <v>0</v>
      </c>
      <c r="AD149">
        <f t="shared" si="59"/>
        <v>0</v>
      </c>
    </row>
    <row r="150" spans="1:30">
      <c r="A150">
        <v>0</v>
      </c>
      <c r="B150">
        <f t="shared" si="42"/>
        <v>273.14999999999998</v>
      </c>
      <c r="C150">
        <v>95</v>
      </c>
      <c r="D150">
        <v>-2.8</v>
      </c>
      <c r="E150">
        <f t="shared" si="43"/>
        <v>270.34999999999997</v>
      </c>
      <c r="G150" s="4">
        <f t="shared" si="44"/>
        <v>274.34115495112121</v>
      </c>
      <c r="H150" s="13">
        <f t="shared" si="45"/>
        <v>1.1911549511212343</v>
      </c>
      <c r="I150" s="4"/>
      <c r="J150" s="17">
        <f t="shared" si="46"/>
        <v>0.61099999999999999</v>
      </c>
      <c r="K150" s="18">
        <f t="shared" si="47"/>
        <v>3.8237833160611337E-3</v>
      </c>
      <c r="L150" s="4"/>
      <c r="M150" s="4">
        <f t="shared" si="48"/>
        <v>283.09183662175894</v>
      </c>
      <c r="N150" s="4">
        <f t="shared" si="49"/>
        <v>283.2749782427349</v>
      </c>
      <c r="O150" s="4">
        <f t="shared" si="50"/>
        <v>10.124978242734926</v>
      </c>
      <c r="P150" s="4"/>
      <c r="Q150" s="4">
        <f t="shared" si="51"/>
        <v>0</v>
      </c>
      <c r="R150" s="12">
        <f t="shared" si="52"/>
        <v>0.11764518624777641</v>
      </c>
      <c r="S150" s="4">
        <f t="shared" si="53"/>
        <v>95</v>
      </c>
      <c r="T150" s="24">
        <v>73.2</v>
      </c>
      <c r="V150">
        <f t="shared" si="54"/>
        <v>0</v>
      </c>
      <c r="W150" s="4">
        <f t="shared" si="55"/>
        <v>269.17617414403969</v>
      </c>
      <c r="X150" s="4">
        <f t="shared" si="56"/>
        <v>-3.8238258559603082</v>
      </c>
      <c r="Y150" s="4">
        <f t="shared" si="41"/>
        <v>1.1738258559602741</v>
      </c>
      <c r="Z150" s="4"/>
      <c r="AA150" s="17">
        <f t="shared" si="60"/>
        <v>0.18656716417910449</v>
      </c>
      <c r="AB150" s="17">
        <f t="shared" si="57"/>
        <v>0.1861119443192859</v>
      </c>
      <c r="AC150">
        <f t="shared" si="58"/>
        <v>4.5521985981858415E-4</v>
      </c>
      <c r="AD150">
        <f t="shared" si="59"/>
        <v>-2.652615134176306E-4</v>
      </c>
    </row>
    <row r="151" spans="1:30">
      <c r="A151">
        <v>0</v>
      </c>
      <c r="B151">
        <f t="shared" si="42"/>
        <v>273.14999999999998</v>
      </c>
      <c r="C151">
        <v>90</v>
      </c>
      <c r="D151">
        <v>-5.6</v>
      </c>
      <c r="E151">
        <f t="shared" si="43"/>
        <v>267.54999999999995</v>
      </c>
      <c r="G151" s="4">
        <f t="shared" si="44"/>
        <v>275.72638565773241</v>
      </c>
      <c r="H151" s="13">
        <f t="shared" si="45"/>
        <v>2.5763856577324304</v>
      </c>
      <c r="I151" s="4"/>
      <c r="J151" s="17">
        <f t="shared" si="46"/>
        <v>0.61099999999999999</v>
      </c>
      <c r="K151" s="18">
        <f t="shared" si="47"/>
        <v>3.8237833160611337E-3</v>
      </c>
      <c r="L151" s="4"/>
      <c r="M151" s="4">
        <f t="shared" si="48"/>
        <v>283.09183662175894</v>
      </c>
      <c r="N151" s="4">
        <f t="shared" si="49"/>
        <v>283.2749782427349</v>
      </c>
      <c r="O151" s="4">
        <f t="shared" si="50"/>
        <v>10.124978242734926</v>
      </c>
      <c r="P151" s="4"/>
      <c r="Q151" s="4">
        <f t="shared" si="51"/>
        <v>0</v>
      </c>
      <c r="R151" s="12">
        <f t="shared" si="52"/>
        <v>0.25445838953590733</v>
      </c>
      <c r="S151" s="4">
        <f t="shared" si="53"/>
        <v>90</v>
      </c>
      <c r="T151" s="24">
        <v>73.2</v>
      </c>
      <c r="V151">
        <f t="shared" si="54"/>
        <v>0</v>
      </c>
      <c r="W151" s="4">
        <f t="shared" si="55"/>
        <v>265.05001443974254</v>
      </c>
      <c r="X151" s="4">
        <f t="shared" si="56"/>
        <v>-7.9499855602574598</v>
      </c>
      <c r="Y151" s="4">
        <f t="shared" si="41"/>
        <v>2.4999855602574144</v>
      </c>
      <c r="Z151" s="4"/>
      <c r="AA151" s="17">
        <f t="shared" si="60"/>
        <v>0.37313432835820898</v>
      </c>
      <c r="AB151" s="17">
        <f t="shared" si="57"/>
        <v>0.40254724511328693</v>
      </c>
      <c r="AC151">
        <f t="shared" si="58"/>
        <v>-2.9412916755077956E-2</v>
      </c>
      <c r="AD151">
        <f t="shared" si="59"/>
        <v>1.8637494013519246E-2</v>
      </c>
    </row>
    <row r="152" spans="1:30">
      <c r="A152">
        <v>0</v>
      </c>
      <c r="B152">
        <f t="shared" si="42"/>
        <v>273.14999999999998</v>
      </c>
      <c r="C152">
        <v>85</v>
      </c>
      <c r="D152">
        <v>-8.9</v>
      </c>
      <c r="E152">
        <f t="shared" si="43"/>
        <v>264.25</v>
      </c>
      <c r="G152" s="4">
        <f t="shared" si="44"/>
        <v>276.80932398612339</v>
      </c>
      <c r="H152" s="13">
        <f t="shared" si="45"/>
        <v>3.659323986123411</v>
      </c>
      <c r="I152" s="4"/>
      <c r="J152" s="17">
        <f t="shared" si="46"/>
        <v>0.61099999999999999</v>
      </c>
      <c r="K152" s="18">
        <f t="shared" si="47"/>
        <v>3.8237833160611337E-3</v>
      </c>
      <c r="L152" s="4"/>
      <c r="M152" s="4">
        <f t="shared" si="48"/>
        <v>283.09183662175894</v>
      </c>
      <c r="N152" s="4">
        <f t="shared" si="49"/>
        <v>283.2749782427349</v>
      </c>
      <c r="O152" s="4">
        <f t="shared" si="50"/>
        <v>10.124978242734926</v>
      </c>
      <c r="P152" s="4"/>
      <c r="Q152" s="4">
        <f t="shared" si="51"/>
        <v>0</v>
      </c>
      <c r="R152" s="12">
        <f t="shared" si="52"/>
        <v>0.36141549131220319</v>
      </c>
      <c r="S152" s="4">
        <f t="shared" si="53"/>
        <v>85</v>
      </c>
      <c r="T152" s="24">
        <v>73.2</v>
      </c>
      <c r="V152">
        <f t="shared" si="54"/>
        <v>0</v>
      </c>
      <c r="W152" s="4">
        <f t="shared" si="55"/>
        <v>260.75670595408997</v>
      </c>
      <c r="X152" s="4">
        <f t="shared" si="56"/>
        <v>-12.243294045910034</v>
      </c>
      <c r="Y152" s="4">
        <f t="shared" si="41"/>
        <v>3.4932940459100337</v>
      </c>
      <c r="Z152" s="4"/>
      <c r="AA152" s="17">
        <f t="shared" si="60"/>
        <v>0.55970149253731349</v>
      </c>
      <c r="AB152" s="17">
        <f t="shared" si="57"/>
        <v>0.57175088875763891</v>
      </c>
      <c r="AC152">
        <f t="shared" si="58"/>
        <v>-1.2049396220325415E-2</v>
      </c>
      <c r="AD152">
        <f t="shared" si="59"/>
        <v>7.6841480286210517E-3</v>
      </c>
    </row>
    <row r="153" spans="1:30">
      <c r="A153">
        <v>0</v>
      </c>
      <c r="B153">
        <f t="shared" si="42"/>
        <v>273.14999999999998</v>
      </c>
      <c r="C153">
        <v>80</v>
      </c>
      <c r="D153">
        <v>-12.2</v>
      </c>
      <c r="E153">
        <f t="shared" si="43"/>
        <v>260.95</v>
      </c>
      <c r="G153" s="4">
        <f t="shared" si="44"/>
        <v>278.12847914715485</v>
      </c>
      <c r="H153" s="13">
        <f t="shared" si="45"/>
        <v>4.9784791471548715</v>
      </c>
      <c r="I153" s="4"/>
      <c r="J153" s="17">
        <f t="shared" si="46"/>
        <v>0.61099999999999999</v>
      </c>
      <c r="K153" s="18">
        <f t="shared" si="47"/>
        <v>3.8237833160611337E-3</v>
      </c>
      <c r="L153" s="4"/>
      <c r="M153" s="4">
        <f t="shared" si="48"/>
        <v>283.09183662175894</v>
      </c>
      <c r="N153" s="4">
        <f t="shared" si="49"/>
        <v>283.2749782427349</v>
      </c>
      <c r="O153" s="4">
        <f t="shared" si="50"/>
        <v>10.124978242734926</v>
      </c>
      <c r="P153" s="4"/>
      <c r="Q153" s="4">
        <f t="shared" si="51"/>
        <v>0</v>
      </c>
      <c r="R153" s="12">
        <f t="shared" si="52"/>
        <v>0.49170270076650563</v>
      </c>
      <c r="S153" s="4">
        <f t="shared" si="53"/>
        <v>80</v>
      </c>
      <c r="T153" s="24">
        <v>73.2</v>
      </c>
      <c r="V153">
        <f t="shared" si="54"/>
        <v>0</v>
      </c>
      <c r="W153" s="4">
        <f t="shared" si="55"/>
        <v>256.27901435540264</v>
      </c>
      <c r="X153" s="4">
        <f t="shared" si="56"/>
        <v>-16.720985644597363</v>
      </c>
      <c r="Y153" s="4">
        <f t="shared" si="41"/>
        <v>4.6709856445973514</v>
      </c>
      <c r="Z153" s="4"/>
      <c r="AA153" s="17">
        <f t="shared" si="60"/>
        <v>0.74626865671641796</v>
      </c>
      <c r="AB153" s="17">
        <f t="shared" si="57"/>
        <v>0.77786221931735045</v>
      </c>
      <c r="AC153">
        <f t="shared" si="58"/>
        <v>-3.159356260093249E-2</v>
      </c>
      <c r="AD153">
        <f t="shared" si="59"/>
        <v>2.006090972172947E-2</v>
      </c>
    </row>
    <row r="154" spans="1:30">
      <c r="A154">
        <v>0</v>
      </c>
      <c r="B154">
        <f t="shared" si="42"/>
        <v>273.14999999999998</v>
      </c>
      <c r="C154">
        <v>75</v>
      </c>
      <c r="D154">
        <v>-16</v>
      </c>
      <c r="E154">
        <f t="shared" si="43"/>
        <v>257.14999999999998</v>
      </c>
      <c r="G154" s="4">
        <f t="shared" si="44"/>
        <v>279.17901786226435</v>
      </c>
      <c r="H154" s="13">
        <f t="shared" si="45"/>
        <v>6.029017862264368</v>
      </c>
      <c r="I154" s="4"/>
      <c r="J154" s="17">
        <f t="shared" si="46"/>
        <v>0.61099999999999999</v>
      </c>
      <c r="K154" s="18">
        <f t="shared" si="47"/>
        <v>3.8237833160611337E-3</v>
      </c>
      <c r="L154" s="4"/>
      <c r="M154" s="4">
        <f t="shared" si="48"/>
        <v>283.09183662175894</v>
      </c>
      <c r="N154" s="4">
        <f t="shared" si="49"/>
        <v>283.2749782427349</v>
      </c>
      <c r="O154" s="4">
        <f t="shared" si="50"/>
        <v>10.124978242734926</v>
      </c>
      <c r="P154" s="4"/>
      <c r="Q154" s="4">
        <f t="shared" si="51"/>
        <v>0</v>
      </c>
      <c r="R154" s="12">
        <f t="shared" si="52"/>
        <v>0.59545983386091994</v>
      </c>
      <c r="S154" s="4">
        <f t="shared" si="53"/>
        <v>75</v>
      </c>
      <c r="T154" s="24">
        <v>73.2</v>
      </c>
      <c r="V154">
        <f t="shared" si="54"/>
        <v>0</v>
      </c>
      <c r="W154" s="4">
        <f t="shared" si="55"/>
        <v>251.59671037546889</v>
      </c>
      <c r="X154" s="4">
        <f t="shared" si="56"/>
        <v>-21.403289624531112</v>
      </c>
      <c r="Y154" s="4">
        <f t="shared" si="41"/>
        <v>5.5532896245310894</v>
      </c>
      <c r="Z154" s="4"/>
      <c r="AA154" s="17">
        <f t="shared" si="60"/>
        <v>0.93283582089552253</v>
      </c>
      <c r="AB154" s="17">
        <f t="shared" si="57"/>
        <v>0.94200358704425435</v>
      </c>
      <c r="AC154">
        <f t="shared" si="58"/>
        <v>-9.1677661487318263E-3</v>
      </c>
      <c r="AD154">
        <f t="shared" si="59"/>
        <v>5.9075950549496437E-3</v>
      </c>
    </row>
    <row r="155" spans="1:30">
      <c r="A155">
        <v>0</v>
      </c>
      <c r="B155">
        <f t="shared" si="42"/>
        <v>273.14999999999998</v>
      </c>
      <c r="C155">
        <v>70</v>
      </c>
      <c r="D155">
        <v>-20.100000000000001</v>
      </c>
      <c r="E155">
        <f t="shared" si="43"/>
        <v>253.04999999999998</v>
      </c>
      <c r="G155" s="4">
        <f t="shared" si="44"/>
        <v>280.19693518633585</v>
      </c>
      <c r="H155" s="13">
        <f t="shared" si="45"/>
        <v>7.0469351863358725</v>
      </c>
      <c r="I155" s="4"/>
      <c r="J155" s="17">
        <f t="shared" si="46"/>
        <v>0.61099999999999999</v>
      </c>
      <c r="K155" s="18">
        <f t="shared" si="47"/>
        <v>3.8237833160611337E-3</v>
      </c>
      <c r="L155" s="4"/>
      <c r="M155" s="4">
        <f t="shared" si="48"/>
        <v>283.09183662175894</v>
      </c>
      <c r="N155" s="4">
        <f t="shared" si="49"/>
        <v>283.2749782427349</v>
      </c>
      <c r="O155" s="4">
        <f t="shared" si="50"/>
        <v>10.124978242734926</v>
      </c>
      <c r="P155" s="4"/>
      <c r="Q155" s="4">
        <f t="shared" si="51"/>
        <v>0</v>
      </c>
      <c r="R155" s="12">
        <f t="shared" si="52"/>
        <v>0.69599509425043238</v>
      </c>
      <c r="S155" s="4">
        <f t="shared" si="53"/>
        <v>70</v>
      </c>
      <c r="T155" s="24">
        <v>73.2</v>
      </c>
      <c r="V155">
        <f t="shared" si="54"/>
        <v>0</v>
      </c>
      <c r="W155" s="4">
        <f t="shared" si="55"/>
        <v>246.68580851547708</v>
      </c>
      <c r="X155" s="4">
        <f t="shared" si="56"/>
        <v>-26.314191484522922</v>
      </c>
      <c r="Y155" s="4">
        <f t="shared" si="41"/>
        <v>6.3641914845229053</v>
      </c>
      <c r="Z155" s="4"/>
      <c r="AA155" s="17">
        <f t="shared" si="60"/>
        <v>1.119402985074627</v>
      </c>
      <c r="AB155" s="17">
        <f t="shared" si="57"/>
        <v>1.1010480271995056</v>
      </c>
      <c r="AC155">
        <f t="shared" si="58"/>
        <v>1.8354957875121425E-2</v>
      </c>
      <c r="AD155">
        <f t="shared" si="59"/>
        <v>-1.1467592316731889E-2</v>
      </c>
    </row>
    <row r="156" spans="1:30">
      <c r="A156">
        <v>0</v>
      </c>
      <c r="B156">
        <f t="shared" si="42"/>
        <v>273.14999999999998</v>
      </c>
      <c r="C156">
        <v>65</v>
      </c>
      <c r="D156">
        <v>-24.7</v>
      </c>
      <c r="E156">
        <f t="shared" si="43"/>
        <v>248.45</v>
      </c>
      <c r="G156" s="4">
        <f t="shared" si="44"/>
        <v>280.99042808668321</v>
      </c>
      <c r="H156" s="13">
        <f t="shared" si="45"/>
        <v>7.8404280866832323</v>
      </c>
      <c r="I156" s="4"/>
      <c r="J156" s="17">
        <f t="shared" si="46"/>
        <v>0.61099999999999999</v>
      </c>
      <c r="K156" s="18">
        <f t="shared" si="47"/>
        <v>3.8237833160611337E-3</v>
      </c>
      <c r="L156" s="4"/>
      <c r="M156" s="4">
        <f t="shared" si="48"/>
        <v>283.09183662175894</v>
      </c>
      <c r="N156" s="4">
        <f t="shared" si="49"/>
        <v>283.2749782427349</v>
      </c>
      <c r="O156" s="4">
        <f t="shared" si="50"/>
        <v>10.124978242734926</v>
      </c>
      <c r="P156" s="4"/>
      <c r="Q156" s="4">
        <f t="shared" si="51"/>
        <v>0</v>
      </c>
      <c r="R156" s="12">
        <f t="shared" si="52"/>
        <v>0.77436493182679689</v>
      </c>
      <c r="S156" s="4">
        <f t="shared" si="53"/>
        <v>65</v>
      </c>
      <c r="T156" s="24">
        <v>73.2</v>
      </c>
      <c r="V156">
        <f t="shared" si="54"/>
        <v>0</v>
      </c>
      <c r="W156" s="4">
        <f t="shared" si="55"/>
        <v>241.51754193941613</v>
      </c>
      <c r="X156" s="4">
        <f t="shared" si="56"/>
        <v>-31.482458060583866</v>
      </c>
      <c r="Y156" s="4">
        <f t="shared" si="41"/>
        <v>6.9324580605838548</v>
      </c>
      <c r="Z156" s="4"/>
      <c r="AA156" s="17">
        <f t="shared" si="60"/>
        <v>1.3059701492537314</v>
      </c>
      <c r="AB156" s="17">
        <f t="shared" si="57"/>
        <v>1.2250272847664467</v>
      </c>
      <c r="AC156">
        <f t="shared" si="58"/>
        <v>8.0942864487284716E-2</v>
      </c>
      <c r="AD156">
        <f t="shared" si="59"/>
        <v>-5.100820250156135E-2</v>
      </c>
    </row>
    <row r="157" spans="1:30">
      <c r="A157">
        <v>0</v>
      </c>
      <c r="B157">
        <f t="shared" si="42"/>
        <v>273.14999999999998</v>
      </c>
      <c r="C157">
        <v>60</v>
      </c>
      <c r="D157">
        <v>-29.5</v>
      </c>
      <c r="E157">
        <f t="shared" si="43"/>
        <v>243.64999999999998</v>
      </c>
      <c r="G157" s="4">
        <f t="shared" si="44"/>
        <v>281.93618704467127</v>
      </c>
      <c r="H157" s="13">
        <f t="shared" si="45"/>
        <v>8.7861870446712942</v>
      </c>
      <c r="I157" s="4"/>
      <c r="J157" s="17">
        <f t="shared" si="46"/>
        <v>0.61099999999999999</v>
      </c>
      <c r="K157" s="18">
        <f t="shared" si="47"/>
        <v>3.8237833160611337E-3</v>
      </c>
      <c r="L157" s="4"/>
      <c r="M157" s="4">
        <f t="shared" si="48"/>
        <v>283.09183662175894</v>
      </c>
      <c r="N157" s="4">
        <f t="shared" si="49"/>
        <v>283.2749782427349</v>
      </c>
      <c r="O157" s="4">
        <f t="shared" si="50"/>
        <v>10.124978242734926</v>
      </c>
      <c r="P157" s="4"/>
      <c r="Q157" s="4">
        <f t="shared" si="51"/>
        <v>0</v>
      </c>
      <c r="R157" s="12">
        <f t="shared" si="52"/>
        <v>0.86777342469607111</v>
      </c>
      <c r="S157" s="4">
        <f t="shared" si="53"/>
        <v>60</v>
      </c>
      <c r="T157" s="24">
        <v>73.2</v>
      </c>
      <c r="V157">
        <f t="shared" si="54"/>
        <v>0</v>
      </c>
      <c r="W157" s="4">
        <f t="shared" si="55"/>
        <v>236.0569538718172</v>
      </c>
      <c r="X157" s="4">
        <f t="shared" si="56"/>
        <v>-36.9430461281828</v>
      </c>
      <c r="Y157" s="4">
        <f t="shared" si="41"/>
        <v>7.5930461281827775</v>
      </c>
      <c r="Z157" s="4"/>
      <c r="AA157" s="17">
        <f t="shared" si="60"/>
        <v>1.4925373134328359</v>
      </c>
      <c r="AB157" s="17">
        <f t="shared" si="57"/>
        <v>1.372797344709408</v>
      </c>
      <c r="AC157">
        <f t="shared" si="58"/>
        <v>0.11973996872342796</v>
      </c>
      <c r="AD157">
        <f t="shared" si="59"/>
        <v>-7.5510157393481214E-2</v>
      </c>
    </row>
    <row r="158" spans="1:30">
      <c r="A158">
        <v>0</v>
      </c>
      <c r="B158">
        <f t="shared" si="42"/>
        <v>273.14999999999998</v>
      </c>
      <c r="C158">
        <v>55</v>
      </c>
      <c r="D158">
        <v>-35</v>
      </c>
      <c r="E158">
        <f t="shared" si="43"/>
        <v>238.14999999999998</v>
      </c>
      <c r="G158" s="4">
        <f t="shared" si="44"/>
        <v>282.50852771502781</v>
      </c>
      <c r="H158" s="13">
        <f t="shared" si="45"/>
        <v>9.358527715027833</v>
      </c>
      <c r="I158" s="4"/>
      <c r="J158" s="17">
        <f t="shared" si="46"/>
        <v>0.61099999999999999</v>
      </c>
      <c r="K158" s="18">
        <f t="shared" si="47"/>
        <v>3.8237833160611337E-3</v>
      </c>
      <c r="L158" s="4"/>
      <c r="M158" s="4">
        <f t="shared" si="48"/>
        <v>283.09183662175894</v>
      </c>
      <c r="N158" s="4">
        <f t="shared" si="49"/>
        <v>283.2749782427349</v>
      </c>
      <c r="O158" s="4">
        <f t="shared" si="50"/>
        <v>10.124978242734926</v>
      </c>
      <c r="P158" s="4"/>
      <c r="Q158" s="4">
        <f t="shared" si="51"/>
        <v>0</v>
      </c>
      <c r="R158" s="12">
        <f t="shared" si="52"/>
        <v>0.92430101978174106</v>
      </c>
      <c r="S158" s="4">
        <f t="shared" si="53"/>
        <v>55</v>
      </c>
      <c r="T158" s="24">
        <v>73.2</v>
      </c>
      <c r="V158">
        <f t="shared" si="54"/>
        <v>0</v>
      </c>
      <c r="W158" s="4">
        <f t="shared" si="55"/>
        <v>230.26091646202605</v>
      </c>
      <c r="X158" s="4">
        <f t="shared" si="56"/>
        <v>-42.739083537973954</v>
      </c>
      <c r="Y158" s="4">
        <f t="shared" si="41"/>
        <v>7.8890835379739315</v>
      </c>
      <c r="Z158" s="4"/>
      <c r="AA158" s="17">
        <f t="shared" si="60"/>
        <v>1.6791044776119404</v>
      </c>
      <c r="AB158" s="17">
        <f t="shared" si="57"/>
        <v>1.4622226834302789</v>
      </c>
      <c r="AC158">
        <f t="shared" si="58"/>
        <v>0.21688179418166142</v>
      </c>
      <c r="AD158">
        <f t="shared" si="59"/>
        <v>-0.13689301006900523</v>
      </c>
    </row>
    <row r="159" spans="1:30">
      <c r="A159">
        <v>0</v>
      </c>
      <c r="B159">
        <f t="shared" si="42"/>
        <v>273.14999999999998</v>
      </c>
      <c r="C159">
        <v>50</v>
      </c>
      <c r="D159">
        <v>-41</v>
      </c>
      <c r="E159">
        <f t="shared" si="43"/>
        <v>232.14999999999998</v>
      </c>
      <c r="G159" s="4">
        <f t="shared" si="44"/>
        <v>282.99317915407352</v>
      </c>
      <c r="H159" s="13">
        <f t="shared" si="45"/>
        <v>9.8431791540735389</v>
      </c>
      <c r="I159" s="4"/>
      <c r="J159" s="17">
        <f t="shared" si="46"/>
        <v>0.61099999999999999</v>
      </c>
      <c r="K159" s="18">
        <f t="shared" si="47"/>
        <v>3.8237833160611337E-3</v>
      </c>
      <c r="L159" s="4"/>
      <c r="M159" s="4">
        <f t="shared" si="48"/>
        <v>283.09183662175894</v>
      </c>
      <c r="N159" s="4">
        <f t="shared" si="49"/>
        <v>283.2749782427349</v>
      </c>
      <c r="O159" s="4">
        <f t="shared" si="50"/>
        <v>10.124978242734926</v>
      </c>
      <c r="P159" s="4"/>
      <c r="Q159" s="4">
        <f t="shared" si="51"/>
        <v>0</v>
      </c>
      <c r="R159" s="12">
        <f t="shared" si="52"/>
        <v>0.97216793143594271</v>
      </c>
      <c r="S159" s="4">
        <f t="shared" si="53"/>
        <v>50</v>
      </c>
      <c r="T159" s="24">
        <v>73.2</v>
      </c>
      <c r="V159">
        <f t="shared" si="54"/>
        <v>0</v>
      </c>
      <c r="W159" s="4">
        <f t="shared" si="55"/>
        <v>224.0752681373848</v>
      </c>
      <c r="X159" s="4">
        <f t="shared" si="56"/>
        <v>-48.924731862615204</v>
      </c>
      <c r="Y159" s="4">
        <f t="shared" si="41"/>
        <v>8.0747318626151809</v>
      </c>
      <c r="Z159" s="4"/>
      <c r="AA159" s="17">
        <f t="shared" si="60"/>
        <v>1.8656716417910451</v>
      </c>
      <c r="AB159" s="17">
        <f t="shared" si="57"/>
        <v>1.5379470226969978</v>
      </c>
      <c r="AC159">
        <f t="shared" si="58"/>
        <v>0.32772461909404726</v>
      </c>
      <c r="AD159">
        <f t="shared" si="59"/>
        <v>-0.20693654617599788</v>
      </c>
    </row>
    <row r="160" spans="1:30">
      <c r="A160">
        <v>0</v>
      </c>
      <c r="B160">
        <f t="shared" si="42"/>
        <v>273.14999999999998</v>
      </c>
      <c r="C160">
        <v>45</v>
      </c>
      <c r="D160">
        <v>-47.8</v>
      </c>
      <c r="E160">
        <f t="shared" si="43"/>
        <v>225.34999999999997</v>
      </c>
      <c r="G160" s="4">
        <f t="shared" si="44"/>
        <v>283.09892164731104</v>
      </c>
      <c r="H160" s="13">
        <f t="shared" si="45"/>
        <v>9.9489216473110673</v>
      </c>
      <c r="I160" s="4"/>
      <c r="J160" s="17">
        <f t="shared" si="46"/>
        <v>0.61099999999999999</v>
      </c>
      <c r="K160" s="18">
        <f t="shared" si="47"/>
        <v>3.8237833160611337E-3</v>
      </c>
      <c r="L160" s="4"/>
      <c r="M160" s="4">
        <f t="shared" si="48"/>
        <v>283.09183662175894</v>
      </c>
      <c r="N160" s="4">
        <f t="shared" si="49"/>
        <v>283.2749782427349</v>
      </c>
      <c r="O160" s="4">
        <f t="shared" si="50"/>
        <v>10.124978242734926</v>
      </c>
      <c r="P160" s="4"/>
      <c r="Q160" s="4">
        <f t="shared" si="51"/>
        <v>0</v>
      </c>
      <c r="R160" s="12">
        <f t="shared" si="52"/>
        <v>0.98261165691391128</v>
      </c>
      <c r="S160" s="4">
        <f t="shared" si="53"/>
        <v>45</v>
      </c>
      <c r="T160" s="24">
        <v>73.2</v>
      </c>
      <c r="V160">
        <f t="shared" si="54"/>
        <v>0</v>
      </c>
      <c r="W160" s="4">
        <f t="shared" si="55"/>
        <v>217.43054386016118</v>
      </c>
      <c r="X160" s="4">
        <f t="shared" si="56"/>
        <v>-55.56945613983882</v>
      </c>
      <c r="Y160" s="4">
        <f t="shared" si="41"/>
        <v>7.9194561398387862</v>
      </c>
      <c r="Z160" s="4"/>
      <c r="AA160" s="17">
        <f t="shared" si="60"/>
        <v>2.0522388059701493</v>
      </c>
      <c r="AB160" s="17">
        <f t="shared" si="57"/>
        <v>1.5544687531360819</v>
      </c>
      <c r="AC160">
        <f t="shared" si="58"/>
        <v>0.49777005283406739</v>
      </c>
      <c r="AD160">
        <f t="shared" si="59"/>
        <v>-0.31440326845922317</v>
      </c>
    </row>
    <row r="161" spans="1:30">
      <c r="A161">
        <v>-4</v>
      </c>
      <c r="B161">
        <f t="shared" si="42"/>
        <v>269.14999999999998</v>
      </c>
      <c r="C161">
        <v>105</v>
      </c>
      <c r="D161">
        <v>-1.5</v>
      </c>
      <c r="E161">
        <f t="shared" si="43"/>
        <v>271.64999999999998</v>
      </c>
      <c r="G161" s="4">
        <f t="shared" si="44"/>
        <v>267.88951423543892</v>
      </c>
      <c r="H161" s="13">
        <f t="shared" si="45"/>
        <v>-5.2604857645610537</v>
      </c>
      <c r="I161" s="4"/>
      <c r="J161" s="17">
        <f t="shared" si="46"/>
        <v>0.45488346289580084</v>
      </c>
      <c r="K161" s="18">
        <f t="shared" si="47"/>
        <v>2.8423043114900238E-3</v>
      </c>
      <c r="L161" s="4"/>
      <c r="M161" s="4">
        <f t="shared" si="48"/>
        <v>276.53999120987402</v>
      </c>
      <c r="N161" s="4">
        <f t="shared" si="49"/>
        <v>276.64237880556971</v>
      </c>
      <c r="O161" s="4">
        <f t="shared" si="50"/>
        <v>3.4923788055697287</v>
      </c>
      <c r="P161" s="4"/>
      <c r="Q161" s="4">
        <f t="shared" si="51"/>
        <v>-4</v>
      </c>
      <c r="R161" s="12">
        <f t="shared" si="52"/>
        <v>-0.16823572289538088</v>
      </c>
      <c r="S161" s="4">
        <f t="shared" si="53"/>
        <v>105</v>
      </c>
      <c r="T161" s="23">
        <v>76.400000000000006</v>
      </c>
      <c r="V161">
        <f t="shared" si="54"/>
        <v>-4</v>
      </c>
      <c r="W161" s="4">
        <f t="shared" si="55"/>
        <v>272.9281797709412</v>
      </c>
      <c r="X161" s="4">
        <f t="shared" si="56"/>
        <v>-7.1820229058801033E-2</v>
      </c>
      <c r="Y161" s="4">
        <f t="shared" si="41"/>
        <v>-1.2781797709412217</v>
      </c>
      <c r="Z161" s="4"/>
      <c r="AA161" s="17">
        <f t="shared" si="60"/>
        <v>-0.21186440677966106</v>
      </c>
      <c r="AB161" s="17">
        <f t="shared" si="57"/>
        <v>-0.26614499488381521</v>
      </c>
      <c r="AC161">
        <f t="shared" si="58"/>
        <v>5.4280588104154148E-2</v>
      </c>
      <c r="AD161">
        <f t="shared" si="59"/>
        <v>-3.4337417810635096E-2</v>
      </c>
    </row>
    <row r="162" spans="1:30">
      <c r="A162">
        <v>-4</v>
      </c>
      <c r="B162">
        <f t="shared" si="42"/>
        <v>269.14999999999998</v>
      </c>
      <c r="C162">
        <v>100</v>
      </c>
      <c r="D162">
        <v>-4</v>
      </c>
      <c r="E162">
        <f t="shared" si="43"/>
        <v>269.14999999999998</v>
      </c>
      <c r="G162" s="4">
        <f t="shared" si="44"/>
        <v>269.14999999999998</v>
      </c>
      <c r="H162" s="13">
        <f t="shared" si="45"/>
        <v>-4</v>
      </c>
      <c r="I162" s="4"/>
      <c r="J162" s="17">
        <f t="shared" si="46"/>
        <v>0.45488346289580084</v>
      </c>
      <c r="K162" s="18">
        <f t="shared" si="47"/>
        <v>2.8423043114900238E-3</v>
      </c>
      <c r="L162" s="4"/>
      <c r="M162" s="4">
        <f t="shared" si="48"/>
        <v>276.53999120987402</v>
      </c>
      <c r="N162" s="4">
        <f t="shared" si="49"/>
        <v>276.64237880556971</v>
      </c>
      <c r="O162" s="4">
        <f t="shared" si="50"/>
        <v>3.4923788055697287</v>
      </c>
      <c r="P162" s="4"/>
      <c r="Q162" s="4">
        <f t="shared" si="51"/>
        <v>-4</v>
      </c>
      <c r="R162" s="12">
        <f t="shared" si="52"/>
        <v>0</v>
      </c>
      <c r="S162" s="4">
        <f t="shared" si="53"/>
        <v>100</v>
      </c>
      <c r="T162" s="23">
        <v>76.400000000000006</v>
      </c>
      <c r="V162">
        <f t="shared" si="54"/>
        <v>-4</v>
      </c>
      <c r="W162" s="4">
        <f t="shared" si="55"/>
        <v>269.14999999999998</v>
      </c>
      <c r="X162" s="4">
        <f t="shared" si="56"/>
        <v>-3.8500000000000227</v>
      </c>
      <c r="Y162" s="4">
        <f t="shared" si="41"/>
        <v>0</v>
      </c>
      <c r="Z162" s="4"/>
      <c r="AA162" s="17">
        <f t="shared" si="60"/>
        <v>0</v>
      </c>
      <c r="AB162" s="17">
        <f t="shared" si="57"/>
        <v>0</v>
      </c>
      <c r="AC162">
        <f t="shared" si="58"/>
        <v>0</v>
      </c>
      <c r="AD162">
        <f t="shared" si="59"/>
        <v>0</v>
      </c>
    </row>
    <row r="163" spans="1:30">
      <c r="A163">
        <v>-4</v>
      </c>
      <c r="B163">
        <f t="shared" si="42"/>
        <v>269.14999999999998</v>
      </c>
      <c r="C163">
        <v>95</v>
      </c>
      <c r="D163">
        <v>-6.9</v>
      </c>
      <c r="E163">
        <f t="shared" si="43"/>
        <v>266.25</v>
      </c>
      <c r="G163" s="4">
        <f t="shared" si="44"/>
        <v>270.18062698626238</v>
      </c>
      <c r="H163" s="13">
        <f t="shared" si="45"/>
        <v>-2.9693730137375951</v>
      </c>
      <c r="I163" s="4"/>
      <c r="J163" s="17">
        <f t="shared" si="46"/>
        <v>0.45488346289580084</v>
      </c>
      <c r="K163" s="18">
        <f t="shared" si="47"/>
        <v>2.8423043114900238E-3</v>
      </c>
      <c r="L163" s="4"/>
      <c r="M163" s="4">
        <f t="shared" si="48"/>
        <v>276.53999120987402</v>
      </c>
      <c r="N163" s="4">
        <f t="shared" si="49"/>
        <v>276.64237880556971</v>
      </c>
      <c r="O163" s="4">
        <f t="shared" si="50"/>
        <v>3.4923788055697287</v>
      </c>
      <c r="P163" s="4"/>
      <c r="Q163" s="4">
        <f t="shared" si="51"/>
        <v>-4</v>
      </c>
      <c r="R163" s="12">
        <f t="shared" si="52"/>
        <v>0.13755671102697736</v>
      </c>
      <c r="S163" s="4">
        <f t="shared" si="53"/>
        <v>95</v>
      </c>
      <c r="T163" s="23">
        <v>76.400000000000006</v>
      </c>
      <c r="V163">
        <f t="shared" si="54"/>
        <v>-4</v>
      </c>
      <c r="W163" s="4">
        <f t="shared" si="55"/>
        <v>265.23436672476032</v>
      </c>
      <c r="X163" s="4">
        <f t="shared" si="56"/>
        <v>-7.7656332752396793</v>
      </c>
      <c r="Y163" s="4">
        <f t="shared" si="41"/>
        <v>1.0156332752396793</v>
      </c>
      <c r="Z163" s="4"/>
      <c r="AA163" s="17">
        <f t="shared" si="60"/>
        <v>0.21186440677966106</v>
      </c>
      <c r="AB163" s="17">
        <f t="shared" si="57"/>
        <v>0.2176115127182332</v>
      </c>
      <c r="AC163">
        <f t="shared" si="58"/>
        <v>-5.747105938572139E-3</v>
      </c>
      <c r="AD163">
        <f t="shared" si="59"/>
        <v>3.658405942231574E-3</v>
      </c>
    </row>
    <row r="164" spans="1:30">
      <c r="A164">
        <v>-4</v>
      </c>
      <c r="B164">
        <f t="shared" si="42"/>
        <v>269.14999999999998</v>
      </c>
      <c r="C164">
        <v>90</v>
      </c>
      <c r="D164">
        <v>-10</v>
      </c>
      <c r="E164">
        <f t="shared" si="43"/>
        <v>263.14999999999998</v>
      </c>
      <c r="G164" s="4">
        <f t="shared" si="44"/>
        <v>271.19192070952079</v>
      </c>
      <c r="H164" s="13">
        <f t="shared" si="45"/>
        <v>-1.9580792904791906</v>
      </c>
      <c r="I164" s="4"/>
      <c r="J164" s="17">
        <f t="shared" si="46"/>
        <v>0.45488346289580084</v>
      </c>
      <c r="K164" s="18">
        <f t="shared" si="47"/>
        <v>2.8423043114900238E-3</v>
      </c>
      <c r="L164" s="4"/>
      <c r="M164" s="4">
        <f t="shared" si="48"/>
        <v>276.53999120987402</v>
      </c>
      <c r="N164" s="4">
        <f t="shared" si="49"/>
        <v>276.64237880556971</v>
      </c>
      <c r="O164" s="4">
        <f t="shared" si="50"/>
        <v>3.4923788055697287</v>
      </c>
      <c r="P164" s="4"/>
      <c r="Q164" s="4">
        <f t="shared" si="51"/>
        <v>-4</v>
      </c>
      <c r="R164" s="12">
        <f t="shared" si="52"/>
        <v>0.2725330315657391</v>
      </c>
      <c r="S164" s="4">
        <f t="shared" si="53"/>
        <v>90</v>
      </c>
      <c r="T164" s="23">
        <v>76.400000000000006</v>
      </c>
      <c r="V164">
        <f t="shared" si="54"/>
        <v>-4</v>
      </c>
      <c r="W164" s="4">
        <f t="shared" si="55"/>
        <v>261.16863037326272</v>
      </c>
      <c r="X164" s="4">
        <f t="shared" si="56"/>
        <v>-11.831369626737285</v>
      </c>
      <c r="Y164" s="4">
        <f t="shared" si="41"/>
        <v>1.981369626737262</v>
      </c>
      <c r="Z164" s="4"/>
      <c r="AA164" s="17">
        <f t="shared" si="60"/>
        <v>0.42372881355932213</v>
      </c>
      <c r="AB164" s="17">
        <f t="shared" si="57"/>
        <v>0.43114090778948216</v>
      </c>
      <c r="AC164">
        <f t="shared" si="58"/>
        <v>-7.4120942301600379E-3</v>
      </c>
      <c r="AD164">
        <f t="shared" si="59"/>
        <v>4.7364213962475255E-3</v>
      </c>
    </row>
    <row r="165" spans="1:30">
      <c r="A165">
        <v>-4</v>
      </c>
      <c r="B165">
        <f t="shared" si="42"/>
        <v>269.14999999999998</v>
      </c>
      <c r="C165">
        <v>85</v>
      </c>
      <c r="D165">
        <v>-13.3</v>
      </c>
      <c r="E165">
        <f t="shared" si="43"/>
        <v>259.84999999999997</v>
      </c>
      <c r="G165" s="4">
        <f t="shared" si="44"/>
        <v>272.20019995380949</v>
      </c>
      <c r="H165" s="13">
        <f t="shared" si="45"/>
        <v>-0.94980004619048941</v>
      </c>
      <c r="I165" s="4"/>
      <c r="J165" s="17">
        <f t="shared" si="46"/>
        <v>0.45488346289580084</v>
      </c>
      <c r="K165" s="18">
        <f t="shared" si="47"/>
        <v>2.8423043114900238E-3</v>
      </c>
      <c r="L165" s="4"/>
      <c r="M165" s="4">
        <f t="shared" si="48"/>
        <v>276.53999120987402</v>
      </c>
      <c r="N165" s="4">
        <f t="shared" si="49"/>
        <v>276.64237880556971</v>
      </c>
      <c r="O165" s="4">
        <f t="shared" si="50"/>
        <v>3.4923788055697287</v>
      </c>
      <c r="P165" s="4"/>
      <c r="Q165" s="4">
        <f t="shared" si="51"/>
        <v>-4</v>
      </c>
      <c r="R165" s="12">
        <f t="shared" si="52"/>
        <v>0.40710701273433147</v>
      </c>
      <c r="S165" s="4">
        <f t="shared" si="53"/>
        <v>85</v>
      </c>
      <c r="T165" s="23">
        <v>76.400000000000006</v>
      </c>
      <c r="V165">
        <f t="shared" si="54"/>
        <v>-4</v>
      </c>
      <c r="W165" s="4">
        <f t="shared" si="55"/>
        <v>256.93819296190117</v>
      </c>
      <c r="X165" s="4">
        <f t="shared" si="56"/>
        <v>-16.061807038098834</v>
      </c>
      <c r="Y165" s="4">
        <f t="shared" si="41"/>
        <v>2.9118070380988001</v>
      </c>
      <c r="Z165" s="4"/>
      <c r="AA165" s="17">
        <f t="shared" si="60"/>
        <v>0.63559322033898324</v>
      </c>
      <c r="AB165" s="17">
        <f t="shared" si="57"/>
        <v>0.64403381134886661</v>
      </c>
      <c r="AC165">
        <f t="shared" si="58"/>
        <v>-8.4405910098833692E-3</v>
      </c>
      <c r="AD165">
        <f t="shared" si="59"/>
        <v>5.4120974800940802E-3</v>
      </c>
    </row>
    <row r="166" spans="1:30">
      <c r="A166">
        <v>-4</v>
      </c>
      <c r="B166">
        <f t="shared" si="42"/>
        <v>269.14999999999998</v>
      </c>
      <c r="C166">
        <v>80</v>
      </c>
      <c r="D166">
        <v>-16.8</v>
      </c>
      <c r="E166">
        <f t="shared" si="43"/>
        <v>256.34999999999997</v>
      </c>
      <c r="G166" s="4">
        <f t="shared" si="44"/>
        <v>273.22565866784112</v>
      </c>
      <c r="H166" s="13">
        <f t="shared" si="45"/>
        <v>7.5658667841139504E-2</v>
      </c>
      <c r="I166" s="4"/>
      <c r="J166" s="17">
        <f t="shared" si="46"/>
        <v>0.45488346289580084</v>
      </c>
      <c r="K166" s="18">
        <f t="shared" si="47"/>
        <v>2.8423043114900238E-3</v>
      </c>
      <c r="L166" s="4"/>
      <c r="M166" s="4">
        <f t="shared" si="48"/>
        <v>276.53999120987402</v>
      </c>
      <c r="N166" s="4">
        <f t="shared" si="49"/>
        <v>276.64237880556971</v>
      </c>
      <c r="O166" s="4">
        <f t="shared" si="50"/>
        <v>3.4923788055697287</v>
      </c>
      <c r="P166" s="4"/>
      <c r="Q166" s="4">
        <f t="shared" si="51"/>
        <v>-4</v>
      </c>
      <c r="R166" s="12">
        <f t="shared" si="52"/>
        <v>0.54397391984657162</v>
      </c>
      <c r="S166" s="4">
        <f t="shared" si="53"/>
        <v>80</v>
      </c>
      <c r="T166" s="23">
        <v>76.400000000000006</v>
      </c>
      <c r="V166">
        <f t="shared" si="54"/>
        <v>-4</v>
      </c>
      <c r="W166" s="4">
        <f t="shared" si="55"/>
        <v>252.52607253800701</v>
      </c>
      <c r="X166" s="4">
        <f t="shared" si="56"/>
        <v>-20.473927461992986</v>
      </c>
      <c r="Y166" s="4">
        <f t="shared" si="41"/>
        <v>3.8239274619929517</v>
      </c>
      <c r="Z166" s="4"/>
      <c r="AA166" s="17">
        <f t="shared" si="60"/>
        <v>0.84745762711864425</v>
      </c>
      <c r="AB166" s="17">
        <f t="shared" si="57"/>
        <v>0.8605540703416783</v>
      </c>
      <c r="AC166">
        <f t="shared" si="58"/>
        <v>-1.3096443223034049E-2</v>
      </c>
      <c r="AD166">
        <f t="shared" si="59"/>
        <v>8.3806995075884627E-3</v>
      </c>
    </row>
    <row r="167" spans="1:30">
      <c r="A167">
        <v>-4</v>
      </c>
      <c r="B167">
        <f t="shared" si="42"/>
        <v>269.14999999999998</v>
      </c>
      <c r="C167">
        <v>75</v>
      </c>
      <c r="D167">
        <v>-20.7</v>
      </c>
      <c r="E167">
        <f t="shared" si="43"/>
        <v>252.45</v>
      </c>
      <c r="G167" s="4">
        <f t="shared" si="44"/>
        <v>274.07638755329043</v>
      </c>
      <c r="H167" s="13">
        <f t="shared" si="45"/>
        <v>0.92638755329045352</v>
      </c>
      <c r="I167" s="4"/>
      <c r="J167" s="17">
        <f t="shared" si="46"/>
        <v>0.45488346289580084</v>
      </c>
      <c r="K167" s="18">
        <f t="shared" si="47"/>
        <v>2.8423043114900238E-3</v>
      </c>
      <c r="L167" s="4"/>
      <c r="M167" s="4">
        <f t="shared" si="48"/>
        <v>276.53999120987402</v>
      </c>
      <c r="N167" s="4">
        <f t="shared" si="49"/>
        <v>276.64237880556971</v>
      </c>
      <c r="O167" s="4">
        <f t="shared" si="50"/>
        <v>3.4923788055697287</v>
      </c>
      <c r="P167" s="4"/>
      <c r="Q167" s="4">
        <f t="shared" si="51"/>
        <v>-4</v>
      </c>
      <c r="R167" s="12">
        <f t="shared" si="52"/>
        <v>0.65751981862265785</v>
      </c>
      <c r="S167" s="4">
        <f t="shared" si="53"/>
        <v>75</v>
      </c>
      <c r="T167" s="23">
        <v>76.400000000000006</v>
      </c>
      <c r="V167">
        <f t="shared" si="54"/>
        <v>-4</v>
      </c>
      <c r="W167" s="4">
        <f t="shared" si="55"/>
        <v>247.9123360701353</v>
      </c>
      <c r="X167" s="4">
        <f t="shared" si="56"/>
        <v>-25.087663929864704</v>
      </c>
      <c r="Y167" s="4">
        <f t="shared" si="41"/>
        <v>4.5376639298646921</v>
      </c>
      <c r="Z167" s="4"/>
      <c r="AA167" s="17">
        <f t="shared" si="60"/>
        <v>1.0593220338983054</v>
      </c>
      <c r="AB167" s="17">
        <f t="shared" si="57"/>
        <v>1.040181037365989</v>
      </c>
      <c r="AC167">
        <f t="shared" si="58"/>
        <v>1.9140996532316379E-2</v>
      </c>
      <c r="AD167">
        <f t="shared" si="59"/>
        <v>-1.197170680107118E-2</v>
      </c>
    </row>
    <row r="168" spans="1:30">
      <c r="A168">
        <v>-4</v>
      </c>
      <c r="B168">
        <f t="shared" si="42"/>
        <v>269.14999999999998</v>
      </c>
      <c r="C168">
        <v>70</v>
      </c>
      <c r="D168">
        <v>-25</v>
      </c>
      <c r="E168">
        <f t="shared" si="43"/>
        <v>248.14999999999998</v>
      </c>
      <c r="G168" s="4">
        <f t="shared" si="44"/>
        <v>274.77126839157967</v>
      </c>
      <c r="H168" s="13">
        <f t="shared" si="45"/>
        <v>1.6212683915796902</v>
      </c>
      <c r="I168" s="4"/>
      <c r="J168" s="17">
        <f t="shared" si="46"/>
        <v>0.45488346289580084</v>
      </c>
      <c r="K168" s="18">
        <f t="shared" si="47"/>
        <v>2.8423043114900238E-3</v>
      </c>
      <c r="L168" s="4"/>
      <c r="M168" s="4">
        <f t="shared" si="48"/>
        <v>276.53999120987402</v>
      </c>
      <c r="N168" s="4">
        <f t="shared" si="49"/>
        <v>276.64237880556971</v>
      </c>
      <c r="O168" s="4">
        <f t="shared" si="50"/>
        <v>3.4923788055697287</v>
      </c>
      <c r="P168" s="4"/>
      <c r="Q168" s="4">
        <f t="shared" si="51"/>
        <v>-4</v>
      </c>
      <c r="R168" s="12">
        <f t="shared" si="52"/>
        <v>0.75026484077405675</v>
      </c>
      <c r="S168" s="4">
        <f t="shared" si="53"/>
        <v>70</v>
      </c>
      <c r="T168" s="23">
        <v>76.400000000000006</v>
      </c>
      <c r="V168">
        <f t="shared" si="54"/>
        <v>-4</v>
      </c>
      <c r="W168" s="4">
        <f t="shared" si="55"/>
        <v>243.07334930236374</v>
      </c>
      <c r="X168" s="4">
        <f t="shared" si="56"/>
        <v>-29.926650697636262</v>
      </c>
      <c r="Y168" s="4">
        <f t="shared" si="41"/>
        <v>5.0766506976362393</v>
      </c>
      <c r="Z168" s="4"/>
      <c r="AA168" s="17">
        <f t="shared" si="60"/>
        <v>1.2711864406779665</v>
      </c>
      <c r="AB168" s="17">
        <f t="shared" si="57"/>
        <v>1.1869015020875819</v>
      </c>
      <c r="AC168">
        <f t="shared" si="58"/>
        <v>8.428493859038455E-2</v>
      </c>
      <c r="AD168">
        <f t="shared" si="59"/>
        <v>-5.3124989734418038E-2</v>
      </c>
    </row>
    <row r="169" spans="1:30">
      <c r="A169">
        <v>-4</v>
      </c>
      <c r="B169">
        <f t="shared" si="42"/>
        <v>269.14999999999998</v>
      </c>
      <c r="C169">
        <v>65</v>
      </c>
      <c r="D169">
        <v>-29.5</v>
      </c>
      <c r="E169">
        <f t="shared" si="43"/>
        <v>243.64999999999998</v>
      </c>
      <c r="G169" s="4">
        <f t="shared" si="44"/>
        <v>275.56175408863095</v>
      </c>
      <c r="H169" s="13">
        <f t="shared" si="45"/>
        <v>2.4117540886309712</v>
      </c>
      <c r="I169" s="4"/>
      <c r="J169" s="17">
        <f t="shared" si="46"/>
        <v>0.45488346289580084</v>
      </c>
      <c r="K169" s="18">
        <f t="shared" si="47"/>
        <v>2.8423043114900238E-3</v>
      </c>
      <c r="L169" s="4"/>
      <c r="M169" s="4">
        <f t="shared" si="48"/>
        <v>276.53999120987402</v>
      </c>
      <c r="N169" s="4">
        <f t="shared" si="49"/>
        <v>276.64237880556971</v>
      </c>
      <c r="O169" s="4">
        <f t="shared" si="50"/>
        <v>3.4923788055697287</v>
      </c>
      <c r="P169" s="4"/>
      <c r="Q169" s="4">
        <f t="shared" si="51"/>
        <v>-4</v>
      </c>
      <c r="R169" s="12">
        <f t="shared" si="52"/>
        <v>0.8557701439047054</v>
      </c>
      <c r="S169" s="4">
        <f t="shared" si="53"/>
        <v>65</v>
      </c>
      <c r="T169" s="23">
        <v>76.400000000000006</v>
      </c>
      <c r="V169">
        <f t="shared" si="54"/>
        <v>-4</v>
      </c>
      <c r="W169" s="4">
        <f t="shared" si="55"/>
        <v>237.98076665932217</v>
      </c>
      <c r="X169" s="4">
        <f t="shared" si="56"/>
        <v>-35.019233340677829</v>
      </c>
      <c r="Y169" s="4">
        <f t="shared" si="41"/>
        <v>5.6692333406778062</v>
      </c>
      <c r="Z169" s="4"/>
      <c r="AA169" s="17">
        <f t="shared" si="60"/>
        <v>1.4830508474576274</v>
      </c>
      <c r="AB169" s="17">
        <f t="shared" si="57"/>
        <v>1.3538084340914556</v>
      </c>
      <c r="AC169">
        <f t="shared" si="58"/>
        <v>0.12924241336617182</v>
      </c>
      <c r="AD169">
        <f t="shared" si="59"/>
        <v>-8.1517991688515146E-2</v>
      </c>
    </row>
    <row r="170" spans="1:30">
      <c r="A170">
        <v>-4</v>
      </c>
      <c r="B170">
        <f t="shared" si="42"/>
        <v>269.14999999999998</v>
      </c>
      <c r="C170">
        <v>60</v>
      </c>
      <c r="D170">
        <v>-34.5</v>
      </c>
      <c r="E170">
        <f t="shared" si="43"/>
        <v>238.64999999999998</v>
      </c>
      <c r="G170" s="4">
        <f t="shared" si="44"/>
        <v>276.1505070314418</v>
      </c>
      <c r="H170" s="13">
        <f t="shared" si="45"/>
        <v>3.0005070314418276</v>
      </c>
      <c r="I170" s="4"/>
      <c r="J170" s="17">
        <f t="shared" si="46"/>
        <v>0.45488346289580084</v>
      </c>
      <c r="K170" s="18">
        <f t="shared" si="47"/>
        <v>2.8423043114900238E-3</v>
      </c>
      <c r="L170" s="4"/>
      <c r="M170" s="4">
        <f t="shared" si="48"/>
        <v>276.53999120987402</v>
      </c>
      <c r="N170" s="4">
        <f t="shared" si="49"/>
        <v>276.64237880556971</v>
      </c>
      <c r="O170" s="4">
        <f t="shared" si="50"/>
        <v>3.4923788055697287</v>
      </c>
      <c r="P170" s="4"/>
      <c r="Q170" s="4">
        <f t="shared" si="51"/>
        <v>-4</v>
      </c>
      <c r="R170" s="12">
        <f t="shared" si="52"/>
        <v>0.93435038632026313</v>
      </c>
      <c r="S170" s="4">
        <f t="shared" si="53"/>
        <v>60</v>
      </c>
      <c r="T170" s="23">
        <v>76.400000000000006</v>
      </c>
      <c r="V170">
        <f t="shared" si="54"/>
        <v>-4</v>
      </c>
      <c r="W170" s="4">
        <f t="shared" si="55"/>
        <v>232.60014327146112</v>
      </c>
      <c r="X170" s="4">
        <f t="shared" si="56"/>
        <v>-40.399856728538879</v>
      </c>
      <c r="Y170" s="4">
        <f t="shared" si="41"/>
        <v>6.049856728538856</v>
      </c>
      <c r="Z170" s="4"/>
      <c r="AA170" s="17">
        <f t="shared" si="60"/>
        <v>1.6949152542372885</v>
      </c>
      <c r="AB170" s="17">
        <f t="shared" si="57"/>
        <v>1.4781205472130128</v>
      </c>
      <c r="AC170">
        <f t="shared" si="58"/>
        <v>0.21679470702427572</v>
      </c>
      <c r="AD170">
        <f t="shared" si="59"/>
        <v>-0.13683605435770319</v>
      </c>
    </row>
    <row r="171" spans="1:30">
      <c r="A171">
        <v>-4</v>
      </c>
      <c r="B171">
        <f t="shared" si="42"/>
        <v>269.14999999999998</v>
      </c>
      <c r="C171">
        <v>55</v>
      </c>
      <c r="D171">
        <v>-40.1</v>
      </c>
      <c r="E171">
        <f t="shared" si="43"/>
        <v>233.04999999999998</v>
      </c>
      <c r="G171" s="4">
        <f t="shared" si="44"/>
        <v>276.45858653784268</v>
      </c>
      <c r="H171" s="13">
        <f t="shared" si="45"/>
        <v>3.3085865378427002</v>
      </c>
      <c r="I171" s="4"/>
      <c r="J171" s="17">
        <f t="shared" si="46"/>
        <v>0.45488346289580084</v>
      </c>
      <c r="K171" s="18">
        <f t="shared" si="47"/>
        <v>2.8423043114900238E-3</v>
      </c>
      <c r="L171" s="4"/>
      <c r="M171" s="4">
        <f t="shared" si="48"/>
        <v>276.53999120987402</v>
      </c>
      <c r="N171" s="4">
        <f t="shared" si="49"/>
        <v>276.64237880556971</v>
      </c>
      <c r="O171" s="4">
        <f t="shared" si="50"/>
        <v>3.4923788055697287</v>
      </c>
      <c r="P171" s="4"/>
      <c r="Q171" s="4">
        <f t="shared" si="51"/>
        <v>-4</v>
      </c>
      <c r="R171" s="12">
        <f t="shared" si="52"/>
        <v>0.97546943734473224</v>
      </c>
      <c r="S171" s="4">
        <f t="shared" si="53"/>
        <v>55</v>
      </c>
      <c r="T171" s="23">
        <v>76.400000000000006</v>
      </c>
      <c r="V171">
        <f t="shared" si="54"/>
        <v>-4</v>
      </c>
      <c r="W171" s="4">
        <f t="shared" si="55"/>
        <v>226.8889828510134</v>
      </c>
      <c r="X171" s="4">
        <f t="shared" si="56"/>
        <v>-46.111017148986605</v>
      </c>
      <c r="Y171" s="4">
        <f t="shared" si="41"/>
        <v>6.1610171489865877</v>
      </c>
      <c r="Z171" s="4"/>
      <c r="AA171" s="17">
        <f t="shared" si="60"/>
        <v>1.9067796610169496</v>
      </c>
      <c r="AB171" s="17">
        <f t="shared" si="57"/>
        <v>1.5431699281422944</v>
      </c>
      <c r="AC171">
        <f t="shared" si="58"/>
        <v>0.36360973287465526</v>
      </c>
      <c r="AD171">
        <f t="shared" si="59"/>
        <v>-0.22961530841797984</v>
      </c>
    </row>
    <row r="172" spans="1:30">
      <c r="A172">
        <v>-4</v>
      </c>
      <c r="B172">
        <f t="shared" si="42"/>
        <v>269.14999999999998</v>
      </c>
      <c r="C172">
        <v>50</v>
      </c>
      <c r="D172">
        <v>-46.1</v>
      </c>
      <c r="E172">
        <f t="shared" si="43"/>
        <v>227.04999999999998</v>
      </c>
      <c r="G172" s="4">
        <f t="shared" si="44"/>
        <v>276.77622798592461</v>
      </c>
      <c r="H172" s="13">
        <f t="shared" si="45"/>
        <v>3.6262279859246291</v>
      </c>
      <c r="I172" s="4"/>
      <c r="J172" s="17">
        <f t="shared" si="46"/>
        <v>0.45488346289580084</v>
      </c>
      <c r="K172" s="18">
        <f t="shared" si="47"/>
        <v>2.8423043114900238E-3</v>
      </c>
      <c r="L172" s="4"/>
      <c r="M172" s="4">
        <f t="shared" si="48"/>
        <v>276.53999120987402</v>
      </c>
      <c r="N172" s="4">
        <f t="shared" si="49"/>
        <v>276.64237880556971</v>
      </c>
      <c r="O172" s="4">
        <f t="shared" si="50"/>
        <v>3.4923788055697287</v>
      </c>
      <c r="P172" s="4"/>
      <c r="Q172" s="4">
        <f t="shared" si="51"/>
        <v>-4</v>
      </c>
      <c r="R172" s="12">
        <f t="shared" si="52"/>
        <v>1.0178647107718846</v>
      </c>
      <c r="S172" s="4">
        <f t="shared" si="53"/>
        <v>50</v>
      </c>
      <c r="T172" s="23">
        <v>76.400000000000006</v>
      </c>
      <c r="V172">
        <f t="shared" si="54"/>
        <v>-4</v>
      </c>
      <c r="W172" s="4">
        <f t="shared" si="55"/>
        <v>220.79391696568595</v>
      </c>
      <c r="X172" s="4">
        <f t="shared" si="56"/>
        <v>-52.206083034314048</v>
      </c>
      <c r="Y172" s="4">
        <f t="shared" si="41"/>
        <v>6.256083034314031</v>
      </c>
      <c r="Z172" s="4"/>
      <c r="AA172" s="17">
        <f t="shared" si="60"/>
        <v>2.1186440677966107</v>
      </c>
      <c r="AB172" s="17">
        <f t="shared" si="57"/>
        <v>1.6102382631854053</v>
      </c>
      <c r="AC172">
        <f t="shared" si="58"/>
        <v>0.50840580461120544</v>
      </c>
      <c r="AD172">
        <f t="shared" si="59"/>
        <v>-0.32111834007557349</v>
      </c>
    </row>
    <row r="173" spans="1:30">
      <c r="A173">
        <v>-4</v>
      </c>
      <c r="B173">
        <f t="shared" si="42"/>
        <v>269.14999999999998</v>
      </c>
      <c r="C173">
        <v>47</v>
      </c>
      <c r="D173">
        <v>-50.1</v>
      </c>
      <c r="E173">
        <f t="shared" si="43"/>
        <v>223.04999999999998</v>
      </c>
      <c r="G173" s="4">
        <f t="shared" si="44"/>
        <v>276.74969351050515</v>
      </c>
      <c r="H173" s="13">
        <f t="shared" si="45"/>
        <v>3.5996935105051762</v>
      </c>
      <c r="I173" s="4"/>
      <c r="J173" s="17">
        <f t="shared" si="46"/>
        <v>0.45488346289580084</v>
      </c>
      <c r="K173" s="18">
        <f t="shared" si="47"/>
        <v>2.8423043114900238E-3</v>
      </c>
      <c r="L173" s="4"/>
      <c r="M173" s="4">
        <f t="shared" si="48"/>
        <v>276.53999120987402</v>
      </c>
      <c r="N173" s="4">
        <f t="shared" si="49"/>
        <v>276.64237880556971</v>
      </c>
      <c r="O173" s="4">
        <f t="shared" si="50"/>
        <v>3.4923788055697287</v>
      </c>
      <c r="P173" s="4"/>
      <c r="Q173" s="4">
        <f t="shared" si="51"/>
        <v>-4</v>
      </c>
      <c r="R173" s="12">
        <f t="shared" si="52"/>
        <v>1.0143231819586687</v>
      </c>
      <c r="S173" s="4">
        <f t="shared" si="53"/>
        <v>47</v>
      </c>
      <c r="T173" s="23">
        <v>76.400000000000006</v>
      </c>
      <c r="V173">
        <f t="shared" si="54"/>
        <v>-4</v>
      </c>
      <c r="W173" s="4">
        <f t="shared" si="55"/>
        <v>216.92492858251768</v>
      </c>
      <c r="X173" s="4">
        <f t="shared" si="56"/>
        <v>-56.07507141748232</v>
      </c>
      <c r="Y173" s="4">
        <f t="shared" si="41"/>
        <v>6.1250714174823031</v>
      </c>
      <c r="Z173" s="4"/>
      <c r="AA173" s="17">
        <f t="shared" si="60"/>
        <v>2.2457627118644075</v>
      </c>
      <c r="AB173" s="17">
        <f t="shared" si="57"/>
        <v>1.6046356470961913</v>
      </c>
      <c r="AC173">
        <f t="shared" si="58"/>
        <v>0.64112706476821613</v>
      </c>
      <c r="AD173">
        <f t="shared" si="59"/>
        <v>-0.40499885193963681</v>
      </c>
    </row>
    <row r="174" spans="1:30">
      <c r="A174">
        <v>-8</v>
      </c>
      <c r="B174">
        <f t="shared" si="42"/>
        <v>265.14999999999998</v>
      </c>
      <c r="C174">
        <v>105</v>
      </c>
      <c r="D174">
        <v>-5.4</v>
      </c>
      <c r="E174">
        <f t="shared" si="43"/>
        <v>267.75</v>
      </c>
      <c r="G174" s="4">
        <f t="shared" si="44"/>
        <v>264.04350243526147</v>
      </c>
      <c r="H174" s="13">
        <f t="shared" si="45"/>
        <v>-9.106497564738504</v>
      </c>
      <c r="I174" s="4"/>
      <c r="J174" s="17">
        <f t="shared" si="46"/>
        <v>0.3356548028245348</v>
      </c>
      <c r="K174" s="18">
        <f t="shared" si="47"/>
        <v>2.0948041844233932E-3</v>
      </c>
      <c r="L174" s="4"/>
      <c r="M174" s="4">
        <f t="shared" si="48"/>
        <v>270.59649087950078</v>
      </c>
      <c r="N174" s="4">
        <f t="shared" si="49"/>
        <v>270.65281451352001</v>
      </c>
      <c r="O174" s="4">
        <f t="shared" si="50"/>
        <v>-2.4971854864799639</v>
      </c>
      <c r="P174" s="4"/>
      <c r="Q174" s="4">
        <f t="shared" si="51"/>
        <v>-8</v>
      </c>
      <c r="R174" s="12">
        <f t="shared" si="52"/>
        <v>-0.20107847757177999</v>
      </c>
      <c r="S174" s="4">
        <f t="shared" si="53"/>
        <v>105</v>
      </c>
      <c r="T174" s="20">
        <v>78.5</v>
      </c>
      <c r="V174">
        <f t="shared" si="54"/>
        <v>-8</v>
      </c>
      <c r="W174" s="4">
        <f t="shared" si="55"/>
        <v>268.87202996940385</v>
      </c>
      <c r="X174" s="4">
        <f t="shared" si="56"/>
        <v>-4.1279700305961455</v>
      </c>
      <c r="Y174" s="4">
        <f t="shared" si="41"/>
        <v>-1.1220299694038545</v>
      </c>
      <c r="Z174" s="4"/>
      <c r="AA174" s="17">
        <f t="shared" si="60"/>
        <v>-0.23255813953488372</v>
      </c>
      <c r="AB174" s="17">
        <f t="shared" si="57"/>
        <v>-0.31810146777130222</v>
      </c>
      <c r="AC174">
        <f t="shared" si="58"/>
        <v>8.5543328236418498E-2</v>
      </c>
      <c r="AD174">
        <f t="shared" si="59"/>
        <v>-5.4101733385733486E-2</v>
      </c>
    </row>
    <row r="175" spans="1:30">
      <c r="A175">
        <v>-8</v>
      </c>
      <c r="B175">
        <f t="shared" si="42"/>
        <v>265.14999999999998</v>
      </c>
      <c r="C175">
        <v>100</v>
      </c>
      <c r="D175">
        <v>-8</v>
      </c>
      <c r="E175">
        <f t="shared" si="43"/>
        <v>265.14999999999998</v>
      </c>
      <c r="G175" s="4">
        <f t="shared" si="44"/>
        <v>265.14999999999998</v>
      </c>
      <c r="H175" s="13">
        <f t="shared" si="45"/>
        <v>-8</v>
      </c>
      <c r="I175" s="4"/>
      <c r="J175" s="17">
        <f t="shared" si="46"/>
        <v>0.3356548028245348</v>
      </c>
      <c r="K175" s="18">
        <f t="shared" si="47"/>
        <v>2.0948041844233932E-3</v>
      </c>
      <c r="L175" s="4"/>
      <c r="M175" s="4">
        <f t="shared" si="48"/>
        <v>270.59649087950078</v>
      </c>
      <c r="N175" s="4">
        <f t="shared" si="49"/>
        <v>270.65281451352001</v>
      </c>
      <c r="O175" s="4">
        <f t="shared" si="50"/>
        <v>-2.4971854864799639</v>
      </c>
      <c r="P175" s="4"/>
      <c r="Q175" s="4">
        <f t="shared" si="51"/>
        <v>-8</v>
      </c>
      <c r="R175" s="12">
        <f t="shared" si="52"/>
        <v>0</v>
      </c>
      <c r="S175" s="4">
        <f t="shared" si="53"/>
        <v>100</v>
      </c>
      <c r="T175" s="20">
        <v>78.5</v>
      </c>
      <c r="V175">
        <f t="shared" si="54"/>
        <v>-8</v>
      </c>
      <c r="W175" s="4">
        <f t="shared" si="55"/>
        <v>265.14999999999998</v>
      </c>
      <c r="X175" s="4">
        <f t="shared" si="56"/>
        <v>-7.8500000000000227</v>
      </c>
      <c r="Y175" s="4">
        <f t="shared" si="41"/>
        <v>0</v>
      </c>
      <c r="Z175" s="4"/>
      <c r="AA175" s="17">
        <f t="shared" si="60"/>
        <v>0</v>
      </c>
      <c r="AB175" s="17">
        <f t="shared" si="57"/>
        <v>0</v>
      </c>
      <c r="AC175">
        <f t="shared" si="58"/>
        <v>0</v>
      </c>
      <c r="AD175">
        <f t="shared" si="59"/>
        <v>0</v>
      </c>
    </row>
    <row r="176" spans="1:30">
      <c r="A176">
        <v>-8</v>
      </c>
      <c r="B176">
        <f t="shared" si="42"/>
        <v>265.14999999999998</v>
      </c>
      <c r="C176">
        <v>95</v>
      </c>
      <c r="D176">
        <v>-11</v>
      </c>
      <c r="E176">
        <f t="shared" si="43"/>
        <v>262.14999999999998</v>
      </c>
      <c r="G176" s="4">
        <f t="shared" si="44"/>
        <v>266.0200990214035</v>
      </c>
      <c r="H176" s="13">
        <f t="shared" si="45"/>
        <v>-7.1299009785964813</v>
      </c>
      <c r="I176" s="4"/>
      <c r="J176" s="17">
        <f t="shared" si="46"/>
        <v>0.3356548028245348</v>
      </c>
      <c r="K176" s="18">
        <f t="shared" si="47"/>
        <v>2.0948041844233932E-3</v>
      </c>
      <c r="L176" s="4"/>
      <c r="M176" s="4">
        <f t="shared" si="48"/>
        <v>270.59649087950078</v>
      </c>
      <c r="N176" s="4">
        <f t="shared" si="49"/>
        <v>270.65281451352001</v>
      </c>
      <c r="O176" s="4">
        <f t="shared" si="50"/>
        <v>-2.4971854864799639</v>
      </c>
      <c r="P176" s="4"/>
      <c r="Q176" s="4">
        <f t="shared" si="51"/>
        <v>-8</v>
      </c>
      <c r="R176" s="12">
        <f t="shared" si="52"/>
        <v>0.1581189079271608</v>
      </c>
      <c r="S176" s="4">
        <f t="shared" si="53"/>
        <v>95</v>
      </c>
      <c r="T176" s="20">
        <v>78.5</v>
      </c>
      <c r="V176">
        <f t="shared" si="54"/>
        <v>-8</v>
      </c>
      <c r="W176" s="4">
        <f t="shared" si="55"/>
        <v>261.29255930548095</v>
      </c>
      <c r="X176" s="4">
        <f t="shared" si="56"/>
        <v>-11.70744069451905</v>
      </c>
      <c r="Y176" s="4">
        <f t="shared" si="41"/>
        <v>0.8574406945190276</v>
      </c>
      <c r="Z176" s="4"/>
      <c r="AA176" s="17">
        <f t="shared" si="60"/>
        <v>0.23255813953488372</v>
      </c>
      <c r="AB176" s="17">
        <f t="shared" si="57"/>
        <v>0.25014042925638408</v>
      </c>
      <c r="AC176">
        <f t="shared" si="58"/>
        <v>-1.758228972150036E-2</v>
      </c>
      <c r="AD176">
        <f t="shared" si="59"/>
        <v>1.1142163741114292E-2</v>
      </c>
    </row>
    <row r="177" spans="1:30">
      <c r="A177">
        <v>-8</v>
      </c>
      <c r="B177">
        <f t="shared" si="42"/>
        <v>265.14999999999998</v>
      </c>
      <c r="C177">
        <v>90</v>
      </c>
      <c r="D177">
        <v>-14.2</v>
      </c>
      <c r="E177">
        <f t="shared" si="43"/>
        <v>258.95</v>
      </c>
      <c r="G177" s="4">
        <f t="shared" si="44"/>
        <v>266.86356780440968</v>
      </c>
      <c r="H177" s="13">
        <f t="shared" si="45"/>
        <v>-6.2864321955902938</v>
      </c>
      <c r="I177" s="4"/>
      <c r="J177" s="17">
        <f t="shared" si="46"/>
        <v>0.3356548028245348</v>
      </c>
      <c r="K177" s="18">
        <f t="shared" si="47"/>
        <v>2.0948041844233932E-3</v>
      </c>
      <c r="L177" s="4"/>
      <c r="M177" s="4">
        <f t="shared" si="48"/>
        <v>270.59649087950078</v>
      </c>
      <c r="N177" s="4">
        <f t="shared" si="49"/>
        <v>270.65281451352001</v>
      </c>
      <c r="O177" s="4">
        <f t="shared" si="50"/>
        <v>-2.4971854864799639</v>
      </c>
      <c r="P177" s="4"/>
      <c r="Q177" s="4">
        <f t="shared" si="51"/>
        <v>-8</v>
      </c>
      <c r="R177" s="12">
        <f t="shared" si="52"/>
        <v>0.31139843078475354</v>
      </c>
      <c r="S177" s="4">
        <f t="shared" si="53"/>
        <v>90</v>
      </c>
      <c r="T177" s="20">
        <v>78.5</v>
      </c>
      <c r="V177">
        <f t="shared" si="54"/>
        <v>-8</v>
      </c>
      <c r="W177" s="4">
        <f t="shared" si="55"/>
        <v>257.28724630678283</v>
      </c>
      <c r="X177" s="4">
        <f t="shared" si="56"/>
        <v>-15.712753693217167</v>
      </c>
      <c r="Y177" s="4">
        <f t="shared" si="41"/>
        <v>1.6627536932171552</v>
      </c>
      <c r="Z177" s="4"/>
      <c r="AA177" s="17">
        <f t="shared" si="60"/>
        <v>0.46511627906976744</v>
      </c>
      <c r="AB177" s="17">
        <f t="shared" si="57"/>
        <v>0.49262506405714029</v>
      </c>
      <c r="AC177">
        <f t="shared" si="58"/>
        <v>-2.7508784987372858E-2</v>
      </c>
      <c r="AD177">
        <f t="shared" si="59"/>
        <v>1.7444942412660536E-2</v>
      </c>
    </row>
    <row r="178" spans="1:30">
      <c r="A178">
        <v>-8</v>
      </c>
      <c r="B178">
        <f t="shared" si="42"/>
        <v>265.14999999999998</v>
      </c>
      <c r="C178">
        <v>85</v>
      </c>
      <c r="D178">
        <v>-17.7</v>
      </c>
      <c r="E178">
        <f t="shared" si="43"/>
        <v>255.45</v>
      </c>
      <c r="G178" s="4">
        <f t="shared" si="44"/>
        <v>267.59107592149564</v>
      </c>
      <c r="H178" s="13">
        <f t="shared" si="45"/>
        <v>-5.558924078504333</v>
      </c>
      <c r="I178" s="4"/>
      <c r="J178" s="17">
        <f t="shared" si="46"/>
        <v>0.3356548028245348</v>
      </c>
      <c r="K178" s="18">
        <f t="shared" si="47"/>
        <v>2.0948041844233932E-3</v>
      </c>
      <c r="L178" s="4"/>
      <c r="M178" s="4">
        <f t="shared" si="48"/>
        <v>270.59649087950078</v>
      </c>
      <c r="N178" s="4">
        <f t="shared" si="49"/>
        <v>270.65281451352001</v>
      </c>
      <c r="O178" s="4">
        <f t="shared" si="50"/>
        <v>-2.4971854864799639</v>
      </c>
      <c r="P178" s="4"/>
      <c r="Q178" s="4">
        <f t="shared" si="51"/>
        <v>-8</v>
      </c>
      <c r="R178" s="12">
        <f t="shared" si="52"/>
        <v>0.44360497986950342</v>
      </c>
      <c r="S178" s="4">
        <f t="shared" si="53"/>
        <v>85</v>
      </c>
      <c r="T178" s="20">
        <v>78.5</v>
      </c>
      <c r="V178">
        <f t="shared" si="54"/>
        <v>-8</v>
      </c>
      <c r="W178" s="4">
        <f t="shared" si="55"/>
        <v>253.11967996971242</v>
      </c>
      <c r="X178" s="4">
        <f t="shared" si="56"/>
        <v>-19.880320030287578</v>
      </c>
      <c r="Y178" s="4">
        <f t="shared" si="41"/>
        <v>2.3303200302875666</v>
      </c>
      <c r="Z178" s="4"/>
      <c r="AA178" s="17">
        <f t="shared" si="60"/>
        <v>0.69767441860465118</v>
      </c>
      <c r="AB178" s="17">
        <f t="shared" si="57"/>
        <v>0.70177274520479083</v>
      </c>
      <c r="AC178">
        <f t="shared" si="58"/>
        <v>-4.0983266001396457E-3</v>
      </c>
      <c r="AD178">
        <f t="shared" si="59"/>
        <v>2.6747473113638565E-3</v>
      </c>
    </row>
    <row r="179" spans="1:30">
      <c r="A179">
        <v>-8</v>
      </c>
      <c r="B179">
        <f t="shared" si="42"/>
        <v>265.14999999999998</v>
      </c>
      <c r="C179">
        <v>80</v>
      </c>
      <c r="D179">
        <v>-21.3</v>
      </c>
      <c r="E179">
        <f t="shared" si="43"/>
        <v>251.84999999999997</v>
      </c>
      <c r="G179" s="4">
        <f t="shared" si="44"/>
        <v>268.42942124242552</v>
      </c>
      <c r="H179" s="13">
        <f t="shared" si="45"/>
        <v>-4.720578757574458</v>
      </c>
      <c r="I179" s="4"/>
      <c r="J179" s="17">
        <f t="shared" si="46"/>
        <v>0.3356548028245348</v>
      </c>
      <c r="K179" s="18">
        <f t="shared" si="47"/>
        <v>2.0948041844233932E-3</v>
      </c>
      <c r="L179" s="4"/>
      <c r="M179" s="4">
        <f t="shared" si="48"/>
        <v>270.59649087950078</v>
      </c>
      <c r="N179" s="4">
        <f t="shared" si="49"/>
        <v>270.65281451352001</v>
      </c>
      <c r="O179" s="4">
        <f t="shared" si="50"/>
        <v>-2.4971854864799639</v>
      </c>
      <c r="P179" s="4"/>
      <c r="Q179" s="4">
        <f t="shared" si="51"/>
        <v>-8</v>
      </c>
      <c r="R179" s="12">
        <f t="shared" si="52"/>
        <v>0.59595344061992817</v>
      </c>
      <c r="S179" s="4">
        <f t="shared" si="53"/>
        <v>80</v>
      </c>
      <c r="T179" s="20">
        <v>78.5</v>
      </c>
      <c r="V179">
        <f t="shared" si="54"/>
        <v>-8</v>
      </c>
      <c r="W179" s="4">
        <f t="shared" si="55"/>
        <v>248.77313072061139</v>
      </c>
      <c r="X179" s="4">
        <f t="shared" si="56"/>
        <v>-24.226869279388609</v>
      </c>
      <c r="Y179" s="4">
        <f t="shared" si="41"/>
        <v>3.0768692793885748</v>
      </c>
      <c r="Z179" s="4"/>
      <c r="AA179" s="17">
        <f t="shared" si="60"/>
        <v>0.93023255813953487</v>
      </c>
      <c r="AB179" s="17">
        <f t="shared" si="57"/>
        <v>0.94278446143935868</v>
      </c>
      <c r="AC179">
        <f t="shared" si="58"/>
        <v>-1.2551903299823808E-2</v>
      </c>
      <c r="AD179">
        <f t="shared" si="59"/>
        <v>8.0464638757421492E-3</v>
      </c>
    </row>
    <row r="180" spans="1:30">
      <c r="A180">
        <v>-8</v>
      </c>
      <c r="B180">
        <f t="shared" si="42"/>
        <v>265.14999999999998</v>
      </c>
      <c r="C180">
        <v>75</v>
      </c>
      <c r="D180">
        <v>-25.3</v>
      </c>
      <c r="E180">
        <f t="shared" si="43"/>
        <v>247.84999999999997</v>
      </c>
      <c r="G180" s="4">
        <f t="shared" si="44"/>
        <v>269.08232384663512</v>
      </c>
      <c r="H180" s="13">
        <f t="shared" si="45"/>
        <v>-4.0676761533648573</v>
      </c>
      <c r="I180" s="4"/>
      <c r="J180" s="17">
        <f t="shared" si="46"/>
        <v>0.3356548028245348</v>
      </c>
      <c r="K180" s="18">
        <f t="shared" si="47"/>
        <v>2.0948041844233932E-3</v>
      </c>
      <c r="L180" s="4"/>
      <c r="M180" s="4">
        <f t="shared" si="48"/>
        <v>270.59649087950078</v>
      </c>
      <c r="N180" s="4">
        <f t="shared" si="49"/>
        <v>270.65281451352001</v>
      </c>
      <c r="O180" s="4">
        <f t="shared" si="50"/>
        <v>-2.4971854864799639</v>
      </c>
      <c r="P180" s="4"/>
      <c r="Q180" s="4">
        <f t="shared" si="51"/>
        <v>-8</v>
      </c>
      <c r="R180" s="12">
        <f t="shared" si="52"/>
        <v>0.71460228887848098</v>
      </c>
      <c r="S180" s="4">
        <f t="shared" si="53"/>
        <v>75</v>
      </c>
      <c r="T180" s="20">
        <v>78.5</v>
      </c>
      <c r="V180">
        <f t="shared" si="54"/>
        <v>-8</v>
      </c>
      <c r="W180" s="4">
        <f t="shared" si="55"/>
        <v>244.22796176480168</v>
      </c>
      <c r="X180" s="4">
        <f t="shared" si="56"/>
        <v>-28.772038235198323</v>
      </c>
      <c r="Y180" s="4">
        <f t="shared" si="41"/>
        <v>3.6220382351982892</v>
      </c>
      <c r="Z180" s="4"/>
      <c r="AA180" s="17">
        <f t="shared" si="60"/>
        <v>1.1627906976744187</v>
      </c>
      <c r="AB180" s="17">
        <f t="shared" si="57"/>
        <v>1.1304841756812625</v>
      </c>
      <c r="AC180">
        <f t="shared" si="58"/>
        <v>3.2306521993156201E-2</v>
      </c>
      <c r="AD180">
        <f t="shared" si="59"/>
        <v>-2.0281432051751591E-2</v>
      </c>
    </row>
    <row r="181" spans="1:30">
      <c r="A181">
        <v>-8</v>
      </c>
      <c r="B181">
        <f t="shared" si="42"/>
        <v>265.14999999999998</v>
      </c>
      <c r="C181">
        <v>70</v>
      </c>
      <c r="D181">
        <v>-29.8</v>
      </c>
      <c r="E181">
        <f t="shared" si="43"/>
        <v>243.34999999999997</v>
      </c>
      <c r="G181" s="4">
        <f t="shared" si="44"/>
        <v>269.45632949059404</v>
      </c>
      <c r="H181" s="13">
        <f t="shared" si="45"/>
        <v>-3.6936705094059334</v>
      </c>
      <c r="I181" s="4"/>
      <c r="J181" s="17">
        <f t="shared" si="46"/>
        <v>0.3356548028245348</v>
      </c>
      <c r="K181" s="18">
        <f t="shared" si="47"/>
        <v>2.0948041844233932E-3</v>
      </c>
      <c r="L181" s="4"/>
      <c r="M181" s="4">
        <f t="shared" si="48"/>
        <v>270.59649087950078</v>
      </c>
      <c r="N181" s="4">
        <f t="shared" si="49"/>
        <v>270.65281451352001</v>
      </c>
      <c r="O181" s="4">
        <f t="shared" si="50"/>
        <v>-2.4971854864799639</v>
      </c>
      <c r="P181" s="4"/>
      <c r="Q181" s="4">
        <f t="shared" si="51"/>
        <v>-8</v>
      </c>
      <c r="R181" s="12">
        <f t="shared" si="52"/>
        <v>0.78256853470414312</v>
      </c>
      <c r="S181" s="4">
        <f t="shared" si="53"/>
        <v>70</v>
      </c>
      <c r="T181" s="20">
        <v>78.5</v>
      </c>
      <c r="V181">
        <f t="shared" si="54"/>
        <v>-8</v>
      </c>
      <c r="W181" s="4">
        <f t="shared" si="55"/>
        <v>239.4608900892504</v>
      </c>
      <c r="X181" s="4">
        <f t="shared" si="56"/>
        <v>-33.539109910749602</v>
      </c>
      <c r="Y181" s="4">
        <f t="shared" si="41"/>
        <v>3.8891099107495677</v>
      </c>
      <c r="Z181" s="4"/>
      <c r="AA181" s="17">
        <f t="shared" si="60"/>
        <v>1.3953488372093024</v>
      </c>
      <c r="AB181" s="17">
        <f t="shared" si="57"/>
        <v>1.2380051934308145</v>
      </c>
      <c r="AC181">
        <f t="shared" si="58"/>
        <v>0.15734364377848786</v>
      </c>
      <c r="AD181">
        <f t="shared" si="59"/>
        <v>-9.929193041213602E-2</v>
      </c>
    </row>
    <row r="182" spans="1:30">
      <c r="A182">
        <v>-8</v>
      </c>
      <c r="B182">
        <f t="shared" si="42"/>
        <v>265.14999999999998</v>
      </c>
      <c r="C182">
        <v>65</v>
      </c>
      <c r="D182">
        <v>-34.4</v>
      </c>
      <c r="E182">
        <f t="shared" si="43"/>
        <v>238.74999999999997</v>
      </c>
      <c r="G182" s="4">
        <f t="shared" si="44"/>
        <v>270.01998271561928</v>
      </c>
      <c r="H182" s="13">
        <f t="shared" si="45"/>
        <v>-3.130017284380699</v>
      </c>
      <c r="I182" s="4"/>
      <c r="J182" s="17">
        <f t="shared" si="46"/>
        <v>0.3356548028245348</v>
      </c>
      <c r="K182" s="18">
        <f t="shared" si="47"/>
        <v>2.0948041844233932E-3</v>
      </c>
      <c r="L182" s="4"/>
      <c r="M182" s="4">
        <f t="shared" si="48"/>
        <v>270.59649087950078</v>
      </c>
      <c r="N182" s="4">
        <f t="shared" si="49"/>
        <v>270.65281451352001</v>
      </c>
      <c r="O182" s="4">
        <f t="shared" si="50"/>
        <v>-2.4971854864799639</v>
      </c>
      <c r="P182" s="4"/>
      <c r="Q182" s="4">
        <f t="shared" si="51"/>
        <v>-8</v>
      </c>
      <c r="R182" s="12">
        <f t="shared" si="52"/>
        <v>0.88499852278394786</v>
      </c>
      <c r="S182" s="4">
        <f t="shared" si="53"/>
        <v>65</v>
      </c>
      <c r="T182" s="20">
        <v>78.5</v>
      </c>
      <c r="V182">
        <f t="shared" si="54"/>
        <v>-8</v>
      </c>
      <c r="W182" s="4">
        <f t="shared" si="55"/>
        <v>234.44399137922821</v>
      </c>
      <c r="X182" s="4">
        <f t="shared" si="56"/>
        <v>-38.556008620771792</v>
      </c>
      <c r="Y182" s="4">
        <f t="shared" si="41"/>
        <v>4.3060086207717632</v>
      </c>
      <c r="Z182" s="4"/>
      <c r="AA182" s="17">
        <f t="shared" si="60"/>
        <v>1.6279069767441861</v>
      </c>
      <c r="AB182" s="17">
        <f t="shared" si="57"/>
        <v>1.4000470486579684</v>
      </c>
      <c r="AC182">
        <f t="shared" si="58"/>
        <v>0.22785992808621769</v>
      </c>
      <c r="AD182">
        <f t="shared" si="59"/>
        <v>-0.14383868651837783</v>
      </c>
    </row>
    <row r="183" spans="1:30">
      <c r="A183">
        <v>-8</v>
      </c>
      <c r="B183">
        <f t="shared" si="42"/>
        <v>265.14999999999998</v>
      </c>
      <c r="C183">
        <v>60</v>
      </c>
      <c r="D183">
        <v>-39.4</v>
      </c>
      <c r="E183">
        <f t="shared" si="43"/>
        <v>233.74999999999997</v>
      </c>
      <c r="G183" s="4">
        <f t="shared" si="44"/>
        <v>270.48054061847694</v>
      </c>
      <c r="H183" s="13">
        <f t="shared" si="45"/>
        <v>-2.6694593815230405</v>
      </c>
      <c r="I183" s="4"/>
      <c r="J183" s="17">
        <f t="shared" si="46"/>
        <v>0.3356548028245348</v>
      </c>
      <c r="K183" s="18">
        <f t="shared" si="47"/>
        <v>2.0948041844233932E-3</v>
      </c>
      <c r="L183" s="4"/>
      <c r="M183" s="4">
        <f t="shared" si="48"/>
        <v>270.59649087950078</v>
      </c>
      <c r="N183" s="4">
        <f t="shared" si="49"/>
        <v>270.65281451352001</v>
      </c>
      <c r="O183" s="4">
        <f t="shared" si="50"/>
        <v>-2.4971854864799639</v>
      </c>
      <c r="P183" s="4"/>
      <c r="Q183" s="4">
        <f t="shared" si="51"/>
        <v>-8</v>
      </c>
      <c r="R183" s="12">
        <f t="shared" si="52"/>
        <v>0.96869349409837247</v>
      </c>
      <c r="S183" s="4">
        <f t="shared" si="53"/>
        <v>60</v>
      </c>
      <c r="T183" s="20">
        <v>78.5</v>
      </c>
      <c r="V183">
        <f t="shared" si="54"/>
        <v>-8</v>
      </c>
      <c r="W183" s="4">
        <f t="shared" si="55"/>
        <v>229.14333267110501</v>
      </c>
      <c r="X183" s="4">
        <f t="shared" si="56"/>
        <v>-43.856667328894986</v>
      </c>
      <c r="Y183" s="4">
        <f t="shared" si="41"/>
        <v>4.6066673288949573</v>
      </c>
      <c r="Z183" s="4"/>
      <c r="AA183" s="17">
        <f t="shared" si="60"/>
        <v>1.8604651162790697</v>
      </c>
      <c r="AB183" s="17">
        <f t="shared" si="57"/>
        <v>1.5324505437594846</v>
      </c>
      <c r="AC183">
        <f t="shared" si="58"/>
        <v>0.3280145725195851</v>
      </c>
      <c r="AD183">
        <f t="shared" si="59"/>
        <v>-0.20712045938999957</v>
      </c>
    </row>
    <row r="184" spans="1:30">
      <c r="A184">
        <v>-8</v>
      </c>
      <c r="B184">
        <f t="shared" si="42"/>
        <v>265.14999999999998</v>
      </c>
      <c r="C184">
        <v>55</v>
      </c>
      <c r="D184">
        <v>-45</v>
      </c>
      <c r="E184">
        <f t="shared" si="43"/>
        <v>228.14999999999998</v>
      </c>
      <c r="G184" s="4">
        <f t="shared" si="44"/>
        <v>270.64589795584124</v>
      </c>
      <c r="H184" s="13">
        <f t="shared" si="45"/>
        <v>-2.504102044158742</v>
      </c>
      <c r="I184" s="4"/>
      <c r="J184" s="17">
        <f t="shared" si="46"/>
        <v>0.3356548028245348</v>
      </c>
      <c r="K184" s="18">
        <f t="shared" si="47"/>
        <v>2.0948041844233932E-3</v>
      </c>
      <c r="L184" s="4"/>
      <c r="M184" s="4">
        <f t="shared" si="48"/>
        <v>270.59649087950078</v>
      </c>
      <c r="N184" s="4">
        <f t="shared" si="49"/>
        <v>270.65281451352001</v>
      </c>
      <c r="O184" s="4">
        <f t="shared" si="50"/>
        <v>-2.4971854864799639</v>
      </c>
      <c r="P184" s="4"/>
      <c r="Q184" s="4">
        <f t="shared" si="51"/>
        <v>-8</v>
      </c>
      <c r="R184" s="12">
        <f t="shared" si="52"/>
        <v>0.99874308725802319</v>
      </c>
      <c r="S184" s="4">
        <f t="shared" si="53"/>
        <v>55</v>
      </c>
      <c r="T184" s="20">
        <v>78.5</v>
      </c>
      <c r="V184">
        <f t="shared" si="54"/>
        <v>-8</v>
      </c>
      <c r="W184" s="4">
        <f t="shared" si="55"/>
        <v>223.51704924000077</v>
      </c>
      <c r="X184" s="4">
        <f t="shared" si="56"/>
        <v>-49.482950759999227</v>
      </c>
      <c r="Y184" s="4">
        <f t="shared" si="41"/>
        <v>4.6329507599992041</v>
      </c>
      <c r="Z184" s="4"/>
      <c r="AA184" s="17">
        <f t="shared" si="60"/>
        <v>2.0930232558139537</v>
      </c>
      <c r="AB184" s="17">
        <f t="shared" si="57"/>
        <v>1.5799883001889519</v>
      </c>
      <c r="AC184">
        <f t="shared" si="58"/>
        <v>0.51303495562500179</v>
      </c>
      <c r="AD184">
        <f t="shared" si="59"/>
        <v>-0.32404761041639563</v>
      </c>
    </row>
    <row r="185" spans="1:30">
      <c r="A185">
        <v>-8</v>
      </c>
      <c r="B185">
        <f t="shared" si="42"/>
        <v>265.14999999999998</v>
      </c>
      <c r="C185">
        <v>50</v>
      </c>
      <c r="D185">
        <v>-51</v>
      </c>
      <c r="E185">
        <f t="shared" si="43"/>
        <v>222.14999999999998</v>
      </c>
      <c r="G185" s="4">
        <f t="shared" si="44"/>
        <v>270.80307882436972</v>
      </c>
      <c r="H185" s="13">
        <f t="shared" si="45"/>
        <v>-2.346921175630257</v>
      </c>
      <c r="I185" s="4"/>
      <c r="J185" s="17">
        <f t="shared" si="46"/>
        <v>0.3356548028245348</v>
      </c>
      <c r="K185" s="18">
        <f t="shared" si="47"/>
        <v>2.0948041844233932E-3</v>
      </c>
      <c r="L185" s="4"/>
      <c r="M185" s="4">
        <f t="shared" si="48"/>
        <v>270.59649087950078</v>
      </c>
      <c r="N185" s="4">
        <f t="shared" si="49"/>
        <v>270.65281451352001</v>
      </c>
      <c r="O185" s="4">
        <f t="shared" si="50"/>
        <v>-2.4971854864799639</v>
      </c>
      <c r="P185" s="4"/>
      <c r="Q185" s="4">
        <f t="shared" si="51"/>
        <v>-8</v>
      </c>
      <c r="R185" s="12">
        <f t="shared" si="52"/>
        <v>1.0273068100842793</v>
      </c>
      <c r="S185" s="4">
        <f t="shared" si="53"/>
        <v>50</v>
      </c>
      <c r="T185" s="20">
        <v>78.5</v>
      </c>
      <c r="V185">
        <f t="shared" si="54"/>
        <v>-8</v>
      </c>
      <c r="W185" s="4">
        <f t="shared" si="55"/>
        <v>217.51256579398711</v>
      </c>
      <c r="X185" s="4">
        <f t="shared" si="56"/>
        <v>-55.487434206012892</v>
      </c>
      <c r="Y185" s="4">
        <f t="shared" si="41"/>
        <v>4.6374342060128697</v>
      </c>
      <c r="Z185" s="4"/>
      <c r="AA185" s="17">
        <f t="shared" si="60"/>
        <v>2.3255813953488373</v>
      </c>
      <c r="AB185" s="17">
        <f t="shared" si="57"/>
        <v>1.6251754443615607</v>
      </c>
      <c r="AC185">
        <f t="shared" si="58"/>
        <v>0.70040595098727665</v>
      </c>
      <c r="AD185">
        <f t="shared" si="59"/>
        <v>-0.44246063177618589</v>
      </c>
    </row>
    <row r="186" spans="1:30">
      <c r="A186">
        <v>-12</v>
      </c>
      <c r="B186">
        <f t="shared" si="42"/>
        <v>261.14999999999998</v>
      </c>
      <c r="C186">
        <v>105</v>
      </c>
      <c r="D186">
        <v>-9.1999999999999993</v>
      </c>
      <c r="E186">
        <f t="shared" si="43"/>
        <v>263.95</v>
      </c>
      <c r="G186" s="4">
        <f t="shared" si="44"/>
        <v>260.29610632226803</v>
      </c>
      <c r="H186" s="13">
        <f t="shared" si="45"/>
        <v>-12.853893677731946</v>
      </c>
      <c r="I186" s="4"/>
      <c r="J186" s="17">
        <f t="shared" si="46"/>
        <v>0.24538143783926966</v>
      </c>
      <c r="K186" s="18">
        <f t="shared" si="47"/>
        <v>1.5300269454784005E-3</v>
      </c>
      <c r="L186" s="4"/>
      <c r="M186" s="4">
        <f t="shared" si="48"/>
        <v>265.12807005824379</v>
      </c>
      <c r="N186" s="4">
        <f t="shared" si="49"/>
        <v>265.15852324999111</v>
      </c>
      <c r="O186" s="4">
        <f t="shared" si="50"/>
        <v>-7.9914767500088715</v>
      </c>
      <c r="P186" s="4"/>
      <c r="Q186" s="4">
        <f t="shared" si="51"/>
        <v>-12</v>
      </c>
      <c r="R186" s="12">
        <f t="shared" si="52"/>
        <v>-0.21301951478860354</v>
      </c>
      <c r="S186" s="4">
        <f t="shared" si="53"/>
        <v>105</v>
      </c>
      <c r="T186" s="21">
        <v>79.3</v>
      </c>
      <c r="V186">
        <f t="shared" si="54"/>
        <v>-12</v>
      </c>
      <c r="W186" s="4">
        <f t="shared" si="55"/>
        <v>264.81588016786657</v>
      </c>
      <c r="X186" s="4">
        <f t="shared" si="56"/>
        <v>-8.1841198321334332</v>
      </c>
      <c r="Y186" s="4">
        <f t="shared" si="41"/>
        <v>-0.86588016786657818</v>
      </c>
      <c r="Z186" s="4"/>
      <c r="AA186" s="17">
        <f t="shared" si="60"/>
        <v>-0.24154589371980673</v>
      </c>
      <c r="AB186" s="17">
        <f t="shared" si="57"/>
        <v>-0.33699191050417682</v>
      </c>
      <c r="AC186">
        <f t="shared" si="58"/>
        <v>9.5446016784370091E-2</v>
      </c>
      <c r="AD186">
        <f t="shared" si="59"/>
        <v>-6.0362509957685689E-2</v>
      </c>
    </row>
    <row r="187" spans="1:30">
      <c r="A187">
        <v>-12</v>
      </c>
      <c r="B187">
        <f t="shared" si="42"/>
        <v>261.14999999999998</v>
      </c>
      <c r="C187">
        <v>100</v>
      </c>
      <c r="D187">
        <v>-12</v>
      </c>
      <c r="E187">
        <f t="shared" si="43"/>
        <v>261.14999999999998</v>
      </c>
      <c r="G187" s="4">
        <f t="shared" si="44"/>
        <v>261.14999999999998</v>
      </c>
      <c r="H187" s="13">
        <f t="shared" si="45"/>
        <v>-12</v>
      </c>
      <c r="I187" s="4"/>
      <c r="J187" s="17">
        <f t="shared" si="46"/>
        <v>0.24538143783926966</v>
      </c>
      <c r="K187" s="18">
        <f t="shared" si="47"/>
        <v>1.5300269454784005E-3</v>
      </c>
      <c r="L187" s="4"/>
      <c r="M187" s="4">
        <f t="shared" si="48"/>
        <v>265.12807005824379</v>
      </c>
      <c r="N187" s="4">
        <f t="shared" si="49"/>
        <v>265.15852324999111</v>
      </c>
      <c r="O187" s="4">
        <f t="shared" si="50"/>
        <v>-7.9914767500088715</v>
      </c>
      <c r="P187" s="4"/>
      <c r="Q187" s="4">
        <f t="shared" si="51"/>
        <v>-12</v>
      </c>
      <c r="R187" s="12">
        <f t="shared" si="52"/>
        <v>0</v>
      </c>
      <c r="S187" s="4">
        <f t="shared" si="53"/>
        <v>100</v>
      </c>
      <c r="T187" s="21">
        <v>79.3</v>
      </c>
      <c r="V187">
        <f t="shared" si="54"/>
        <v>-12</v>
      </c>
      <c r="W187" s="4">
        <f t="shared" si="55"/>
        <v>261.14999999999998</v>
      </c>
      <c r="X187" s="4">
        <f t="shared" si="56"/>
        <v>-11.850000000000023</v>
      </c>
      <c r="Y187" s="4">
        <f t="shared" si="41"/>
        <v>0</v>
      </c>
      <c r="Z187" s="4"/>
      <c r="AA187" s="17">
        <f t="shared" si="60"/>
        <v>0</v>
      </c>
      <c r="AB187" s="17">
        <f t="shared" si="57"/>
        <v>0</v>
      </c>
      <c r="AC187">
        <f t="shared" si="58"/>
        <v>0</v>
      </c>
      <c r="AD187">
        <f t="shared" si="59"/>
        <v>0</v>
      </c>
    </row>
    <row r="188" spans="1:30">
      <c r="A188">
        <v>-12</v>
      </c>
      <c r="B188">
        <f t="shared" si="42"/>
        <v>261.14999999999998</v>
      </c>
      <c r="C188">
        <v>95</v>
      </c>
      <c r="D188">
        <v>-15.1</v>
      </c>
      <c r="E188">
        <f t="shared" si="43"/>
        <v>258.04999999999995</v>
      </c>
      <c r="G188" s="4">
        <f t="shared" si="44"/>
        <v>261.85957105654461</v>
      </c>
      <c r="H188" s="13">
        <f t="shared" si="45"/>
        <v>-11.290428943455368</v>
      </c>
      <c r="I188" s="4"/>
      <c r="J188" s="17">
        <f t="shared" si="46"/>
        <v>0.24538143783926966</v>
      </c>
      <c r="K188" s="18">
        <f t="shared" si="47"/>
        <v>1.5300269454784005E-3</v>
      </c>
      <c r="L188" s="4"/>
      <c r="M188" s="4">
        <f t="shared" si="48"/>
        <v>265.12807005824379</v>
      </c>
      <c r="N188" s="4">
        <f t="shared" si="49"/>
        <v>265.15852324999111</v>
      </c>
      <c r="O188" s="4">
        <f t="shared" si="50"/>
        <v>-7.9914767500088715</v>
      </c>
      <c r="P188" s="4"/>
      <c r="Q188" s="4">
        <f t="shared" si="51"/>
        <v>-12</v>
      </c>
      <c r="R188" s="12">
        <f t="shared" si="52"/>
        <v>0.17701557713210292</v>
      </c>
      <c r="S188" s="4">
        <f t="shared" si="53"/>
        <v>95</v>
      </c>
      <c r="T188" s="21">
        <v>79.3</v>
      </c>
      <c r="V188">
        <f t="shared" si="54"/>
        <v>-12</v>
      </c>
      <c r="W188" s="4">
        <f t="shared" si="55"/>
        <v>257.35075188620158</v>
      </c>
      <c r="X188" s="4">
        <f t="shared" si="56"/>
        <v>-15.649248113798421</v>
      </c>
      <c r="Y188" s="4">
        <f t="shared" si="41"/>
        <v>0.69924811379837593</v>
      </c>
      <c r="Z188" s="4"/>
      <c r="AA188" s="17">
        <f t="shared" si="60"/>
        <v>0.24154589371980673</v>
      </c>
      <c r="AB188" s="17">
        <f t="shared" si="57"/>
        <v>0.28003451977601745</v>
      </c>
      <c r="AC188">
        <f t="shared" si="58"/>
        <v>-3.8488626056210729E-2</v>
      </c>
      <c r="AD188">
        <f t="shared" si="59"/>
        <v>2.4358572301185072E-2</v>
      </c>
    </row>
    <row r="189" spans="1:30">
      <c r="A189">
        <v>-12</v>
      </c>
      <c r="B189">
        <f t="shared" si="42"/>
        <v>261.14999999999998</v>
      </c>
      <c r="C189">
        <v>90</v>
      </c>
      <c r="D189">
        <v>-18.5</v>
      </c>
      <c r="E189">
        <f t="shared" si="43"/>
        <v>254.64999999999998</v>
      </c>
      <c r="G189" s="4">
        <f t="shared" si="44"/>
        <v>262.43215887774829</v>
      </c>
      <c r="H189" s="13">
        <f t="shared" si="45"/>
        <v>-10.717841122251684</v>
      </c>
      <c r="I189" s="4"/>
      <c r="J189" s="17">
        <f t="shared" si="46"/>
        <v>0.24538143783926966</v>
      </c>
      <c r="K189" s="18">
        <f t="shared" si="47"/>
        <v>1.5300269454784005E-3</v>
      </c>
      <c r="L189" s="4"/>
      <c r="M189" s="4">
        <f t="shared" si="48"/>
        <v>265.12807005824379</v>
      </c>
      <c r="N189" s="4">
        <f t="shared" si="49"/>
        <v>265.15852324999111</v>
      </c>
      <c r="O189" s="4">
        <f t="shared" si="50"/>
        <v>-7.9914767500088715</v>
      </c>
      <c r="P189" s="4"/>
      <c r="Q189" s="4">
        <f t="shared" si="51"/>
        <v>-12</v>
      </c>
      <c r="R189" s="12">
        <f t="shared" si="52"/>
        <v>0.3198581616686777</v>
      </c>
      <c r="S189" s="4">
        <f t="shared" si="53"/>
        <v>90</v>
      </c>
      <c r="T189" s="21">
        <v>79.3</v>
      </c>
      <c r="V189">
        <f t="shared" si="54"/>
        <v>-12</v>
      </c>
      <c r="W189" s="4">
        <f t="shared" si="55"/>
        <v>253.40586224030301</v>
      </c>
      <c r="X189" s="4">
        <f t="shared" si="56"/>
        <v>-19.594137759696991</v>
      </c>
      <c r="Y189" s="4">
        <f t="shared" si="41"/>
        <v>1.2441377596969687</v>
      </c>
      <c r="Z189" s="4"/>
      <c r="AA189" s="17">
        <f t="shared" si="60"/>
        <v>0.48309178743961345</v>
      </c>
      <c r="AB189" s="17">
        <f t="shared" si="57"/>
        <v>0.50600816126189141</v>
      </c>
      <c r="AC189">
        <f t="shared" si="58"/>
        <v>-2.2916373822277958E-2</v>
      </c>
      <c r="AD189">
        <f t="shared" si="59"/>
        <v>1.4544152006842004E-2</v>
      </c>
    </row>
    <row r="190" spans="1:30">
      <c r="A190">
        <v>-12</v>
      </c>
      <c r="B190">
        <f t="shared" si="42"/>
        <v>261.14999999999998</v>
      </c>
      <c r="C190">
        <v>85</v>
      </c>
      <c r="D190">
        <v>-22</v>
      </c>
      <c r="E190">
        <f t="shared" si="43"/>
        <v>251.14999999999998</v>
      </c>
      <c r="G190" s="4">
        <f t="shared" si="44"/>
        <v>263.08670470809795</v>
      </c>
      <c r="H190" s="13">
        <f t="shared" si="45"/>
        <v>-10.063295291902023</v>
      </c>
      <c r="I190" s="4"/>
      <c r="J190" s="17">
        <f t="shared" si="46"/>
        <v>0.24538143783926966</v>
      </c>
      <c r="K190" s="18">
        <f t="shared" si="47"/>
        <v>1.5300269454784005E-3</v>
      </c>
      <c r="L190" s="4"/>
      <c r="M190" s="4">
        <f t="shared" si="48"/>
        <v>265.12807005824379</v>
      </c>
      <c r="N190" s="4">
        <f t="shared" si="49"/>
        <v>265.15852324999111</v>
      </c>
      <c r="O190" s="4">
        <f t="shared" si="50"/>
        <v>-7.9914767500088715</v>
      </c>
      <c r="P190" s="4"/>
      <c r="Q190" s="4">
        <f t="shared" si="51"/>
        <v>-12</v>
      </c>
      <c r="R190" s="12">
        <f t="shared" si="52"/>
        <v>0.48314668203614974</v>
      </c>
      <c r="S190" s="4">
        <f t="shared" si="53"/>
        <v>85</v>
      </c>
      <c r="T190" s="21">
        <v>79.3</v>
      </c>
      <c r="V190">
        <f t="shared" si="54"/>
        <v>-12</v>
      </c>
      <c r="W190" s="4">
        <f t="shared" si="55"/>
        <v>249.30116697752365</v>
      </c>
      <c r="X190" s="4">
        <f t="shared" si="56"/>
        <v>-23.69883302247635</v>
      </c>
      <c r="Y190" s="4">
        <f t="shared" si="41"/>
        <v>1.8488330224763274</v>
      </c>
      <c r="Z190" s="4"/>
      <c r="AA190" s="17">
        <f t="shared" si="60"/>
        <v>0.72463768115942018</v>
      </c>
      <c r="AB190" s="17">
        <f t="shared" si="57"/>
        <v>0.7643267969823897</v>
      </c>
      <c r="AC190">
        <f t="shared" si="58"/>
        <v>-3.9689115822969523E-2</v>
      </c>
      <c r="AD190">
        <f t="shared" si="59"/>
        <v>2.5175667543396174E-2</v>
      </c>
    </row>
    <row r="191" spans="1:30">
      <c r="A191">
        <v>-12</v>
      </c>
      <c r="B191">
        <f t="shared" si="42"/>
        <v>261.14999999999998</v>
      </c>
      <c r="C191">
        <v>80</v>
      </c>
      <c r="D191">
        <v>-25.8</v>
      </c>
      <c r="E191">
        <f t="shared" si="43"/>
        <v>247.34999999999997</v>
      </c>
      <c r="G191" s="4">
        <f t="shared" si="44"/>
        <v>263.63318381700992</v>
      </c>
      <c r="H191" s="13">
        <f t="shared" si="45"/>
        <v>-9.5168161829900555</v>
      </c>
      <c r="I191" s="4"/>
      <c r="J191" s="17">
        <f t="shared" si="46"/>
        <v>0.24538143783926966</v>
      </c>
      <c r="K191" s="18">
        <f t="shared" si="47"/>
        <v>1.5300269454784005E-3</v>
      </c>
      <c r="L191" s="4"/>
      <c r="M191" s="4">
        <f t="shared" si="48"/>
        <v>265.12807005824379</v>
      </c>
      <c r="N191" s="4">
        <f t="shared" si="49"/>
        <v>265.15852324999111</v>
      </c>
      <c r="O191" s="4">
        <f t="shared" si="50"/>
        <v>-7.9914767500088715</v>
      </c>
      <c r="P191" s="4"/>
      <c r="Q191" s="4">
        <f t="shared" si="51"/>
        <v>-12</v>
      </c>
      <c r="R191" s="12">
        <f t="shared" si="52"/>
        <v>0.6194759671196719</v>
      </c>
      <c r="S191" s="4">
        <f t="shared" si="53"/>
        <v>80</v>
      </c>
      <c r="T191" s="21">
        <v>79.3</v>
      </c>
      <c r="V191">
        <f t="shared" si="54"/>
        <v>-12</v>
      </c>
      <c r="W191" s="4">
        <f t="shared" si="55"/>
        <v>245.0201889032158</v>
      </c>
      <c r="X191" s="4">
        <f t="shared" si="56"/>
        <v>-27.979811096784204</v>
      </c>
      <c r="Y191" s="4">
        <f t="shared" si="41"/>
        <v>2.3298110967841694</v>
      </c>
      <c r="Z191" s="4"/>
      <c r="AA191" s="17">
        <f t="shared" si="60"/>
        <v>0.9661835748792269</v>
      </c>
      <c r="AB191" s="17">
        <f t="shared" si="57"/>
        <v>0.97999655044866973</v>
      </c>
      <c r="AC191">
        <f t="shared" si="58"/>
        <v>-1.3812975569442831E-2</v>
      </c>
      <c r="AD191">
        <f t="shared" si="59"/>
        <v>8.8479477960005104E-3</v>
      </c>
    </row>
    <row r="192" spans="1:30">
      <c r="A192">
        <v>-12</v>
      </c>
      <c r="B192">
        <f t="shared" si="42"/>
        <v>261.14999999999998</v>
      </c>
      <c r="C192">
        <v>75</v>
      </c>
      <c r="D192">
        <v>-30</v>
      </c>
      <c r="E192">
        <f t="shared" si="43"/>
        <v>243.14999999999998</v>
      </c>
      <c r="G192" s="4">
        <f t="shared" si="44"/>
        <v>263.97969353766121</v>
      </c>
      <c r="H192" s="13">
        <f t="shared" si="45"/>
        <v>-9.1703064623387718</v>
      </c>
      <c r="I192" s="4"/>
      <c r="J192" s="17">
        <f t="shared" si="46"/>
        <v>0.24538143783926966</v>
      </c>
      <c r="K192" s="18">
        <f t="shared" si="47"/>
        <v>1.5300269454784005E-3</v>
      </c>
      <c r="L192" s="4"/>
      <c r="M192" s="4">
        <f t="shared" si="48"/>
        <v>265.12807005824379</v>
      </c>
      <c r="N192" s="4">
        <f t="shared" si="49"/>
        <v>265.15852324999111</v>
      </c>
      <c r="O192" s="4">
        <f t="shared" si="50"/>
        <v>-7.9914767500088715</v>
      </c>
      <c r="P192" s="4"/>
      <c r="Q192" s="4">
        <f t="shared" si="51"/>
        <v>-12</v>
      </c>
      <c r="R192" s="12">
        <f t="shared" si="52"/>
        <v>0.7059192029552257</v>
      </c>
      <c r="S192" s="4">
        <f t="shared" si="53"/>
        <v>75</v>
      </c>
      <c r="T192" s="21">
        <v>79.3</v>
      </c>
      <c r="V192">
        <f t="shared" si="54"/>
        <v>-12</v>
      </c>
      <c r="W192" s="4">
        <f t="shared" si="55"/>
        <v>240.54358745946806</v>
      </c>
      <c r="X192" s="4">
        <f t="shared" si="56"/>
        <v>-32.456412540531943</v>
      </c>
      <c r="Y192" s="4">
        <f t="shared" si="41"/>
        <v>2.6064125405319203</v>
      </c>
      <c r="Z192" s="4"/>
      <c r="AA192" s="17">
        <f t="shared" si="60"/>
        <v>1.2077294685990336</v>
      </c>
      <c r="AB192" s="17">
        <f t="shared" si="57"/>
        <v>1.1167477360069276</v>
      </c>
      <c r="AC192">
        <f t="shared" si="58"/>
        <v>9.0981732592106068E-2</v>
      </c>
      <c r="AD192">
        <f t="shared" si="59"/>
        <v>-5.7365821199363509E-2</v>
      </c>
    </row>
    <row r="193" spans="1:30">
      <c r="A193">
        <v>-12</v>
      </c>
      <c r="B193">
        <f t="shared" si="42"/>
        <v>261.14999999999998</v>
      </c>
      <c r="C193">
        <v>70</v>
      </c>
      <c r="D193">
        <v>-34.4</v>
      </c>
      <c r="E193">
        <f t="shared" si="43"/>
        <v>238.74999999999997</v>
      </c>
      <c r="G193" s="4">
        <f t="shared" si="44"/>
        <v>264.36284637714948</v>
      </c>
      <c r="H193" s="13">
        <f t="shared" si="45"/>
        <v>-8.7871536228504965</v>
      </c>
      <c r="I193" s="4"/>
      <c r="J193" s="17">
        <f t="shared" si="46"/>
        <v>0.24538143783926966</v>
      </c>
      <c r="K193" s="18">
        <f t="shared" si="47"/>
        <v>1.5300269454784005E-3</v>
      </c>
      <c r="L193" s="4"/>
      <c r="M193" s="4">
        <f t="shared" si="48"/>
        <v>265.12807005824379</v>
      </c>
      <c r="N193" s="4">
        <f t="shared" si="49"/>
        <v>265.15852324999111</v>
      </c>
      <c r="O193" s="4">
        <f t="shared" si="50"/>
        <v>-7.9914767500088715</v>
      </c>
      <c r="P193" s="4"/>
      <c r="Q193" s="4">
        <f t="shared" si="51"/>
        <v>-12</v>
      </c>
      <c r="R193" s="12">
        <f t="shared" si="52"/>
        <v>0.8015037401009496</v>
      </c>
      <c r="S193" s="4">
        <f t="shared" si="53"/>
        <v>70</v>
      </c>
      <c r="T193" s="21">
        <v>79.3</v>
      </c>
      <c r="V193">
        <f t="shared" si="54"/>
        <v>-12</v>
      </c>
      <c r="W193" s="4">
        <f t="shared" si="55"/>
        <v>235.84843087613706</v>
      </c>
      <c r="X193" s="4">
        <f t="shared" si="56"/>
        <v>-37.151569123862942</v>
      </c>
      <c r="Y193" s="4">
        <f t="shared" si="41"/>
        <v>2.9015691238629131</v>
      </c>
      <c r="Z193" s="4"/>
      <c r="AA193" s="17">
        <f t="shared" si="60"/>
        <v>1.4492753623188404</v>
      </c>
      <c r="AB193" s="17">
        <f t="shared" si="57"/>
        <v>1.2679602473083487</v>
      </c>
      <c r="AC193">
        <f t="shared" si="58"/>
        <v>0.18131511501049169</v>
      </c>
      <c r="AD193">
        <f t="shared" si="59"/>
        <v>-0.11443828888455754</v>
      </c>
    </row>
    <row r="194" spans="1:30">
      <c r="A194">
        <v>-12</v>
      </c>
      <c r="B194">
        <f t="shared" si="42"/>
        <v>261.14999999999998</v>
      </c>
      <c r="C194">
        <v>65</v>
      </c>
      <c r="D194">
        <v>-39</v>
      </c>
      <c r="E194">
        <f t="shared" si="43"/>
        <v>234.14999999999998</v>
      </c>
      <c r="G194" s="4">
        <f t="shared" si="44"/>
        <v>264.81750346748589</v>
      </c>
      <c r="H194" s="13">
        <f t="shared" si="45"/>
        <v>-8.3324965325140852</v>
      </c>
      <c r="I194" s="4"/>
      <c r="J194" s="17">
        <f t="shared" si="46"/>
        <v>0.24538143783926966</v>
      </c>
      <c r="K194" s="18">
        <f t="shared" si="47"/>
        <v>1.5300269454784005E-3</v>
      </c>
      <c r="L194" s="4"/>
      <c r="M194" s="4">
        <f t="shared" si="48"/>
        <v>265.12807005824379</v>
      </c>
      <c r="N194" s="4">
        <f t="shared" si="49"/>
        <v>265.15852324999111</v>
      </c>
      <c r="O194" s="4">
        <f t="shared" si="50"/>
        <v>-7.9914767500088715</v>
      </c>
      <c r="P194" s="4"/>
      <c r="Q194" s="4">
        <f t="shared" si="51"/>
        <v>-12</v>
      </c>
      <c r="R194" s="12">
        <f t="shared" si="52"/>
        <v>0.91492633041208671</v>
      </c>
      <c r="S194" s="4">
        <f t="shared" si="53"/>
        <v>65</v>
      </c>
      <c r="T194" s="21">
        <v>79.3</v>
      </c>
      <c r="V194">
        <f t="shared" si="54"/>
        <v>-12</v>
      </c>
      <c r="W194" s="4">
        <f t="shared" si="55"/>
        <v>230.90721609913425</v>
      </c>
      <c r="X194" s="4">
        <f t="shared" si="56"/>
        <v>-42.092783900865754</v>
      </c>
      <c r="Y194" s="4">
        <f t="shared" si="41"/>
        <v>3.2427839008657315</v>
      </c>
      <c r="Z194" s="4"/>
      <c r="AA194" s="17">
        <f t="shared" si="60"/>
        <v>1.6908212560386471</v>
      </c>
      <c r="AB194" s="17">
        <f t="shared" si="57"/>
        <v>1.4473921432133503</v>
      </c>
      <c r="AC194">
        <f t="shared" si="58"/>
        <v>0.24342911282529678</v>
      </c>
      <c r="AD194">
        <f t="shared" si="59"/>
        <v>-0.15367270340433836</v>
      </c>
    </row>
    <row r="195" spans="1:30">
      <c r="A195">
        <v>-12</v>
      </c>
      <c r="B195">
        <f t="shared" si="42"/>
        <v>261.14999999999998</v>
      </c>
      <c r="C195">
        <v>60</v>
      </c>
      <c r="D195">
        <v>-44</v>
      </c>
      <c r="E195">
        <f t="shared" si="43"/>
        <v>229.14999999999998</v>
      </c>
      <c r="G195" s="4">
        <f t="shared" si="44"/>
        <v>265.15771500630586</v>
      </c>
      <c r="H195" s="13">
        <f t="shared" si="45"/>
        <v>-7.9922849936941134</v>
      </c>
      <c r="I195" s="4"/>
      <c r="J195" s="17">
        <f t="shared" si="46"/>
        <v>0.24538143783926966</v>
      </c>
      <c r="K195" s="18">
        <f t="shared" si="47"/>
        <v>1.5300269454784005E-3</v>
      </c>
      <c r="L195" s="4"/>
      <c r="M195" s="4">
        <f t="shared" si="48"/>
        <v>265.12807005824379</v>
      </c>
      <c r="N195" s="4">
        <f t="shared" si="49"/>
        <v>265.15852324999111</v>
      </c>
      <c r="O195" s="4">
        <f t="shared" si="50"/>
        <v>-7.9914767500088715</v>
      </c>
      <c r="P195" s="4"/>
      <c r="Q195" s="4">
        <f t="shared" si="51"/>
        <v>-12</v>
      </c>
      <c r="R195" s="12">
        <f t="shared" si="52"/>
        <v>0.999798368717147</v>
      </c>
      <c r="S195" s="4">
        <f t="shared" si="53"/>
        <v>60</v>
      </c>
      <c r="T195" s="21">
        <v>79.3</v>
      </c>
      <c r="V195">
        <f t="shared" si="54"/>
        <v>-12</v>
      </c>
      <c r="W195" s="4">
        <f t="shared" si="55"/>
        <v>225.68652207074891</v>
      </c>
      <c r="X195" s="4">
        <f t="shared" si="56"/>
        <v>-47.313477929251093</v>
      </c>
      <c r="Y195" s="4">
        <f t="shared" si="41"/>
        <v>3.46347792925107</v>
      </c>
      <c r="Z195" s="4"/>
      <c r="AA195" s="17">
        <f t="shared" si="60"/>
        <v>1.9323671497584538</v>
      </c>
      <c r="AB195" s="17">
        <f t="shared" si="57"/>
        <v>1.5816577308764768</v>
      </c>
      <c r="AC195">
        <f t="shared" si="58"/>
        <v>0.35070941888197704</v>
      </c>
      <c r="AD195">
        <f t="shared" si="59"/>
        <v>-0.22145766993019578</v>
      </c>
    </row>
    <row r="196" spans="1:30">
      <c r="A196">
        <v>-12</v>
      </c>
      <c r="B196">
        <f t="shared" si="42"/>
        <v>261.14999999999998</v>
      </c>
      <c r="C196">
        <v>55</v>
      </c>
      <c r="D196">
        <v>-49.7</v>
      </c>
      <c r="E196">
        <f t="shared" si="43"/>
        <v>223.45</v>
      </c>
      <c r="G196" s="4">
        <f t="shared" si="44"/>
        <v>265.0704619690236</v>
      </c>
      <c r="H196" s="13">
        <f t="shared" si="45"/>
        <v>-8.07953803097638</v>
      </c>
      <c r="I196" s="4"/>
      <c r="J196" s="17">
        <f t="shared" si="46"/>
        <v>0.24538143783926966</v>
      </c>
      <c r="K196" s="18">
        <f t="shared" si="47"/>
        <v>1.5300269454784005E-3</v>
      </c>
      <c r="L196" s="4"/>
      <c r="M196" s="4">
        <f t="shared" si="48"/>
        <v>265.12807005824379</v>
      </c>
      <c r="N196" s="4">
        <f t="shared" si="49"/>
        <v>265.15852324999111</v>
      </c>
      <c r="O196" s="4">
        <f t="shared" si="50"/>
        <v>-7.9914767500088715</v>
      </c>
      <c r="P196" s="4"/>
      <c r="Q196" s="4">
        <f t="shared" si="51"/>
        <v>-12</v>
      </c>
      <c r="R196" s="12">
        <f t="shared" si="52"/>
        <v>0.97803149053265348</v>
      </c>
      <c r="S196" s="4">
        <f t="shared" si="53"/>
        <v>55</v>
      </c>
      <c r="T196" s="21">
        <v>79.3</v>
      </c>
      <c r="V196">
        <f t="shared" si="54"/>
        <v>-12</v>
      </c>
      <c r="W196" s="4">
        <f t="shared" si="55"/>
        <v>220.14511562898812</v>
      </c>
      <c r="X196" s="4">
        <f t="shared" si="56"/>
        <v>-52.854884371011877</v>
      </c>
      <c r="Y196" s="4">
        <f t="shared" ref="Y196:Y249" si="61">E196-W196</f>
        <v>3.3048843710118661</v>
      </c>
      <c r="Z196" s="4"/>
      <c r="AA196" s="17">
        <f t="shared" si="60"/>
        <v>2.1739130434782608</v>
      </c>
      <c r="AB196" s="17">
        <f t="shared" si="57"/>
        <v>1.5472230366073461</v>
      </c>
      <c r="AC196">
        <f t="shared" si="58"/>
        <v>0.6266900068709147</v>
      </c>
      <c r="AD196">
        <f t="shared" si="59"/>
        <v>-0.39588155294560723</v>
      </c>
    </row>
    <row r="197" spans="1:30">
      <c r="A197">
        <v>-16</v>
      </c>
      <c r="B197">
        <f t="shared" ref="B197:B249" si="62">A197+273.15</f>
        <v>257.14999999999998</v>
      </c>
      <c r="C197">
        <v>105</v>
      </c>
      <c r="D197">
        <v>-13</v>
      </c>
      <c r="E197">
        <f t="shared" ref="E197:E249" si="63">D197+273.15</f>
        <v>260.14999999999998</v>
      </c>
      <c r="G197" s="4">
        <f t="shared" ref="G197:G249" si="64">E197*( (100/C197)^0.28571)</f>
        <v>256.54871020927459</v>
      </c>
      <c r="H197" s="13">
        <f t="shared" ref="H197:H249" si="65">G197-273.15</f>
        <v>-16.601289790725389</v>
      </c>
      <c r="I197" s="4"/>
      <c r="J197" s="17">
        <f t="shared" ref="J197:J249" si="66">0.611*EXP(5423*((1/273.15)- (1/B197)  ) )</f>
        <v>0.17764703482141342</v>
      </c>
      <c r="K197" s="18">
        <f t="shared" ref="K197:K249" si="67">0.622*J197/(100-J197)</f>
        <v>1.1069309866645204E-3</v>
      </c>
      <c r="L197" s="4"/>
      <c r="M197" s="4">
        <f t="shared" ref="M197:M249" si="68">B197+$M$1*K197</f>
        <v>260.02802056532772</v>
      </c>
      <c r="N197" s="4">
        <f t="shared" ref="N197:N247" si="69">B197*EXP($N$1*K197/B197)</f>
        <v>260.04418620819456</v>
      </c>
      <c r="O197" s="4">
        <f t="shared" ref="O197:O249" si="70">N197-273.15</f>
        <v>-13.105813791805417</v>
      </c>
      <c r="P197" s="4"/>
      <c r="Q197" s="4">
        <f t="shared" ref="Q197:Q249" si="71">A197</f>
        <v>-16</v>
      </c>
      <c r="R197" s="12">
        <f t="shared" ref="R197:R249" si="72">(H197-A197) / (O197-A197)</f>
        <v>-0.20775781082188149</v>
      </c>
      <c r="S197" s="4">
        <f t="shared" ref="S197:S249" si="73">C197</f>
        <v>105</v>
      </c>
      <c r="T197" s="23">
        <v>79.900000000000006</v>
      </c>
      <c r="V197">
        <f t="shared" ref="V197:V249" si="74">A197</f>
        <v>-16</v>
      </c>
      <c r="W197" s="4">
        <f t="shared" ref="W197:W249" si="75">B197* ( (C197/100)^0.28571)</f>
        <v>260.75973036632928</v>
      </c>
      <c r="X197" s="4">
        <f t="shared" ref="X197:X249" si="76">W197-273</f>
        <v>-12.240269633670721</v>
      </c>
      <c r="Y197" s="4">
        <f t="shared" si="61"/>
        <v>-0.60973036632930189</v>
      </c>
      <c r="Z197" s="4"/>
      <c r="AA197" s="17">
        <f t="shared" si="60"/>
        <v>-0.2487562189054727</v>
      </c>
      <c r="AB197" s="17">
        <f t="shared" ref="AB197:AB249" si="77">R197/$T$3</f>
        <v>-0.3286680173903806</v>
      </c>
      <c r="AC197">
        <f t="shared" ref="AC197:AC249" si="78">AA197-AB197</f>
        <v>7.9911798484907898E-2</v>
      </c>
      <c r="AD197">
        <f t="shared" ref="AD197:AD249" si="79">R197-(0.632*AA197)</f>
        <v>-5.0543880473622738E-2</v>
      </c>
    </row>
    <row r="198" spans="1:30">
      <c r="A198">
        <v>-16</v>
      </c>
      <c r="B198">
        <f t="shared" si="62"/>
        <v>257.14999999999998</v>
      </c>
      <c r="C198">
        <v>100</v>
      </c>
      <c r="D198">
        <v>-16</v>
      </c>
      <c r="E198">
        <f t="shared" si="63"/>
        <v>257.14999999999998</v>
      </c>
      <c r="G198" s="4">
        <f t="shared" si="64"/>
        <v>257.14999999999998</v>
      </c>
      <c r="H198" s="13">
        <f t="shared" si="65"/>
        <v>-16</v>
      </c>
      <c r="I198" s="4"/>
      <c r="J198" s="17">
        <f t="shared" si="66"/>
        <v>0.17764703482141342</v>
      </c>
      <c r="K198" s="18">
        <f t="shared" si="67"/>
        <v>1.1069309866645204E-3</v>
      </c>
      <c r="L198" s="4"/>
      <c r="M198" s="4">
        <f t="shared" si="68"/>
        <v>260.02802056532772</v>
      </c>
      <c r="N198" s="4">
        <f t="shared" si="69"/>
        <v>260.04418620819456</v>
      </c>
      <c r="O198" s="4">
        <f t="shared" si="70"/>
        <v>-13.105813791805417</v>
      </c>
      <c r="P198" s="4"/>
      <c r="Q198" s="4">
        <f t="shared" si="71"/>
        <v>-16</v>
      </c>
      <c r="R198" s="12">
        <f t="shared" si="72"/>
        <v>0</v>
      </c>
      <c r="S198" s="4">
        <f t="shared" si="73"/>
        <v>100</v>
      </c>
      <c r="T198" s="23">
        <v>79.900000000000006</v>
      </c>
      <c r="V198">
        <f t="shared" si="74"/>
        <v>-16</v>
      </c>
      <c r="W198" s="4">
        <f t="shared" si="75"/>
        <v>257.14999999999998</v>
      </c>
      <c r="X198" s="4">
        <f t="shared" si="76"/>
        <v>-15.850000000000023</v>
      </c>
      <c r="Y198" s="4">
        <f t="shared" si="61"/>
        <v>0</v>
      </c>
      <c r="Z198" s="4"/>
      <c r="AA198" s="17">
        <f t="shared" ref="AA198:AA249" si="80">(100-S198) / (100-T198)</f>
        <v>0</v>
      </c>
      <c r="AB198" s="17">
        <f t="shared" si="77"/>
        <v>0</v>
      </c>
      <c r="AC198">
        <f t="shared" si="78"/>
        <v>0</v>
      </c>
      <c r="AD198">
        <f t="shared" si="79"/>
        <v>0</v>
      </c>
    </row>
    <row r="199" spans="1:30">
      <c r="A199">
        <v>-16</v>
      </c>
      <c r="B199">
        <f t="shared" si="62"/>
        <v>257.14999999999998</v>
      </c>
      <c r="C199">
        <v>95</v>
      </c>
      <c r="D199">
        <v>-19.3</v>
      </c>
      <c r="E199">
        <f t="shared" si="63"/>
        <v>253.84999999999997</v>
      </c>
      <c r="G199" s="4">
        <f t="shared" si="64"/>
        <v>257.59756679985992</v>
      </c>
      <c r="H199" s="13">
        <f t="shared" si="65"/>
        <v>-15.552433200140058</v>
      </c>
      <c r="I199" s="4"/>
      <c r="J199" s="17">
        <f t="shared" si="66"/>
        <v>0.17764703482141342</v>
      </c>
      <c r="K199" s="18">
        <f t="shared" si="67"/>
        <v>1.1069309866645204E-3</v>
      </c>
      <c r="L199" s="4"/>
      <c r="M199" s="4">
        <f t="shared" si="68"/>
        <v>260.02802056532772</v>
      </c>
      <c r="N199" s="4">
        <f t="shared" si="69"/>
        <v>260.04418620819456</v>
      </c>
      <c r="O199" s="4">
        <f t="shared" si="70"/>
        <v>-13.105813791805417</v>
      </c>
      <c r="P199" s="4"/>
      <c r="Q199" s="4">
        <f t="shared" si="71"/>
        <v>-16</v>
      </c>
      <c r="R199" s="12">
        <f t="shared" si="72"/>
        <v>0.15464340151739506</v>
      </c>
      <c r="S199" s="4">
        <f t="shared" si="73"/>
        <v>95</v>
      </c>
      <c r="T199" s="23">
        <v>79.900000000000006</v>
      </c>
      <c r="V199">
        <f t="shared" si="74"/>
        <v>-16</v>
      </c>
      <c r="W199" s="4">
        <f t="shared" si="75"/>
        <v>253.40894446692224</v>
      </c>
      <c r="X199" s="4">
        <f t="shared" si="76"/>
        <v>-19.591055533077764</v>
      </c>
      <c r="Y199" s="4">
        <f t="shared" si="61"/>
        <v>0.44105553307772993</v>
      </c>
      <c r="Z199" s="4"/>
      <c r="AA199" s="17">
        <f t="shared" si="80"/>
        <v>0.2487562189054727</v>
      </c>
      <c r="AB199" s="17">
        <f t="shared" si="77"/>
        <v>0.24464225907155965</v>
      </c>
      <c r="AC199">
        <f t="shared" si="78"/>
        <v>4.1139598339130501E-3</v>
      </c>
      <c r="AD199">
        <f t="shared" si="79"/>
        <v>-2.5705288308636998E-3</v>
      </c>
    </row>
    <row r="200" spans="1:30">
      <c r="A200">
        <v>-16</v>
      </c>
      <c r="B200">
        <f t="shared" si="62"/>
        <v>257.14999999999998</v>
      </c>
      <c r="C200">
        <v>90</v>
      </c>
      <c r="D200">
        <v>-22.8</v>
      </c>
      <c r="E200">
        <f t="shared" si="63"/>
        <v>250.34999999999997</v>
      </c>
      <c r="G200" s="4">
        <f t="shared" si="64"/>
        <v>258.0007499510869</v>
      </c>
      <c r="H200" s="13">
        <f t="shared" si="65"/>
        <v>-15.149250048913075</v>
      </c>
      <c r="I200" s="4"/>
      <c r="J200" s="17">
        <f t="shared" si="66"/>
        <v>0.17764703482141342</v>
      </c>
      <c r="K200" s="18">
        <f t="shared" si="67"/>
        <v>1.1069309866645204E-3</v>
      </c>
      <c r="L200" s="4"/>
      <c r="M200" s="4">
        <f t="shared" si="68"/>
        <v>260.02802056532772</v>
      </c>
      <c r="N200" s="4">
        <f t="shared" si="69"/>
        <v>260.04418620819456</v>
      </c>
      <c r="O200" s="4">
        <f t="shared" si="70"/>
        <v>-13.105813791805417</v>
      </c>
      <c r="P200" s="4"/>
      <c r="Q200" s="4">
        <f t="shared" si="71"/>
        <v>-16</v>
      </c>
      <c r="R200" s="12">
        <f t="shared" si="72"/>
        <v>0.2939513527768588</v>
      </c>
      <c r="S200" s="4">
        <f t="shared" si="73"/>
        <v>90</v>
      </c>
      <c r="T200" s="23">
        <v>79.900000000000006</v>
      </c>
      <c r="V200">
        <f t="shared" si="74"/>
        <v>-16</v>
      </c>
      <c r="W200" s="4">
        <f t="shared" si="75"/>
        <v>249.52447817382316</v>
      </c>
      <c r="X200" s="4">
        <f t="shared" si="76"/>
        <v>-23.475521826176845</v>
      </c>
      <c r="Y200" s="4">
        <f t="shared" si="61"/>
        <v>0.82552182617681069</v>
      </c>
      <c r="Z200" s="4"/>
      <c r="AA200" s="17">
        <f t="shared" si="80"/>
        <v>0.4975124378109454</v>
      </c>
      <c r="AB200" s="17">
        <f t="shared" si="77"/>
        <v>0.46502419304571874</v>
      </c>
      <c r="AC200">
        <f t="shared" si="78"/>
        <v>3.2488244765226659E-2</v>
      </c>
      <c r="AD200">
        <f t="shared" si="79"/>
        <v>-2.0476507919658715E-2</v>
      </c>
    </row>
    <row r="201" spans="1:30">
      <c r="A201">
        <v>-16</v>
      </c>
      <c r="B201">
        <f t="shared" si="62"/>
        <v>257.14999999999998</v>
      </c>
      <c r="C201">
        <v>85</v>
      </c>
      <c r="D201">
        <v>-26.3</v>
      </c>
      <c r="E201">
        <f t="shared" si="63"/>
        <v>246.84999999999997</v>
      </c>
      <c r="G201" s="4">
        <f t="shared" si="64"/>
        <v>258.58233349470032</v>
      </c>
      <c r="H201" s="13">
        <f t="shared" si="65"/>
        <v>-14.567666505299655</v>
      </c>
      <c r="I201" s="4"/>
      <c r="J201" s="17">
        <f t="shared" si="66"/>
        <v>0.17764703482141342</v>
      </c>
      <c r="K201" s="18">
        <f t="shared" si="67"/>
        <v>1.1069309866645204E-3</v>
      </c>
      <c r="L201" s="4"/>
      <c r="M201" s="4">
        <f t="shared" si="68"/>
        <v>260.02802056532772</v>
      </c>
      <c r="N201" s="4">
        <f t="shared" si="69"/>
        <v>260.04418620819456</v>
      </c>
      <c r="O201" s="4">
        <f t="shared" si="70"/>
        <v>-13.105813791805417</v>
      </c>
      <c r="P201" s="4"/>
      <c r="Q201" s="4">
        <f t="shared" si="71"/>
        <v>-16</v>
      </c>
      <c r="R201" s="12">
        <f t="shared" si="72"/>
        <v>0.49490025577650926</v>
      </c>
      <c r="S201" s="4">
        <f t="shared" si="73"/>
        <v>85</v>
      </c>
      <c r="T201" s="23">
        <v>79.900000000000006</v>
      </c>
      <c r="V201">
        <f t="shared" si="74"/>
        <v>-16</v>
      </c>
      <c r="W201" s="4">
        <f t="shared" si="75"/>
        <v>245.48265398533491</v>
      </c>
      <c r="X201" s="4">
        <f t="shared" si="76"/>
        <v>-27.517346014665094</v>
      </c>
      <c r="Y201" s="4">
        <f t="shared" si="61"/>
        <v>1.3673460146650598</v>
      </c>
      <c r="Z201" s="4"/>
      <c r="AA201" s="17">
        <f t="shared" si="80"/>
        <v>0.74626865671641807</v>
      </c>
      <c r="AB201" s="17">
        <f t="shared" si="77"/>
        <v>0.78292067686210942</v>
      </c>
      <c r="AC201">
        <f t="shared" si="78"/>
        <v>-3.6652020145691355E-2</v>
      </c>
      <c r="AD201">
        <f t="shared" si="79"/>
        <v>2.3258464731733042E-2</v>
      </c>
    </row>
    <row r="202" spans="1:30">
      <c r="A202">
        <v>-16</v>
      </c>
      <c r="B202">
        <f t="shared" si="62"/>
        <v>257.14999999999998</v>
      </c>
      <c r="C202">
        <v>80</v>
      </c>
      <c r="D202">
        <v>-30.2</v>
      </c>
      <c r="E202">
        <f t="shared" si="63"/>
        <v>242.95</v>
      </c>
      <c r="G202" s="4">
        <f t="shared" si="64"/>
        <v>258.94352944549252</v>
      </c>
      <c r="H202" s="13">
        <f t="shared" si="65"/>
        <v>-14.206470554507462</v>
      </c>
      <c r="I202" s="4"/>
      <c r="J202" s="17">
        <f t="shared" si="66"/>
        <v>0.17764703482141342</v>
      </c>
      <c r="K202" s="18">
        <f t="shared" si="67"/>
        <v>1.1069309866645204E-3</v>
      </c>
      <c r="L202" s="4"/>
      <c r="M202" s="4">
        <f t="shared" si="68"/>
        <v>260.02802056532772</v>
      </c>
      <c r="N202" s="4">
        <f t="shared" si="69"/>
        <v>260.04418620819456</v>
      </c>
      <c r="O202" s="4">
        <f t="shared" si="70"/>
        <v>-13.105813791805417</v>
      </c>
      <c r="P202" s="4"/>
      <c r="Q202" s="4">
        <f t="shared" si="71"/>
        <v>-16</v>
      </c>
      <c r="R202" s="12">
        <f t="shared" si="72"/>
        <v>0.61970077820644331</v>
      </c>
      <c r="S202" s="4">
        <f t="shared" si="73"/>
        <v>80</v>
      </c>
      <c r="T202" s="23">
        <v>79.900000000000006</v>
      </c>
      <c r="V202">
        <f t="shared" si="74"/>
        <v>-16</v>
      </c>
      <c r="W202" s="4">
        <f t="shared" si="75"/>
        <v>241.26724708582017</v>
      </c>
      <c r="X202" s="4">
        <f t="shared" si="76"/>
        <v>-31.732752914179827</v>
      </c>
      <c r="Y202" s="4">
        <f t="shared" si="61"/>
        <v>1.6827529141798152</v>
      </c>
      <c r="Z202" s="4"/>
      <c r="AA202" s="17">
        <f t="shared" si="80"/>
        <v>0.99502487562189079</v>
      </c>
      <c r="AB202" s="17">
        <f t="shared" si="77"/>
        <v>0.98035219635138804</v>
      </c>
      <c r="AC202">
        <f t="shared" si="78"/>
        <v>1.4672679270502753E-2</v>
      </c>
      <c r="AD202">
        <f t="shared" si="79"/>
        <v>-9.154943186591713E-3</v>
      </c>
    </row>
    <row r="203" spans="1:30">
      <c r="A203">
        <v>-16</v>
      </c>
      <c r="B203">
        <f t="shared" si="62"/>
        <v>257.14999999999998</v>
      </c>
      <c r="C203">
        <v>75</v>
      </c>
      <c r="D203">
        <v>-34.4</v>
      </c>
      <c r="E203">
        <f t="shared" si="63"/>
        <v>238.74999999999997</v>
      </c>
      <c r="G203" s="4">
        <f t="shared" si="64"/>
        <v>259.20276303564304</v>
      </c>
      <c r="H203" s="13">
        <f t="shared" si="65"/>
        <v>-13.947236964356932</v>
      </c>
      <c r="I203" s="4"/>
      <c r="J203" s="17">
        <f t="shared" si="66"/>
        <v>0.17764703482141342</v>
      </c>
      <c r="K203" s="18">
        <f t="shared" si="67"/>
        <v>1.1069309866645204E-3</v>
      </c>
      <c r="L203" s="4"/>
      <c r="M203" s="4">
        <f t="shared" si="68"/>
        <v>260.02802056532772</v>
      </c>
      <c r="N203" s="4">
        <f t="shared" si="69"/>
        <v>260.04418620819456</v>
      </c>
      <c r="O203" s="4">
        <f t="shared" si="70"/>
        <v>-13.105813791805417</v>
      </c>
      <c r="P203" s="4"/>
      <c r="Q203" s="4">
        <f t="shared" si="71"/>
        <v>-16</v>
      </c>
      <c r="R203" s="12">
        <f t="shared" si="72"/>
        <v>0.70927123826065019</v>
      </c>
      <c r="S203" s="4">
        <f t="shared" si="73"/>
        <v>75</v>
      </c>
      <c r="T203" s="23">
        <v>79.900000000000006</v>
      </c>
      <c r="V203">
        <f t="shared" si="74"/>
        <v>-16</v>
      </c>
      <c r="W203" s="4">
        <f t="shared" si="75"/>
        <v>236.85921315413447</v>
      </c>
      <c r="X203" s="4">
        <f t="shared" si="76"/>
        <v>-36.140786845865534</v>
      </c>
      <c r="Y203" s="4">
        <f t="shared" si="61"/>
        <v>1.8907868458655059</v>
      </c>
      <c r="Z203" s="4"/>
      <c r="AA203" s="17">
        <f t="shared" si="80"/>
        <v>1.2437810945273635</v>
      </c>
      <c r="AB203" s="17">
        <f t="shared" si="77"/>
        <v>1.1220505777807128</v>
      </c>
      <c r="AC203">
        <f t="shared" si="78"/>
        <v>0.1217305167466507</v>
      </c>
      <c r="AD203">
        <f t="shared" si="79"/>
        <v>-7.6798413480643535E-2</v>
      </c>
    </row>
    <row r="204" spans="1:30">
      <c r="A204">
        <v>-16</v>
      </c>
      <c r="B204">
        <f t="shared" si="62"/>
        <v>257.14999999999998</v>
      </c>
      <c r="C204">
        <v>70</v>
      </c>
      <c r="D204">
        <v>-38.9</v>
      </c>
      <c r="E204">
        <f t="shared" si="63"/>
        <v>234.24999999999997</v>
      </c>
      <c r="G204" s="4">
        <f t="shared" si="64"/>
        <v>259.38009115747548</v>
      </c>
      <c r="H204" s="13">
        <f t="shared" si="65"/>
        <v>-13.769908842524501</v>
      </c>
      <c r="I204" s="4"/>
      <c r="J204" s="17">
        <f t="shared" si="66"/>
        <v>0.17764703482141342</v>
      </c>
      <c r="K204" s="18">
        <f t="shared" si="67"/>
        <v>1.1069309866645204E-3</v>
      </c>
      <c r="L204" s="4"/>
      <c r="M204" s="4">
        <f t="shared" si="68"/>
        <v>260.02802056532772</v>
      </c>
      <c r="N204" s="4">
        <f t="shared" si="69"/>
        <v>260.04418620819456</v>
      </c>
      <c r="O204" s="4">
        <f t="shared" si="70"/>
        <v>-13.105813791805417</v>
      </c>
      <c r="P204" s="4"/>
      <c r="Q204" s="4">
        <f t="shared" si="71"/>
        <v>-16</v>
      </c>
      <c r="R204" s="12">
        <f t="shared" si="72"/>
        <v>0.77054169878953582</v>
      </c>
      <c r="S204" s="4">
        <f t="shared" si="73"/>
        <v>70</v>
      </c>
      <c r="T204" s="23">
        <v>79.900000000000006</v>
      </c>
      <c r="V204">
        <f t="shared" si="74"/>
        <v>-16</v>
      </c>
      <c r="W204" s="4">
        <f t="shared" si="75"/>
        <v>232.23597166302372</v>
      </c>
      <c r="X204" s="4">
        <f t="shared" si="76"/>
        <v>-40.764028336976281</v>
      </c>
      <c r="Y204" s="4">
        <f t="shared" si="61"/>
        <v>2.0140283369762528</v>
      </c>
      <c r="Z204" s="4"/>
      <c r="AA204" s="17">
        <f t="shared" si="80"/>
        <v>1.4925373134328361</v>
      </c>
      <c r="AB204" s="17">
        <f t="shared" si="77"/>
        <v>1.2189790191565664</v>
      </c>
      <c r="AC204">
        <f t="shared" si="78"/>
        <v>0.27355829427626976</v>
      </c>
      <c r="AD204">
        <f t="shared" si="79"/>
        <v>-0.17274188330001661</v>
      </c>
    </row>
    <row r="205" spans="1:30">
      <c r="A205">
        <v>-16</v>
      </c>
      <c r="B205">
        <f t="shared" si="62"/>
        <v>257.14999999999998</v>
      </c>
      <c r="C205">
        <v>65</v>
      </c>
      <c r="D205">
        <v>-43.5</v>
      </c>
      <c r="E205">
        <f t="shared" si="63"/>
        <v>229.64999999999998</v>
      </c>
      <c r="G205" s="4">
        <f t="shared" si="64"/>
        <v>259.72812159431192</v>
      </c>
      <c r="H205" s="13">
        <f t="shared" si="65"/>
        <v>-13.421878405688062</v>
      </c>
      <c r="I205" s="4"/>
      <c r="J205" s="17">
        <f t="shared" si="66"/>
        <v>0.17764703482141342</v>
      </c>
      <c r="K205" s="18">
        <f t="shared" si="67"/>
        <v>1.1069309866645204E-3</v>
      </c>
      <c r="L205" s="4"/>
      <c r="M205" s="4">
        <f t="shared" si="68"/>
        <v>260.02802056532772</v>
      </c>
      <c r="N205" s="4">
        <f t="shared" si="69"/>
        <v>260.04418620819456</v>
      </c>
      <c r="O205" s="4">
        <f t="shared" si="70"/>
        <v>-13.105813791805417</v>
      </c>
      <c r="P205" s="4"/>
      <c r="Q205" s="4">
        <f t="shared" si="71"/>
        <v>-16</v>
      </c>
      <c r="R205" s="12">
        <f t="shared" si="72"/>
        <v>0.89079326928317826</v>
      </c>
      <c r="S205" s="4">
        <f t="shared" si="73"/>
        <v>65</v>
      </c>
      <c r="T205" s="23">
        <v>79.900000000000006</v>
      </c>
      <c r="V205">
        <f t="shared" si="74"/>
        <v>-16</v>
      </c>
      <c r="W205" s="4">
        <f t="shared" si="75"/>
        <v>227.37044081904028</v>
      </c>
      <c r="X205" s="4">
        <f t="shared" si="76"/>
        <v>-45.629559180959717</v>
      </c>
      <c r="Y205" s="4">
        <f t="shared" si="61"/>
        <v>2.2795591809596942</v>
      </c>
      <c r="Z205" s="4"/>
      <c r="AA205" s="17">
        <f t="shared" si="80"/>
        <v>1.741293532338309</v>
      </c>
      <c r="AB205" s="17">
        <f t="shared" si="77"/>
        <v>1.4092142026419634</v>
      </c>
      <c r="AC205">
        <f t="shared" si="78"/>
        <v>0.33207932969634557</v>
      </c>
      <c r="AD205">
        <f t="shared" si="79"/>
        <v>-0.2097042431546331</v>
      </c>
    </row>
    <row r="206" spans="1:30">
      <c r="A206">
        <v>-16</v>
      </c>
      <c r="B206">
        <f t="shared" si="62"/>
        <v>257.14999999999998</v>
      </c>
      <c r="C206">
        <v>60</v>
      </c>
      <c r="D206">
        <v>-48.4</v>
      </c>
      <c r="E206">
        <f t="shared" si="63"/>
        <v>224.74999999999997</v>
      </c>
      <c r="G206" s="4">
        <f t="shared" si="64"/>
        <v>260.06631659466393</v>
      </c>
      <c r="H206" s="13">
        <f t="shared" si="65"/>
        <v>-13.083683405336046</v>
      </c>
      <c r="I206" s="4"/>
      <c r="J206" s="17">
        <f t="shared" si="66"/>
        <v>0.17764703482141342</v>
      </c>
      <c r="K206" s="18">
        <f t="shared" si="67"/>
        <v>1.1069309866645204E-3</v>
      </c>
      <c r="L206" s="4"/>
      <c r="M206" s="4">
        <f t="shared" si="68"/>
        <v>260.02802056532772</v>
      </c>
      <c r="N206" s="4">
        <f t="shared" si="69"/>
        <v>260.04418620819456</v>
      </c>
      <c r="O206" s="4">
        <f t="shared" si="70"/>
        <v>-13.105813791805417</v>
      </c>
      <c r="P206" s="4"/>
      <c r="Q206" s="4">
        <f t="shared" si="71"/>
        <v>-16</v>
      </c>
      <c r="R206" s="12">
        <f t="shared" si="72"/>
        <v>1.0076464971074464</v>
      </c>
      <c r="S206" s="4">
        <f t="shared" si="73"/>
        <v>60</v>
      </c>
      <c r="T206" s="23">
        <v>79.900000000000006</v>
      </c>
      <c r="V206">
        <f t="shared" si="74"/>
        <v>-16</v>
      </c>
      <c r="W206" s="4">
        <f t="shared" si="75"/>
        <v>222.2297114703928</v>
      </c>
      <c r="X206" s="4">
        <f t="shared" si="76"/>
        <v>-50.7702885296072</v>
      </c>
      <c r="Y206" s="4">
        <f t="shared" si="61"/>
        <v>2.5202885296071713</v>
      </c>
      <c r="Z206" s="4"/>
      <c r="AA206" s="17">
        <f t="shared" si="80"/>
        <v>1.9900497512437816</v>
      </c>
      <c r="AB206" s="17">
        <f t="shared" si="77"/>
        <v>1.5940732871824503</v>
      </c>
      <c r="AC206">
        <f t="shared" si="78"/>
        <v>0.39597646406133125</v>
      </c>
      <c r="AD206">
        <f t="shared" si="79"/>
        <v>-0.2500649456786237</v>
      </c>
    </row>
    <row r="207" spans="1:30">
      <c r="A207">
        <v>-20</v>
      </c>
      <c r="B207">
        <f t="shared" si="62"/>
        <v>253.14999999999998</v>
      </c>
      <c r="C207">
        <v>105</v>
      </c>
      <c r="D207">
        <v>-17</v>
      </c>
      <c r="E207">
        <f t="shared" si="63"/>
        <v>256.14999999999998</v>
      </c>
      <c r="G207" s="4">
        <f t="shared" si="64"/>
        <v>252.60408272191307</v>
      </c>
      <c r="H207" s="13">
        <f t="shared" si="65"/>
        <v>-20.545917278086904</v>
      </c>
      <c r="I207" s="4"/>
      <c r="J207" s="17">
        <f t="shared" si="66"/>
        <v>0.12730369159462973</v>
      </c>
      <c r="K207" s="18">
        <f t="shared" si="67"/>
        <v>7.9283827410991405E-4</v>
      </c>
      <c r="L207" s="4"/>
      <c r="M207" s="4">
        <f t="shared" si="68"/>
        <v>255.21137951268577</v>
      </c>
      <c r="N207" s="4">
        <f t="shared" si="69"/>
        <v>255.21979516126081</v>
      </c>
      <c r="O207" s="4">
        <f t="shared" si="70"/>
        <v>-17.930204838739172</v>
      </c>
      <c r="P207" s="4"/>
      <c r="Q207" s="4">
        <f t="shared" si="71"/>
        <v>-20</v>
      </c>
      <c r="R207" s="12">
        <f t="shared" si="72"/>
        <v>-0.26375425370806027</v>
      </c>
      <c r="S207" s="4">
        <f t="shared" si="73"/>
        <v>105</v>
      </c>
      <c r="T207" s="20">
        <v>80.2</v>
      </c>
      <c r="V207">
        <f t="shared" si="74"/>
        <v>-20</v>
      </c>
      <c r="W207" s="4">
        <f t="shared" si="75"/>
        <v>256.70358056479199</v>
      </c>
      <c r="X207" s="4">
        <f t="shared" si="76"/>
        <v>-16.296419435208009</v>
      </c>
      <c r="Y207" s="4">
        <f t="shared" si="61"/>
        <v>-0.55358056479201423</v>
      </c>
      <c r="Z207" s="4"/>
      <c r="AA207" s="17">
        <f t="shared" si="80"/>
        <v>-0.25252525252525254</v>
      </c>
      <c r="AB207" s="17">
        <f t="shared" si="77"/>
        <v>-0.417253085703854</v>
      </c>
      <c r="AC207">
        <f t="shared" si="78"/>
        <v>0.16472783317860146</v>
      </c>
      <c r="AD207">
        <f t="shared" si="79"/>
        <v>-0.10415829411210067</v>
      </c>
    </row>
    <row r="208" spans="1:30">
      <c r="A208">
        <v>-20</v>
      </c>
      <c r="B208">
        <f t="shared" si="62"/>
        <v>253.14999999999998</v>
      </c>
      <c r="C208">
        <v>100</v>
      </c>
      <c r="D208">
        <v>-20</v>
      </c>
      <c r="E208">
        <f t="shared" si="63"/>
        <v>253.14999999999998</v>
      </c>
      <c r="G208" s="4">
        <f t="shared" si="64"/>
        <v>253.14999999999998</v>
      </c>
      <c r="H208" s="13">
        <f t="shared" si="65"/>
        <v>-20</v>
      </c>
      <c r="I208" s="4"/>
      <c r="J208" s="17">
        <f t="shared" si="66"/>
        <v>0.12730369159462973</v>
      </c>
      <c r="K208" s="18">
        <f t="shared" si="67"/>
        <v>7.9283827410991405E-4</v>
      </c>
      <c r="L208" s="4"/>
      <c r="M208" s="4">
        <f t="shared" si="68"/>
        <v>255.21137951268577</v>
      </c>
      <c r="N208" s="4">
        <f t="shared" si="69"/>
        <v>255.21979516126081</v>
      </c>
      <c r="O208" s="4">
        <f t="shared" si="70"/>
        <v>-17.930204838739172</v>
      </c>
      <c r="P208" s="4"/>
      <c r="Q208" s="4">
        <f t="shared" si="71"/>
        <v>-20</v>
      </c>
      <c r="R208" s="12">
        <f t="shared" si="72"/>
        <v>0</v>
      </c>
      <c r="S208" s="4">
        <f t="shared" si="73"/>
        <v>100</v>
      </c>
      <c r="T208" s="20">
        <v>80.2</v>
      </c>
      <c r="V208">
        <f t="shared" si="74"/>
        <v>-20</v>
      </c>
      <c r="W208" s="4">
        <f t="shared" si="75"/>
        <v>253.14999999999998</v>
      </c>
      <c r="X208" s="4">
        <f t="shared" si="76"/>
        <v>-19.850000000000023</v>
      </c>
      <c r="Y208" s="4">
        <f t="shared" si="61"/>
        <v>0</v>
      </c>
      <c r="Z208" s="4"/>
      <c r="AA208" s="17">
        <f t="shared" si="80"/>
        <v>0</v>
      </c>
      <c r="AB208" s="17">
        <f t="shared" si="77"/>
        <v>0</v>
      </c>
      <c r="AC208">
        <f t="shared" si="78"/>
        <v>0</v>
      </c>
      <c r="AD208">
        <f t="shared" si="79"/>
        <v>0</v>
      </c>
    </row>
    <row r="209" spans="1:30">
      <c r="A209">
        <v>-20</v>
      </c>
      <c r="B209">
        <f t="shared" si="62"/>
        <v>253.14999999999998</v>
      </c>
      <c r="C209">
        <v>95</v>
      </c>
      <c r="D209">
        <v>-23.4</v>
      </c>
      <c r="E209">
        <f t="shared" si="63"/>
        <v>249.74999999999997</v>
      </c>
      <c r="G209" s="4">
        <f t="shared" si="64"/>
        <v>253.43703883500103</v>
      </c>
      <c r="H209" s="13">
        <f t="shared" si="65"/>
        <v>-19.712961164998944</v>
      </c>
      <c r="I209" s="4"/>
      <c r="J209" s="17">
        <f t="shared" si="66"/>
        <v>0.12730369159462973</v>
      </c>
      <c r="K209" s="18">
        <f t="shared" si="67"/>
        <v>7.9283827410991405E-4</v>
      </c>
      <c r="L209" s="4"/>
      <c r="M209" s="4">
        <f t="shared" si="68"/>
        <v>255.21137951268577</v>
      </c>
      <c r="N209" s="4">
        <f t="shared" si="69"/>
        <v>255.21979516126081</v>
      </c>
      <c r="O209" s="4">
        <f t="shared" si="70"/>
        <v>-17.930204838739172</v>
      </c>
      <c r="P209" s="4"/>
      <c r="Q209" s="4">
        <f t="shared" si="71"/>
        <v>-20</v>
      </c>
      <c r="R209" s="12">
        <f t="shared" si="72"/>
        <v>0.13867982705409571</v>
      </c>
      <c r="S209" s="4">
        <f t="shared" si="73"/>
        <v>95</v>
      </c>
      <c r="T209" s="20">
        <v>80.2</v>
      </c>
      <c r="V209">
        <f t="shared" si="74"/>
        <v>-20</v>
      </c>
      <c r="W209" s="4">
        <f t="shared" si="75"/>
        <v>249.46713704764286</v>
      </c>
      <c r="X209" s="4">
        <f t="shared" si="76"/>
        <v>-23.532862952357135</v>
      </c>
      <c r="Y209" s="4">
        <f t="shared" si="61"/>
        <v>0.28286295235710668</v>
      </c>
      <c r="Z209" s="4"/>
      <c r="AA209" s="17">
        <f t="shared" si="80"/>
        <v>0.25252525252525254</v>
      </c>
      <c r="AB209" s="17">
        <f t="shared" si="77"/>
        <v>0.21938825611224605</v>
      </c>
      <c r="AC209">
        <f t="shared" si="78"/>
        <v>3.3136996413006492E-2</v>
      </c>
      <c r="AD209">
        <f t="shared" si="79"/>
        <v>-2.0916132541863891E-2</v>
      </c>
    </row>
    <row r="210" spans="1:30">
      <c r="A210">
        <v>-20</v>
      </c>
      <c r="B210">
        <f t="shared" si="62"/>
        <v>253.14999999999998</v>
      </c>
      <c r="C210">
        <v>90</v>
      </c>
      <c r="D210">
        <v>-26.9</v>
      </c>
      <c r="E210">
        <f t="shared" si="63"/>
        <v>246.24999999999997</v>
      </c>
      <c r="G210" s="4">
        <f t="shared" si="64"/>
        <v>253.77545306752609</v>
      </c>
      <c r="H210" s="13">
        <f t="shared" si="65"/>
        <v>-19.374546932473891</v>
      </c>
      <c r="I210" s="4"/>
      <c r="J210" s="17">
        <f t="shared" si="66"/>
        <v>0.12730369159462973</v>
      </c>
      <c r="K210" s="18">
        <f t="shared" si="67"/>
        <v>7.9283827410991405E-4</v>
      </c>
      <c r="L210" s="4"/>
      <c r="M210" s="4">
        <f t="shared" si="68"/>
        <v>255.21137951268577</v>
      </c>
      <c r="N210" s="4">
        <f t="shared" si="69"/>
        <v>255.21979516126081</v>
      </c>
      <c r="O210" s="4">
        <f t="shared" si="70"/>
        <v>-17.930204838739172</v>
      </c>
      <c r="P210" s="4"/>
      <c r="Q210" s="4">
        <f t="shared" si="71"/>
        <v>-20</v>
      </c>
      <c r="R210" s="12">
        <f t="shared" si="72"/>
        <v>0.3021811429615629</v>
      </c>
      <c r="S210" s="4">
        <f t="shared" si="73"/>
        <v>90</v>
      </c>
      <c r="T210" s="20">
        <v>80.2</v>
      </c>
      <c r="V210">
        <f t="shared" si="74"/>
        <v>-20</v>
      </c>
      <c r="W210" s="4">
        <f t="shared" si="75"/>
        <v>245.6430941073433</v>
      </c>
      <c r="X210" s="4">
        <f t="shared" si="76"/>
        <v>-27.356905892656698</v>
      </c>
      <c r="Y210" s="4">
        <f t="shared" si="61"/>
        <v>0.60690589265666972</v>
      </c>
      <c r="Z210" s="4"/>
      <c r="AA210" s="17">
        <f t="shared" si="80"/>
        <v>0.50505050505050508</v>
      </c>
      <c r="AB210" s="17">
        <f t="shared" si="77"/>
        <v>0.47804352942034239</v>
      </c>
      <c r="AC210">
        <f t="shared" si="78"/>
        <v>2.7006975630162688E-2</v>
      </c>
      <c r="AD210">
        <f t="shared" si="79"/>
        <v>-1.7010776230356295E-2</v>
      </c>
    </row>
    <row r="211" spans="1:30">
      <c r="A211">
        <v>-20</v>
      </c>
      <c r="B211">
        <f t="shared" si="62"/>
        <v>253.14999999999998</v>
      </c>
      <c r="C211">
        <v>85</v>
      </c>
      <c r="D211">
        <v>-30.5</v>
      </c>
      <c r="E211">
        <f t="shared" si="63"/>
        <v>242.64999999999998</v>
      </c>
      <c r="G211" s="4">
        <f t="shared" si="64"/>
        <v>254.18271510021887</v>
      </c>
      <c r="H211" s="13">
        <f t="shared" si="65"/>
        <v>-18.967284899781106</v>
      </c>
      <c r="I211" s="4"/>
      <c r="J211" s="17">
        <f t="shared" si="66"/>
        <v>0.12730369159462973</v>
      </c>
      <c r="K211" s="18">
        <f t="shared" si="67"/>
        <v>7.9283827410991405E-4</v>
      </c>
      <c r="L211" s="4"/>
      <c r="M211" s="4">
        <f t="shared" si="68"/>
        <v>255.21137951268577</v>
      </c>
      <c r="N211" s="4">
        <f t="shared" si="69"/>
        <v>255.21979516126081</v>
      </c>
      <c r="O211" s="4">
        <f t="shared" si="70"/>
        <v>-17.930204838739172</v>
      </c>
      <c r="P211" s="4"/>
      <c r="Q211" s="4">
        <f t="shared" si="71"/>
        <v>-20</v>
      </c>
      <c r="R211" s="12">
        <f t="shared" si="72"/>
        <v>0.49894555729360662</v>
      </c>
      <c r="S211" s="4">
        <f t="shared" si="73"/>
        <v>85</v>
      </c>
      <c r="T211" s="20">
        <v>80.2</v>
      </c>
      <c r="V211">
        <f t="shared" si="74"/>
        <v>-20</v>
      </c>
      <c r="W211" s="4">
        <f t="shared" si="75"/>
        <v>241.66414099314613</v>
      </c>
      <c r="X211" s="4">
        <f t="shared" si="76"/>
        <v>-31.335859006853866</v>
      </c>
      <c r="Y211" s="4">
        <f t="shared" si="61"/>
        <v>0.98585900685384331</v>
      </c>
      <c r="Z211" s="4"/>
      <c r="AA211" s="17">
        <f t="shared" si="80"/>
        <v>0.75757575757575768</v>
      </c>
      <c r="AB211" s="17">
        <f t="shared" si="77"/>
        <v>0.7893202496344206</v>
      </c>
      <c r="AC211">
        <f t="shared" si="78"/>
        <v>-3.1744492058662921E-2</v>
      </c>
      <c r="AD211">
        <f t="shared" si="79"/>
        <v>2.015767850572775E-2</v>
      </c>
    </row>
    <row r="212" spans="1:30">
      <c r="A212">
        <v>-20</v>
      </c>
      <c r="B212">
        <f t="shared" si="62"/>
        <v>253.14999999999998</v>
      </c>
      <c r="C212">
        <v>80</v>
      </c>
      <c r="D212">
        <v>-34.4</v>
      </c>
      <c r="E212">
        <f t="shared" si="63"/>
        <v>238.74999999999997</v>
      </c>
      <c r="G212" s="4">
        <f t="shared" si="64"/>
        <v>254.46704118177126</v>
      </c>
      <c r="H212" s="13">
        <f t="shared" si="65"/>
        <v>-18.682958818228713</v>
      </c>
      <c r="I212" s="4"/>
      <c r="J212" s="17">
        <f t="shared" si="66"/>
        <v>0.12730369159462973</v>
      </c>
      <c r="K212" s="18">
        <f t="shared" si="67"/>
        <v>7.9283827410991405E-4</v>
      </c>
      <c r="L212" s="4"/>
      <c r="M212" s="4">
        <f t="shared" si="68"/>
        <v>255.21137951268577</v>
      </c>
      <c r="N212" s="4">
        <f t="shared" si="69"/>
        <v>255.21979516126081</v>
      </c>
      <c r="O212" s="4">
        <f t="shared" si="70"/>
        <v>-17.930204838739172</v>
      </c>
      <c r="P212" s="4"/>
      <c r="Q212" s="4">
        <f t="shared" si="71"/>
        <v>-20</v>
      </c>
      <c r="R212" s="12">
        <f t="shared" si="72"/>
        <v>0.63631474573986546</v>
      </c>
      <c r="S212" s="4">
        <f t="shared" si="73"/>
        <v>80</v>
      </c>
      <c r="T212" s="20">
        <v>80.2</v>
      </c>
      <c r="V212">
        <f t="shared" si="74"/>
        <v>-20</v>
      </c>
      <c r="W212" s="4">
        <f t="shared" si="75"/>
        <v>237.51430526842458</v>
      </c>
      <c r="X212" s="4">
        <f t="shared" si="76"/>
        <v>-35.485694731575421</v>
      </c>
      <c r="Y212" s="4">
        <f t="shared" si="61"/>
        <v>1.2356947315753928</v>
      </c>
      <c r="Z212" s="4"/>
      <c r="AA212" s="17">
        <f t="shared" si="80"/>
        <v>1.0101010101010102</v>
      </c>
      <c r="AB212" s="17">
        <f t="shared" si="77"/>
        <v>1.006635105997945</v>
      </c>
      <c r="AC212">
        <f t="shared" si="78"/>
        <v>3.4659041030651316E-3</v>
      </c>
      <c r="AD212">
        <f t="shared" si="79"/>
        <v>-2.0690926439729251E-3</v>
      </c>
    </row>
    <row r="213" spans="1:30">
      <c r="A213">
        <v>-20</v>
      </c>
      <c r="B213">
        <f t="shared" si="62"/>
        <v>253.14999999999998</v>
      </c>
      <c r="C213">
        <v>75</v>
      </c>
      <c r="D213">
        <v>-38.5</v>
      </c>
      <c r="E213">
        <f t="shared" si="63"/>
        <v>234.64999999999998</v>
      </c>
      <c r="G213" s="4">
        <f t="shared" si="64"/>
        <v>254.75153234058072</v>
      </c>
      <c r="H213" s="13">
        <f t="shared" si="65"/>
        <v>-18.398467659419254</v>
      </c>
      <c r="I213" s="4"/>
      <c r="J213" s="17">
        <f t="shared" si="66"/>
        <v>0.12730369159462973</v>
      </c>
      <c r="K213" s="18">
        <f t="shared" si="67"/>
        <v>7.9283827410991405E-4</v>
      </c>
      <c r="L213" s="4"/>
      <c r="M213" s="4">
        <f t="shared" si="68"/>
        <v>255.21137951268577</v>
      </c>
      <c r="N213" s="4">
        <f t="shared" si="69"/>
        <v>255.21979516126081</v>
      </c>
      <c r="O213" s="4">
        <f t="shared" si="70"/>
        <v>-17.930204838739172</v>
      </c>
      <c r="P213" s="4"/>
      <c r="Q213" s="4">
        <f t="shared" si="71"/>
        <v>-20</v>
      </c>
      <c r="R213" s="12">
        <f t="shared" si="72"/>
        <v>0.77376368954557018</v>
      </c>
      <c r="S213" s="4">
        <f t="shared" si="73"/>
        <v>75</v>
      </c>
      <c r="T213" s="20">
        <v>80.2</v>
      </c>
      <c r="V213">
        <f t="shared" si="74"/>
        <v>-20</v>
      </c>
      <c r="W213" s="4">
        <f t="shared" si="75"/>
        <v>233.17483884880085</v>
      </c>
      <c r="X213" s="4">
        <f t="shared" si="76"/>
        <v>-39.825161151199154</v>
      </c>
      <c r="Y213" s="4">
        <f t="shared" si="61"/>
        <v>1.4751611511991314</v>
      </c>
      <c r="Z213" s="4"/>
      <c r="AA213" s="17">
        <f t="shared" si="80"/>
        <v>1.2626262626262628</v>
      </c>
      <c r="AB213" s="17">
        <f t="shared" si="77"/>
        <v>1.2240761334823609</v>
      </c>
      <c r="AC213">
        <f t="shared" si="78"/>
        <v>3.8550129143901879E-2</v>
      </c>
      <c r="AD213">
        <f t="shared" si="79"/>
        <v>-2.4216108434227945E-2</v>
      </c>
    </row>
    <row r="214" spans="1:30">
      <c r="A214">
        <v>-20</v>
      </c>
      <c r="B214">
        <f t="shared" si="62"/>
        <v>253.14999999999998</v>
      </c>
      <c r="C214">
        <v>70</v>
      </c>
      <c r="D214">
        <v>-43</v>
      </c>
      <c r="E214">
        <f t="shared" si="63"/>
        <v>230.14999999999998</v>
      </c>
      <c r="G214" s="4">
        <f t="shared" si="64"/>
        <v>254.84024751288356</v>
      </c>
      <c r="H214" s="13">
        <f t="shared" si="65"/>
        <v>-18.309752487116413</v>
      </c>
      <c r="I214" s="4"/>
      <c r="J214" s="17">
        <f t="shared" si="66"/>
        <v>0.12730369159462973</v>
      </c>
      <c r="K214" s="18">
        <f t="shared" si="67"/>
        <v>7.9283827410991405E-4</v>
      </c>
      <c r="L214" s="4"/>
      <c r="M214" s="4">
        <f t="shared" si="68"/>
        <v>255.21137951268577</v>
      </c>
      <c r="N214" s="4">
        <f t="shared" si="69"/>
        <v>255.21979516126081</v>
      </c>
      <c r="O214" s="4">
        <f t="shared" si="70"/>
        <v>-17.930204838739172</v>
      </c>
      <c r="P214" s="4"/>
      <c r="Q214" s="4">
        <f t="shared" si="71"/>
        <v>-20</v>
      </c>
      <c r="R214" s="12">
        <f t="shared" si="72"/>
        <v>0.81662550213614538</v>
      </c>
      <c r="S214" s="4">
        <f t="shared" si="73"/>
        <v>70</v>
      </c>
      <c r="T214" s="20">
        <v>80.2</v>
      </c>
      <c r="V214">
        <f t="shared" si="74"/>
        <v>-20</v>
      </c>
      <c r="W214" s="4">
        <f t="shared" si="75"/>
        <v>228.62351244991038</v>
      </c>
      <c r="X214" s="4">
        <f t="shared" si="76"/>
        <v>-44.376487550089621</v>
      </c>
      <c r="Y214" s="4">
        <f t="shared" si="61"/>
        <v>1.5264875500895982</v>
      </c>
      <c r="Z214" s="4"/>
      <c r="AA214" s="17">
        <f t="shared" si="80"/>
        <v>1.5151515151515154</v>
      </c>
      <c r="AB214" s="17">
        <f t="shared" si="77"/>
        <v>1.2918825226148494</v>
      </c>
      <c r="AC214">
        <f t="shared" si="78"/>
        <v>0.22326899253666599</v>
      </c>
      <c r="AD214">
        <f t="shared" si="79"/>
        <v>-0.14095025543961237</v>
      </c>
    </row>
    <row r="215" spans="1:30">
      <c r="A215">
        <v>-20</v>
      </c>
      <c r="B215">
        <f t="shared" si="62"/>
        <v>253.14999999999998</v>
      </c>
      <c r="C215">
        <v>65</v>
      </c>
      <c r="D215">
        <v>-46.6</v>
      </c>
      <c r="E215">
        <f t="shared" si="63"/>
        <v>226.54999999999998</v>
      </c>
      <c r="G215" s="4">
        <f t="shared" si="64"/>
        <v>256.22210297056984</v>
      </c>
      <c r="H215" s="13">
        <f t="shared" si="65"/>
        <v>-16.927897029430142</v>
      </c>
      <c r="I215" s="4"/>
      <c r="J215" s="17">
        <f t="shared" si="66"/>
        <v>0.12730369159462973</v>
      </c>
      <c r="K215" s="18">
        <f t="shared" si="67"/>
        <v>7.9283827410991405E-4</v>
      </c>
      <c r="L215" s="4"/>
      <c r="M215" s="4">
        <f t="shared" si="68"/>
        <v>255.21137951268577</v>
      </c>
      <c r="N215" s="4">
        <f t="shared" si="69"/>
        <v>255.21979516126081</v>
      </c>
      <c r="O215" s="4">
        <f t="shared" si="70"/>
        <v>-17.930204838739172</v>
      </c>
      <c r="P215" s="4"/>
      <c r="Q215" s="4">
        <f t="shared" si="71"/>
        <v>-20</v>
      </c>
      <c r="R215" s="12">
        <f t="shared" si="72"/>
        <v>1.484254591018789</v>
      </c>
      <c r="S215" s="4">
        <f t="shared" si="73"/>
        <v>65</v>
      </c>
      <c r="T215" s="20">
        <v>80.2</v>
      </c>
      <c r="V215">
        <f t="shared" si="74"/>
        <v>-20</v>
      </c>
      <c r="W215" s="4">
        <f t="shared" si="75"/>
        <v>223.83366553894635</v>
      </c>
      <c r="X215" s="4">
        <f t="shared" si="76"/>
        <v>-49.166334461053651</v>
      </c>
      <c r="Y215" s="4">
        <f t="shared" si="61"/>
        <v>2.7163344610536342</v>
      </c>
      <c r="Z215" s="4"/>
      <c r="AA215" s="17">
        <f t="shared" si="80"/>
        <v>1.767676767676768</v>
      </c>
      <c r="AB215" s="17">
        <f t="shared" si="77"/>
        <v>2.348056190055583</v>
      </c>
      <c r="AC215">
        <f t="shared" si="78"/>
        <v>-0.58037942237881501</v>
      </c>
      <c r="AD215">
        <f t="shared" si="79"/>
        <v>0.36708287384707172</v>
      </c>
    </row>
    <row r="216" spans="1:30">
      <c r="A216">
        <v>-24</v>
      </c>
      <c r="B216">
        <f t="shared" si="62"/>
        <v>249.14999999999998</v>
      </c>
      <c r="C216">
        <v>105</v>
      </c>
      <c r="D216">
        <v>-21</v>
      </c>
      <c r="E216">
        <f t="shared" si="63"/>
        <v>252.14999999999998</v>
      </c>
      <c r="G216" s="4">
        <f t="shared" si="64"/>
        <v>248.65945523455156</v>
      </c>
      <c r="H216" s="13">
        <f t="shared" si="65"/>
        <v>-24.490544765448419</v>
      </c>
      <c r="I216" s="4"/>
      <c r="J216" s="17">
        <f t="shared" si="66"/>
        <v>9.0256251093286999E-2</v>
      </c>
      <c r="K216" s="18">
        <f t="shared" si="67"/>
        <v>5.6190103260713082E-4</v>
      </c>
      <c r="L216" s="4"/>
      <c r="M216" s="4">
        <f t="shared" si="68"/>
        <v>250.61094268477851</v>
      </c>
      <c r="N216" s="4">
        <f t="shared" si="69"/>
        <v>250.61523433918822</v>
      </c>
      <c r="O216" s="4">
        <f t="shared" si="70"/>
        <v>-22.534765660811757</v>
      </c>
      <c r="P216" s="4"/>
      <c r="Q216" s="4">
        <f t="shared" si="71"/>
        <v>-24</v>
      </c>
      <c r="R216" s="12">
        <f t="shared" si="72"/>
        <v>-0.33478929091996773</v>
      </c>
      <c r="S216" s="4">
        <f t="shared" si="73"/>
        <v>105</v>
      </c>
      <c r="T216" s="24">
        <v>80.5</v>
      </c>
      <c r="V216">
        <f t="shared" si="74"/>
        <v>-24</v>
      </c>
      <c r="W216" s="4">
        <f t="shared" si="75"/>
        <v>252.64743076325468</v>
      </c>
      <c r="X216" s="4">
        <f t="shared" si="76"/>
        <v>-20.352569236745325</v>
      </c>
      <c r="Y216" s="4">
        <f t="shared" si="61"/>
        <v>-0.49743076325469815</v>
      </c>
      <c r="Z216" s="4"/>
      <c r="AA216" s="17">
        <f t="shared" si="80"/>
        <v>-0.25641025641025639</v>
      </c>
      <c r="AB216" s="17">
        <f t="shared" si="77"/>
        <v>-0.52962885994468745</v>
      </c>
      <c r="AC216">
        <f t="shared" si="78"/>
        <v>0.27321860353443106</v>
      </c>
      <c r="AD216">
        <f t="shared" si="79"/>
        <v>-0.17273800886868571</v>
      </c>
    </row>
    <row r="217" spans="1:30">
      <c r="A217">
        <v>-24</v>
      </c>
      <c r="B217">
        <f t="shared" si="62"/>
        <v>249.14999999999998</v>
      </c>
      <c r="C217">
        <v>100</v>
      </c>
      <c r="D217">
        <v>-24</v>
      </c>
      <c r="E217">
        <f t="shared" si="63"/>
        <v>249.14999999999998</v>
      </c>
      <c r="G217" s="4">
        <f t="shared" si="64"/>
        <v>249.14999999999998</v>
      </c>
      <c r="H217" s="13">
        <f t="shared" si="65"/>
        <v>-24</v>
      </c>
      <c r="I217" s="4"/>
      <c r="J217" s="17">
        <f t="shared" si="66"/>
        <v>9.0256251093286999E-2</v>
      </c>
      <c r="K217" s="18">
        <f t="shared" si="67"/>
        <v>5.6190103260713082E-4</v>
      </c>
      <c r="L217" s="4"/>
      <c r="M217" s="4">
        <f t="shared" si="68"/>
        <v>250.61094268477851</v>
      </c>
      <c r="N217" s="4">
        <f t="shared" si="69"/>
        <v>250.61523433918822</v>
      </c>
      <c r="O217" s="4">
        <f t="shared" si="70"/>
        <v>-22.534765660811757</v>
      </c>
      <c r="P217" s="4"/>
      <c r="Q217" s="4">
        <f t="shared" si="71"/>
        <v>-24</v>
      </c>
      <c r="R217" s="12">
        <f t="shared" si="72"/>
        <v>0</v>
      </c>
      <c r="S217" s="4">
        <f t="shared" si="73"/>
        <v>100</v>
      </c>
      <c r="T217" s="24">
        <v>80.5</v>
      </c>
      <c r="V217">
        <f t="shared" si="74"/>
        <v>-24</v>
      </c>
      <c r="W217" s="4">
        <f t="shared" si="75"/>
        <v>249.14999999999998</v>
      </c>
      <c r="X217" s="4">
        <f t="shared" si="76"/>
        <v>-23.850000000000023</v>
      </c>
      <c r="Y217" s="4">
        <f t="shared" si="61"/>
        <v>0</v>
      </c>
      <c r="Z217" s="4"/>
      <c r="AA217" s="17">
        <f t="shared" si="80"/>
        <v>0</v>
      </c>
      <c r="AB217" s="17">
        <f t="shared" si="77"/>
        <v>0</v>
      </c>
      <c r="AC217">
        <f t="shared" si="78"/>
        <v>0</v>
      </c>
      <c r="AD217">
        <f t="shared" si="79"/>
        <v>0</v>
      </c>
    </row>
    <row r="218" spans="1:30">
      <c r="A218">
        <v>-24</v>
      </c>
      <c r="B218">
        <f t="shared" si="62"/>
        <v>249.14999999999998</v>
      </c>
      <c r="C218">
        <v>95</v>
      </c>
      <c r="D218">
        <v>-27.4</v>
      </c>
      <c r="E218">
        <f t="shared" si="63"/>
        <v>245.74999999999997</v>
      </c>
      <c r="G218" s="4">
        <f t="shared" si="64"/>
        <v>249.37798716196798</v>
      </c>
      <c r="H218" s="13">
        <f t="shared" si="65"/>
        <v>-23.772012838031998</v>
      </c>
      <c r="I218" s="4"/>
      <c r="J218" s="17">
        <f t="shared" si="66"/>
        <v>9.0256251093286999E-2</v>
      </c>
      <c r="K218" s="18">
        <f t="shared" si="67"/>
        <v>5.6190103260713082E-4</v>
      </c>
      <c r="L218" s="4"/>
      <c r="M218" s="4">
        <f t="shared" si="68"/>
        <v>250.61094268477851</v>
      </c>
      <c r="N218" s="4">
        <f t="shared" si="69"/>
        <v>250.61523433918822</v>
      </c>
      <c r="O218" s="4">
        <f t="shared" si="70"/>
        <v>-22.534765660811757</v>
      </c>
      <c r="P218" s="4"/>
      <c r="Q218" s="4">
        <f t="shared" si="71"/>
        <v>-24</v>
      </c>
      <c r="R218" s="12">
        <f t="shared" si="72"/>
        <v>0.15559774697493775</v>
      </c>
      <c r="S218" s="4">
        <f t="shared" si="73"/>
        <v>95</v>
      </c>
      <c r="T218" s="24">
        <v>80.5</v>
      </c>
      <c r="V218">
        <f t="shared" si="74"/>
        <v>-24</v>
      </c>
      <c r="W218" s="4">
        <f t="shared" si="75"/>
        <v>245.52532962836349</v>
      </c>
      <c r="X218" s="4">
        <f t="shared" si="76"/>
        <v>-27.474670371636506</v>
      </c>
      <c r="Y218" s="4">
        <f t="shared" si="61"/>
        <v>0.22467037163647774</v>
      </c>
      <c r="Z218" s="4"/>
      <c r="AA218" s="17">
        <f t="shared" si="80"/>
        <v>0.25641025641025639</v>
      </c>
      <c r="AB218" s="17">
        <f t="shared" si="77"/>
        <v>0.24615201135569872</v>
      </c>
      <c r="AC218">
        <f t="shared" si="78"/>
        <v>1.0258245054557663E-2</v>
      </c>
      <c r="AD218">
        <f t="shared" si="79"/>
        <v>-6.4535350763442745E-3</v>
      </c>
    </row>
    <row r="219" spans="1:30">
      <c r="A219">
        <v>-24</v>
      </c>
      <c r="B219">
        <f t="shared" si="62"/>
        <v>249.14999999999998</v>
      </c>
      <c r="C219">
        <v>90</v>
      </c>
      <c r="D219">
        <v>-31</v>
      </c>
      <c r="E219">
        <f t="shared" si="63"/>
        <v>242.14999999999998</v>
      </c>
      <c r="G219" s="4">
        <f t="shared" si="64"/>
        <v>249.55015618396524</v>
      </c>
      <c r="H219" s="13">
        <f t="shared" si="65"/>
        <v>-23.599843816034735</v>
      </c>
      <c r="I219" s="4"/>
      <c r="J219" s="17">
        <f t="shared" si="66"/>
        <v>9.0256251093286999E-2</v>
      </c>
      <c r="K219" s="18">
        <f t="shared" si="67"/>
        <v>5.6190103260713082E-4</v>
      </c>
      <c r="L219" s="4"/>
      <c r="M219" s="4">
        <f t="shared" si="68"/>
        <v>250.61094268477851</v>
      </c>
      <c r="N219" s="4">
        <f t="shared" si="69"/>
        <v>250.61523433918822</v>
      </c>
      <c r="O219" s="4">
        <f t="shared" si="70"/>
        <v>-22.534765660811757</v>
      </c>
      <c r="P219" s="4"/>
      <c r="Q219" s="4">
        <f t="shared" si="71"/>
        <v>-24</v>
      </c>
      <c r="R219" s="12">
        <f t="shared" si="72"/>
        <v>0.27310046813873917</v>
      </c>
      <c r="S219" s="4">
        <f t="shared" si="73"/>
        <v>90</v>
      </c>
      <c r="T219" s="24">
        <v>80.5</v>
      </c>
      <c r="V219">
        <f t="shared" si="74"/>
        <v>-24</v>
      </c>
      <c r="W219" s="4">
        <f t="shared" si="75"/>
        <v>241.76171004086345</v>
      </c>
      <c r="X219" s="4">
        <f t="shared" si="76"/>
        <v>-31.238289959136551</v>
      </c>
      <c r="Y219" s="4">
        <f t="shared" si="61"/>
        <v>0.38828995913652875</v>
      </c>
      <c r="Z219" s="4"/>
      <c r="AA219" s="17">
        <f t="shared" si="80"/>
        <v>0.51282051282051277</v>
      </c>
      <c r="AB219" s="17">
        <f t="shared" si="77"/>
        <v>0.43203857923059402</v>
      </c>
      <c r="AC219">
        <f t="shared" si="78"/>
        <v>8.0781933589918753E-2</v>
      </c>
      <c r="AD219">
        <f t="shared" si="79"/>
        <v>-5.1002095963824878E-2</v>
      </c>
    </row>
    <row r="220" spans="1:30">
      <c r="A220">
        <v>-24</v>
      </c>
      <c r="B220">
        <f t="shared" si="62"/>
        <v>249.14999999999998</v>
      </c>
      <c r="C220">
        <v>85</v>
      </c>
      <c r="D220">
        <v>-34.6</v>
      </c>
      <c r="E220">
        <f t="shared" si="63"/>
        <v>238.54999999999998</v>
      </c>
      <c r="G220" s="4">
        <f t="shared" si="64"/>
        <v>249.88784952465369</v>
      </c>
      <c r="H220" s="13">
        <f t="shared" si="65"/>
        <v>-23.262150475346289</v>
      </c>
      <c r="I220" s="4"/>
      <c r="J220" s="17">
        <f t="shared" si="66"/>
        <v>9.0256251093286999E-2</v>
      </c>
      <c r="K220" s="18">
        <f t="shared" si="67"/>
        <v>5.6190103260713082E-4</v>
      </c>
      <c r="L220" s="4"/>
      <c r="M220" s="4">
        <f t="shared" si="68"/>
        <v>250.61094268477851</v>
      </c>
      <c r="N220" s="4">
        <f t="shared" si="69"/>
        <v>250.61523433918822</v>
      </c>
      <c r="O220" s="4">
        <f t="shared" si="70"/>
        <v>-22.534765660811757</v>
      </c>
      <c r="P220" s="4"/>
      <c r="Q220" s="4">
        <f t="shared" si="71"/>
        <v>-24</v>
      </c>
      <c r="R220" s="12">
        <f t="shared" si="72"/>
        <v>0.50357100220739359</v>
      </c>
      <c r="S220" s="4">
        <f t="shared" si="73"/>
        <v>85</v>
      </c>
      <c r="T220" s="24">
        <v>80.5</v>
      </c>
      <c r="V220">
        <f t="shared" si="74"/>
        <v>-24</v>
      </c>
      <c r="W220" s="4">
        <f t="shared" si="75"/>
        <v>237.84562800095739</v>
      </c>
      <c r="X220" s="4">
        <f t="shared" si="76"/>
        <v>-35.15437199904261</v>
      </c>
      <c r="Y220" s="4">
        <f t="shared" si="61"/>
        <v>0.70437199904259273</v>
      </c>
      <c r="Z220" s="4"/>
      <c r="AA220" s="17">
        <f t="shared" si="80"/>
        <v>0.76923076923076927</v>
      </c>
      <c r="AB220" s="17">
        <f t="shared" si="77"/>
        <v>0.79663759574693882</v>
      </c>
      <c r="AC220">
        <f t="shared" si="78"/>
        <v>-2.7406826516169547E-2</v>
      </c>
      <c r="AD220">
        <f t="shared" si="79"/>
        <v>1.7417156053547433E-2</v>
      </c>
    </row>
    <row r="221" spans="1:30">
      <c r="A221">
        <v>-24</v>
      </c>
      <c r="B221">
        <f t="shared" si="62"/>
        <v>249.14999999999998</v>
      </c>
      <c r="C221">
        <v>80</v>
      </c>
      <c r="D221">
        <v>-38.6</v>
      </c>
      <c r="E221">
        <f t="shared" si="63"/>
        <v>234.54999999999998</v>
      </c>
      <c r="G221" s="4">
        <f t="shared" si="64"/>
        <v>249.99055291805007</v>
      </c>
      <c r="H221" s="13">
        <f t="shared" si="65"/>
        <v>-23.159447081949907</v>
      </c>
      <c r="I221" s="4"/>
      <c r="J221" s="17">
        <f t="shared" si="66"/>
        <v>9.0256251093286999E-2</v>
      </c>
      <c r="K221" s="18">
        <f t="shared" si="67"/>
        <v>5.6190103260713082E-4</v>
      </c>
      <c r="L221" s="4"/>
      <c r="M221" s="4">
        <f t="shared" si="68"/>
        <v>250.61094268477851</v>
      </c>
      <c r="N221" s="4">
        <f t="shared" si="69"/>
        <v>250.61523433918822</v>
      </c>
      <c r="O221" s="4">
        <f t="shared" si="70"/>
        <v>-22.534765660811757</v>
      </c>
      <c r="P221" s="4"/>
      <c r="Q221" s="4">
        <f t="shared" si="71"/>
        <v>-24</v>
      </c>
      <c r="R221" s="12">
        <f t="shared" si="72"/>
        <v>0.57366449554804311</v>
      </c>
      <c r="S221" s="4">
        <f t="shared" si="73"/>
        <v>80</v>
      </c>
      <c r="T221" s="24">
        <v>80.5</v>
      </c>
      <c r="V221">
        <f t="shared" si="74"/>
        <v>-24</v>
      </c>
      <c r="W221" s="4">
        <f t="shared" si="75"/>
        <v>233.76136345102896</v>
      </c>
      <c r="X221" s="4">
        <f t="shared" si="76"/>
        <v>-39.238636548971044</v>
      </c>
      <c r="Y221" s="4">
        <f t="shared" si="61"/>
        <v>0.7886365489710272</v>
      </c>
      <c r="Z221" s="4"/>
      <c r="AA221" s="17">
        <f t="shared" si="80"/>
        <v>1.0256410256410255</v>
      </c>
      <c r="AB221" s="17">
        <f t="shared" si="77"/>
        <v>0.90752386951494657</v>
      </c>
      <c r="AC221">
        <f t="shared" si="78"/>
        <v>0.11811715612607898</v>
      </c>
      <c r="AD221">
        <f t="shared" si="79"/>
        <v>-7.4540632657084993E-2</v>
      </c>
    </row>
    <row r="222" spans="1:30">
      <c r="A222">
        <v>-24</v>
      </c>
      <c r="B222">
        <f t="shared" si="62"/>
        <v>249.14999999999998</v>
      </c>
      <c r="C222">
        <v>75</v>
      </c>
      <c r="D222">
        <v>-42.5</v>
      </c>
      <c r="E222">
        <f t="shared" si="63"/>
        <v>230.64999999999998</v>
      </c>
      <c r="G222" s="4">
        <f t="shared" si="64"/>
        <v>250.40886824783695</v>
      </c>
      <c r="H222" s="13">
        <f t="shared" si="65"/>
        <v>-22.741131752163028</v>
      </c>
      <c r="I222" s="4"/>
      <c r="J222" s="17">
        <f t="shared" si="66"/>
        <v>9.0256251093286999E-2</v>
      </c>
      <c r="K222" s="18">
        <f t="shared" si="67"/>
        <v>5.6190103260713082E-4</v>
      </c>
      <c r="L222" s="4"/>
      <c r="M222" s="4">
        <f t="shared" si="68"/>
        <v>250.61094268477851</v>
      </c>
      <c r="N222" s="4">
        <f t="shared" si="69"/>
        <v>250.61523433918822</v>
      </c>
      <c r="O222" s="4">
        <f t="shared" si="70"/>
        <v>-22.534765660811757</v>
      </c>
      <c r="P222" s="4"/>
      <c r="Q222" s="4">
        <f t="shared" si="71"/>
        <v>-24</v>
      </c>
      <c r="R222" s="12">
        <f t="shared" si="72"/>
        <v>0.85915830264693371</v>
      </c>
      <c r="S222" s="4">
        <f t="shared" si="73"/>
        <v>75</v>
      </c>
      <c r="T222" s="24">
        <v>80.5</v>
      </c>
      <c r="V222">
        <f t="shared" si="74"/>
        <v>-24</v>
      </c>
      <c r="W222" s="4">
        <f t="shared" si="75"/>
        <v>229.49046454346723</v>
      </c>
      <c r="X222" s="4">
        <f t="shared" si="76"/>
        <v>-43.509535456532774</v>
      </c>
      <c r="Y222" s="4">
        <f t="shared" si="61"/>
        <v>1.1595354565327511</v>
      </c>
      <c r="Z222" s="4"/>
      <c r="AA222" s="17">
        <f t="shared" si="80"/>
        <v>1.2820512820512822</v>
      </c>
      <c r="AB222" s="17">
        <f t="shared" si="77"/>
        <v>1.3591684223008362</v>
      </c>
      <c r="AC222">
        <f t="shared" si="78"/>
        <v>-7.7117140249554073E-2</v>
      </c>
      <c r="AD222">
        <f t="shared" si="79"/>
        <v>4.8901892390523338E-2</v>
      </c>
    </row>
    <row r="223" spans="1:30">
      <c r="A223">
        <v>-24</v>
      </c>
      <c r="B223">
        <f t="shared" si="62"/>
        <v>249.14999999999998</v>
      </c>
      <c r="C223">
        <v>70</v>
      </c>
      <c r="D223">
        <v>-47.3</v>
      </c>
      <c r="E223">
        <f t="shared" si="63"/>
        <v>225.84999999999997</v>
      </c>
      <c r="G223" s="4">
        <f t="shared" si="64"/>
        <v>250.07894808075059</v>
      </c>
      <c r="H223" s="13">
        <f t="shared" si="65"/>
        <v>-23.071051919249385</v>
      </c>
      <c r="I223" s="4"/>
      <c r="J223" s="17">
        <f t="shared" si="66"/>
        <v>9.0256251093286999E-2</v>
      </c>
      <c r="K223" s="18">
        <f t="shared" si="67"/>
        <v>5.6190103260713082E-4</v>
      </c>
      <c r="L223" s="4"/>
      <c r="M223" s="4">
        <f t="shared" si="68"/>
        <v>250.61094268477851</v>
      </c>
      <c r="N223" s="4">
        <f t="shared" si="69"/>
        <v>250.61523433918822</v>
      </c>
      <c r="O223" s="4">
        <f t="shared" si="70"/>
        <v>-22.534765660811757</v>
      </c>
      <c r="P223" s="4"/>
      <c r="Q223" s="4">
        <f t="shared" si="71"/>
        <v>-24</v>
      </c>
      <c r="R223" s="12">
        <f t="shared" si="72"/>
        <v>0.63399284053447968</v>
      </c>
      <c r="S223" s="4">
        <f t="shared" si="73"/>
        <v>70</v>
      </c>
      <c r="T223" s="24">
        <v>80.5</v>
      </c>
      <c r="V223">
        <f t="shared" si="74"/>
        <v>-24</v>
      </c>
      <c r="W223" s="4">
        <f t="shared" si="75"/>
        <v>225.01105323679704</v>
      </c>
      <c r="X223" s="4">
        <f t="shared" si="76"/>
        <v>-47.988946763202961</v>
      </c>
      <c r="Y223" s="4">
        <f t="shared" si="61"/>
        <v>0.8389467632029266</v>
      </c>
      <c r="Z223" s="4"/>
      <c r="AA223" s="17">
        <f t="shared" si="80"/>
        <v>1.5384615384615385</v>
      </c>
      <c r="AB223" s="17">
        <f t="shared" si="77"/>
        <v>1.0029619060474662</v>
      </c>
      <c r="AC223">
        <f t="shared" si="78"/>
        <v>0.53549963241407239</v>
      </c>
      <c r="AD223">
        <f t="shared" si="79"/>
        <v>-0.33831485177321263</v>
      </c>
    </row>
    <row r="224" spans="1:30">
      <c r="A224">
        <v>-28</v>
      </c>
      <c r="B224">
        <f t="shared" si="62"/>
        <v>245.14999999999998</v>
      </c>
      <c r="C224">
        <v>105</v>
      </c>
      <c r="D224">
        <v>-24.9</v>
      </c>
      <c r="E224">
        <f t="shared" si="63"/>
        <v>248.24999999999997</v>
      </c>
      <c r="G224" s="4">
        <f t="shared" si="64"/>
        <v>244.81344343437408</v>
      </c>
      <c r="H224" s="13">
        <f t="shared" si="65"/>
        <v>-28.336556565625898</v>
      </c>
      <c r="I224" s="4"/>
      <c r="J224" s="17">
        <f t="shared" si="66"/>
        <v>6.3276053629445009E-2</v>
      </c>
      <c r="K224" s="18">
        <f t="shared" si="67"/>
        <v>3.9382625128511799E-4</v>
      </c>
      <c r="L224" s="4"/>
      <c r="M224" s="4">
        <f t="shared" si="68"/>
        <v>246.17394825334128</v>
      </c>
      <c r="N224" s="4">
        <f t="shared" si="69"/>
        <v>246.17608965923384</v>
      </c>
      <c r="O224" s="4">
        <f t="shared" si="70"/>
        <v>-26.973910340766139</v>
      </c>
      <c r="P224" s="4"/>
      <c r="Q224" s="4">
        <f t="shared" si="71"/>
        <v>-28</v>
      </c>
      <c r="R224" s="12">
        <f t="shared" si="72"/>
        <v>-0.32799917882145985</v>
      </c>
      <c r="S224" s="4">
        <f t="shared" si="73"/>
        <v>105</v>
      </c>
      <c r="T224" s="23">
        <v>80.7</v>
      </c>
      <c r="V224">
        <f t="shared" si="74"/>
        <v>-28</v>
      </c>
      <c r="W224" s="4">
        <f t="shared" si="75"/>
        <v>248.59128096171736</v>
      </c>
      <c r="X224" s="4">
        <f t="shared" si="76"/>
        <v>-24.408719038282641</v>
      </c>
      <c r="Y224" s="4">
        <f t="shared" si="61"/>
        <v>-0.34128096171738775</v>
      </c>
      <c r="Z224" s="4"/>
      <c r="AA224" s="17">
        <f t="shared" si="80"/>
        <v>-0.2590673575129534</v>
      </c>
      <c r="AB224" s="17">
        <f t="shared" si="77"/>
        <v>-0.51888706076781632</v>
      </c>
      <c r="AC224">
        <f t="shared" si="78"/>
        <v>0.25981970325486292</v>
      </c>
      <c r="AD224">
        <f t="shared" si="79"/>
        <v>-0.1642686088732733</v>
      </c>
    </row>
    <row r="225" spans="1:30">
      <c r="A225">
        <v>-28</v>
      </c>
      <c r="B225">
        <f t="shared" si="62"/>
        <v>245.14999999999998</v>
      </c>
      <c r="C225">
        <v>100</v>
      </c>
      <c r="D225">
        <v>-28</v>
      </c>
      <c r="E225">
        <f t="shared" si="63"/>
        <v>245.14999999999998</v>
      </c>
      <c r="G225" s="4">
        <f t="shared" si="64"/>
        <v>245.14999999999998</v>
      </c>
      <c r="H225" s="13">
        <f t="shared" si="65"/>
        <v>-28</v>
      </c>
      <c r="I225" s="4"/>
      <c r="J225" s="17">
        <f t="shared" si="66"/>
        <v>6.3276053629445009E-2</v>
      </c>
      <c r="K225" s="18">
        <f t="shared" si="67"/>
        <v>3.9382625128511799E-4</v>
      </c>
      <c r="L225" s="4"/>
      <c r="M225" s="4">
        <f t="shared" si="68"/>
        <v>246.17394825334128</v>
      </c>
      <c r="N225" s="4">
        <f t="shared" si="69"/>
        <v>246.17608965923384</v>
      </c>
      <c r="O225" s="4">
        <f t="shared" si="70"/>
        <v>-26.973910340766139</v>
      </c>
      <c r="P225" s="4"/>
      <c r="Q225" s="4">
        <f t="shared" si="71"/>
        <v>-28</v>
      </c>
      <c r="R225" s="12">
        <f t="shared" si="72"/>
        <v>0</v>
      </c>
      <c r="S225" s="4">
        <f t="shared" si="73"/>
        <v>100</v>
      </c>
      <c r="T225" s="23">
        <v>80.7</v>
      </c>
      <c r="V225">
        <f t="shared" si="74"/>
        <v>-28</v>
      </c>
      <c r="W225" s="4">
        <f t="shared" si="75"/>
        <v>245.14999999999998</v>
      </c>
      <c r="X225" s="4">
        <f t="shared" si="76"/>
        <v>-27.850000000000023</v>
      </c>
      <c r="Y225" s="4">
        <f t="shared" si="61"/>
        <v>0</v>
      </c>
      <c r="Z225" s="4"/>
      <c r="AA225" s="17">
        <f t="shared" si="80"/>
        <v>0</v>
      </c>
      <c r="AB225" s="17">
        <f t="shared" si="77"/>
        <v>0</v>
      </c>
      <c r="AC225">
        <f t="shared" si="78"/>
        <v>0</v>
      </c>
      <c r="AD225">
        <f t="shared" si="79"/>
        <v>0</v>
      </c>
    </row>
    <row r="226" spans="1:30">
      <c r="A226">
        <v>-28</v>
      </c>
      <c r="B226">
        <f t="shared" si="62"/>
        <v>245.14999999999998</v>
      </c>
      <c r="C226">
        <v>95</v>
      </c>
      <c r="D226">
        <v>-31.5</v>
      </c>
      <c r="E226">
        <f t="shared" si="63"/>
        <v>241.64999999999998</v>
      </c>
      <c r="G226" s="4">
        <f t="shared" si="64"/>
        <v>245.21745919710909</v>
      </c>
      <c r="H226" s="13">
        <f t="shared" si="65"/>
        <v>-27.932540802890884</v>
      </c>
      <c r="I226" s="4"/>
      <c r="J226" s="17">
        <f t="shared" si="66"/>
        <v>6.3276053629445009E-2</v>
      </c>
      <c r="K226" s="18">
        <f t="shared" si="67"/>
        <v>3.9382625128511799E-4</v>
      </c>
      <c r="L226" s="4"/>
      <c r="M226" s="4">
        <f t="shared" si="68"/>
        <v>246.17394825334128</v>
      </c>
      <c r="N226" s="4">
        <f t="shared" si="69"/>
        <v>246.17608965923384</v>
      </c>
      <c r="O226" s="4">
        <f t="shared" si="70"/>
        <v>-26.973910340766139</v>
      </c>
      <c r="P226" s="4"/>
      <c r="Q226" s="4">
        <f t="shared" si="71"/>
        <v>-28</v>
      </c>
      <c r="R226" s="12">
        <f t="shared" si="72"/>
        <v>6.5743959606302901E-2</v>
      </c>
      <c r="S226" s="4">
        <f t="shared" si="73"/>
        <v>95</v>
      </c>
      <c r="T226" s="23">
        <v>80.7</v>
      </c>
      <c r="V226">
        <f t="shared" si="74"/>
        <v>-28</v>
      </c>
      <c r="W226" s="4">
        <f t="shared" si="75"/>
        <v>241.58352220908412</v>
      </c>
      <c r="X226" s="4">
        <f t="shared" si="76"/>
        <v>-31.416477790915877</v>
      </c>
      <c r="Y226" s="4">
        <f t="shared" si="61"/>
        <v>6.6477790915854484E-2</v>
      </c>
      <c r="Z226" s="4"/>
      <c r="AA226" s="17">
        <f t="shared" si="80"/>
        <v>0.2590673575129534</v>
      </c>
      <c r="AB226" s="17">
        <f t="shared" si="77"/>
        <v>0.10400541271452908</v>
      </c>
      <c r="AC226">
        <f t="shared" si="78"/>
        <v>0.15506194479842433</v>
      </c>
      <c r="AD226">
        <f t="shared" si="79"/>
        <v>-9.7986610341883648E-2</v>
      </c>
    </row>
    <row r="227" spans="1:30">
      <c r="A227">
        <v>-28</v>
      </c>
      <c r="B227">
        <f t="shared" si="62"/>
        <v>245.14999999999998</v>
      </c>
      <c r="C227">
        <v>90</v>
      </c>
      <c r="D227">
        <v>-35</v>
      </c>
      <c r="E227">
        <f t="shared" si="63"/>
        <v>238.14999999999998</v>
      </c>
      <c r="G227" s="4">
        <f t="shared" si="64"/>
        <v>245.42791532195466</v>
      </c>
      <c r="H227" s="13">
        <f t="shared" si="65"/>
        <v>-27.72208467804532</v>
      </c>
      <c r="I227" s="4"/>
      <c r="J227" s="17">
        <f t="shared" si="66"/>
        <v>6.3276053629445009E-2</v>
      </c>
      <c r="K227" s="18">
        <f t="shared" si="67"/>
        <v>3.9382625128511799E-4</v>
      </c>
      <c r="L227" s="4"/>
      <c r="M227" s="4">
        <f t="shared" si="68"/>
        <v>246.17394825334128</v>
      </c>
      <c r="N227" s="4">
        <f t="shared" si="69"/>
        <v>246.17608965923384</v>
      </c>
      <c r="O227" s="4">
        <f t="shared" si="70"/>
        <v>-26.973910340766139</v>
      </c>
      <c r="P227" s="4"/>
      <c r="Q227" s="4">
        <f t="shared" si="71"/>
        <v>-28</v>
      </c>
      <c r="R227" s="12">
        <f t="shared" si="72"/>
        <v>0.27084896476024117</v>
      </c>
      <c r="S227" s="4">
        <f t="shared" si="73"/>
        <v>90</v>
      </c>
      <c r="T227" s="23">
        <v>80.7</v>
      </c>
      <c r="V227">
        <f t="shared" si="74"/>
        <v>-28</v>
      </c>
      <c r="W227" s="4">
        <f t="shared" si="75"/>
        <v>237.8803259743836</v>
      </c>
      <c r="X227" s="4">
        <f t="shared" si="76"/>
        <v>-35.119674025616405</v>
      </c>
      <c r="Y227" s="4">
        <f t="shared" si="61"/>
        <v>0.2696740256163821</v>
      </c>
      <c r="Z227" s="4"/>
      <c r="AA227" s="17">
        <f t="shared" si="80"/>
        <v>0.5181347150259068</v>
      </c>
      <c r="AB227" s="17">
        <f t="shared" si="77"/>
        <v>0.42847675333037261</v>
      </c>
      <c r="AC227">
        <f t="shared" si="78"/>
        <v>8.9657961695534194E-2</v>
      </c>
      <c r="AD227">
        <f t="shared" si="79"/>
        <v>-5.6612175136131926E-2</v>
      </c>
    </row>
    <row r="228" spans="1:30">
      <c r="A228">
        <v>-28</v>
      </c>
      <c r="B228">
        <f t="shared" si="62"/>
        <v>245.14999999999998</v>
      </c>
      <c r="C228">
        <v>85</v>
      </c>
      <c r="D228">
        <v>-38.6</v>
      </c>
      <c r="E228">
        <f t="shared" si="63"/>
        <v>234.54999999999998</v>
      </c>
      <c r="G228" s="4">
        <f t="shared" si="64"/>
        <v>245.69773676800469</v>
      </c>
      <c r="H228" s="13">
        <f t="shared" si="65"/>
        <v>-27.452263231995289</v>
      </c>
      <c r="I228" s="4"/>
      <c r="J228" s="17">
        <f t="shared" si="66"/>
        <v>6.3276053629445009E-2</v>
      </c>
      <c r="K228" s="18">
        <f t="shared" si="67"/>
        <v>3.9382625128511799E-4</v>
      </c>
      <c r="L228" s="4"/>
      <c r="M228" s="4">
        <f t="shared" si="68"/>
        <v>246.17394825334128</v>
      </c>
      <c r="N228" s="4">
        <f t="shared" si="69"/>
        <v>246.17608965923384</v>
      </c>
      <c r="O228" s="4">
        <f t="shared" si="70"/>
        <v>-26.973910340766139</v>
      </c>
      <c r="P228" s="4"/>
      <c r="Q228" s="4">
        <f t="shared" si="71"/>
        <v>-28</v>
      </c>
      <c r="R228" s="12">
        <f t="shared" si="72"/>
        <v>0.53380985089907584</v>
      </c>
      <c r="S228" s="4">
        <f t="shared" si="73"/>
        <v>85</v>
      </c>
      <c r="T228" s="23">
        <v>80.7</v>
      </c>
      <c r="V228">
        <f t="shared" si="74"/>
        <v>-28</v>
      </c>
      <c r="W228" s="4">
        <f t="shared" si="75"/>
        <v>234.02711500876862</v>
      </c>
      <c r="X228" s="4">
        <f t="shared" si="76"/>
        <v>-38.972884991231382</v>
      </c>
      <c r="Y228" s="4">
        <f t="shared" si="61"/>
        <v>0.52288499123136489</v>
      </c>
      <c r="Z228" s="4"/>
      <c r="AA228" s="17">
        <f t="shared" si="80"/>
        <v>0.7772020725388602</v>
      </c>
      <c r="AB228" s="17">
        <f t="shared" si="77"/>
        <v>0.84447475001972616</v>
      </c>
      <c r="AC228">
        <f t="shared" si="78"/>
        <v>-6.7272677480865961E-2</v>
      </c>
      <c r="AD228">
        <f t="shared" si="79"/>
        <v>4.2618141054516168E-2</v>
      </c>
    </row>
    <row r="229" spans="1:30">
      <c r="A229">
        <v>-28</v>
      </c>
      <c r="B229">
        <f t="shared" si="62"/>
        <v>245.14999999999998</v>
      </c>
      <c r="C229">
        <v>80</v>
      </c>
      <c r="D229">
        <v>-42.5</v>
      </c>
      <c r="E229">
        <f t="shared" si="63"/>
        <v>230.64999999999998</v>
      </c>
      <c r="G229" s="4">
        <f t="shared" si="64"/>
        <v>245.83381381602322</v>
      </c>
      <c r="H229" s="13">
        <f t="shared" si="65"/>
        <v>-27.316186183976754</v>
      </c>
      <c r="I229" s="4"/>
      <c r="J229" s="17">
        <f t="shared" si="66"/>
        <v>6.3276053629445009E-2</v>
      </c>
      <c r="K229" s="18">
        <f t="shared" si="67"/>
        <v>3.9382625128511799E-4</v>
      </c>
      <c r="L229" s="4"/>
      <c r="M229" s="4">
        <f t="shared" si="68"/>
        <v>246.17394825334128</v>
      </c>
      <c r="N229" s="4">
        <f t="shared" si="69"/>
        <v>246.17608965923384</v>
      </c>
      <c r="O229" s="4">
        <f t="shared" si="70"/>
        <v>-26.973910340766139</v>
      </c>
      <c r="P229" s="4"/>
      <c r="Q229" s="4">
        <f t="shared" si="71"/>
        <v>-28</v>
      </c>
      <c r="R229" s="12">
        <f t="shared" si="72"/>
        <v>0.66642696363768228</v>
      </c>
      <c r="S229" s="4">
        <f t="shared" si="73"/>
        <v>80</v>
      </c>
      <c r="T229" s="23">
        <v>80.7</v>
      </c>
      <c r="V229">
        <f t="shared" si="74"/>
        <v>-28</v>
      </c>
      <c r="W229" s="4">
        <f t="shared" si="75"/>
        <v>230.00842163363336</v>
      </c>
      <c r="X229" s="4">
        <f t="shared" si="76"/>
        <v>-42.991578366366639</v>
      </c>
      <c r="Y229" s="4">
        <f t="shared" si="61"/>
        <v>0.64157836636661614</v>
      </c>
      <c r="Z229" s="4"/>
      <c r="AA229" s="17">
        <f t="shared" si="80"/>
        <v>1.0362694300518136</v>
      </c>
      <c r="AB229" s="17">
        <f t="shared" si="77"/>
        <v>1.054271933304465</v>
      </c>
      <c r="AC229">
        <f t="shared" si="78"/>
        <v>-1.8002503252651403E-2</v>
      </c>
      <c r="AD229">
        <f t="shared" si="79"/>
        <v>1.1504683844936081E-2</v>
      </c>
    </row>
    <row r="230" spans="1:30">
      <c r="A230">
        <v>-28</v>
      </c>
      <c r="B230">
        <f t="shared" si="62"/>
        <v>245.14999999999998</v>
      </c>
      <c r="C230">
        <v>75</v>
      </c>
      <c r="D230">
        <v>-46.6</v>
      </c>
      <c r="E230">
        <f t="shared" si="63"/>
        <v>226.54999999999998</v>
      </c>
      <c r="G230" s="4">
        <f t="shared" si="64"/>
        <v>245.9576375527746</v>
      </c>
      <c r="H230" s="13">
        <f t="shared" si="65"/>
        <v>-27.192362447225378</v>
      </c>
      <c r="I230" s="4"/>
      <c r="J230" s="17">
        <f t="shared" si="66"/>
        <v>6.3276053629445009E-2</v>
      </c>
      <c r="K230" s="18">
        <f t="shared" si="67"/>
        <v>3.9382625128511799E-4</v>
      </c>
      <c r="L230" s="4"/>
      <c r="M230" s="4">
        <f t="shared" si="68"/>
        <v>246.17394825334128</v>
      </c>
      <c r="N230" s="4">
        <f t="shared" si="69"/>
        <v>246.17608965923384</v>
      </c>
      <c r="O230" s="4">
        <f t="shared" si="70"/>
        <v>-26.973910340766139</v>
      </c>
      <c r="P230" s="4"/>
      <c r="Q230" s="4">
        <f t="shared" si="71"/>
        <v>-28</v>
      </c>
      <c r="R230" s="12">
        <f t="shared" si="72"/>
        <v>0.78710232142642578</v>
      </c>
      <c r="S230" s="4">
        <f t="shared" si="73"/>
        <v>75</v>
      </c>
      <c r="T230" s="23">
        <v>80.7</v>
      </c>
      <c r="V230">
        <f t="shared" si="74"/>
        <v>-28</v>
      </c>
      <c r="W230" s="4">
        <f t="shared" si="75"/>
        <v>225.80609023813363</v>
      </c>
      <c r="X230" s="4">
        <f t="shared" si="76"/>
        <v>-47.193909761866365</v>
      </c>
      <c r="Y230" s="4">
        <f t="shared" si="61"/>
        <v>0.74390976186634816</v>
      </c>
      <c r="Z230" s="4"/>
      <c r="AA230" s="17">
        <f t="shared" si="80"/>
        <v>1.295336787564767</v>
      </c>
      <c r="AB230" s="17">
        <f t="shared" si="77"/>
        <v>1.2451775384193791</v>
      </c>
      <c r="AC230">
        <f t="shared" si="78"/>
        <v>5.0159249145387941E-2</v>
      </c>
      <c r="AD230">
        <f t="shared" si="79"/>
        <v>-3.1550528314506998E-2</v>
      </c>
    </row>
    <row r="231" spans="1:30">
      <c r="A231">
        <v>-28</v>
      </c>
      <c r="B231">
        <f t="shared" si="62"/>
        <v>245.14999999999998</v>
      </c>
      <c r="C231">
        <v>70</v>
      </c>
      <c r="D231">
        <v>-51.1</v>
      </c>
      <c r="E231">
        <f t="shared" si="63"/>
        <v>222.04999999999998</v>
      </c>
      <c r="G231" s="4">
        <f t="shared" si="64"/>
        <v>245.87128811747033</v>
      </c>
      <c r="H231" s="13">
        <f t="shared" si="65"/>
        <v>-27.278711882529649</v>
      </c>
      <c r="I231" s="4"/>
      <c r="J231" s="17">
        <f t="shared" si="66"/>
        <v>6.3276053629445009E-2</v>
      </c>
      <c r="K231" s="18">
        <f t="shared" si="67"/>
        <v>3.9382625128511799E-4</v>
      </c>
      <c r="L231" s="4"/>
      <c r="M231" s="4">
        <f t="shared" si="68"/>
        <v>246.17394825334128</v>
      </c>
      <c r="N231" s="4">
        <f t="shared" si="69"/>
        <v>246.17608965923384</v>
      </c>
      <c r="O231" s="4">
        <f t="shared" si="70"/>
        <v>-26.973910340766139</v>
      </c>
      <c r="P231" s="4"/>
      <c r="Q231" s="4">
        <f t="shared" si="71"/>
        <v>-28</v>
      </c>
      <c r="R231" s="12">
        <f t="shared" si="72"/>
        <v>0.70294843240980254</v>
      </c>
      <c r="S231" s="4">
        <f t="shared" si="73"/>
        <v>70</v>
      </c>
      <c r="T231" s="23">
        <v>80.7</v>
      </c>
      <c r="V231">
        <f t="shared" si="74"/>
        <v>-28</v>
      </c>
      <c r="W231" s="4">
        <f t="shared" si="75"/>
        <v>221.3985940236837</v>
      </c>
      <c r="X231" s="4">
        <f t="shared" si="76"/>
        <v>-51.6014059763163</v>
      </c>
      <c r="Y231" s="4">
        <f t="shared" si="61"/>
        <v>0.65140597631628339</v>
      </c>
      <c r="Z231" s="4"/>
      <c r="AA231" s="17">
        <f t="shared" si="80"/>
        <v>1.5544041450777204</v>
      </c>
      <c r="AB231" s="17">
        <f t="shared" si="77"/>
        <v>1.1120480462026148</v>
      </c>
      <c r="AC231">
        <f t="shared" si="78"/>
        <v>0.44235609887510563</v>
      </c>
      <c r="AD231">
        <f t="shared" si="79"/>
        <v>-0.27943498727931682</v>
      </c>
    </row>
    <row r="232" spans="1:30">
      <c r="A232">
        <v>-32</v>
      </c>
      <c r="B232">
        <f t="shared" si="62"/>
        <v>241.14999999999998</v>
      </c>
      <c r="C232">
        <v>105</v>
      </c>
      <c r="D232">
        <v>-29</v>
      </c>
      <c r="E232">
        <f t="shared" si="63"/>
        <v>244.14999999999998</v>
      </c>
      <c r="G232" s="4">
        <f t="shared" si="64"/>
        <v>240.77020025982853</v>
      </c>
      <c r="H232" s="13">
        <f t="shared" si="65"/>
        <v>-32.37979974017145</v>
      </c>
      <c r="I232" s="4"/>
      <c r="J232" s="17">
        <f t="shared" si="66"/>
        <v>4.3841432346389979E-2</v>
      </c>
      <c r="K232" s="18">
        <f t="shared" si="67"/>
        <v>2.7281331445923622E-4</v>
      </c>
      <c r="L232" s="4"/>
      <c r="M232" s="4">
        <f t="shared" si="68"/>
        <v>241.85931461759398</v>
      </c>
      <c r="N232" s="4">
        <f t="shared" si="69"/>
        <v>241.86035882428357</v>
      </c>
      <c r="O232" s="4">
        <f t="shared" si="70"/>
        <v>-31.289641175716412</v>
      </c>
      <c r="P232" s="4"/>
      <c r="Q232" s="4">
        <f t="shared" si="71"/>
        <v>-32</v>
      </c>
      <c r="R232" s="12">
        <f t="shared" si="72"/>
        <v>-0.53465900216624418</v>
      </c>
      <c r="S232" s="4">
        <f t="shared" si="73"/>
        <v>105</v>
      </c>
      <c r="T232" s="4">
        <v>80.8</v>
      </c>
      <c r="V232">
        <f t="shared" si="74"/>
        <v>-32</v>
      </c>
      <c r="W232" s="4">
        <f t="shared" si="75"/>
        <v>244.53513116018007</v>
      </c>
      <c r="X232" s="4">
        <f t="shared" si="76"/>
        <v>-28.464868839819928</v>
      </c>
      <c r="Y232" s="4">
        <f t="shared" si="61"/>
        <v>-0.38513116018009441</v>
      </c>
      <c r="Z232" s="4"/>
      <c r="AA232" s="17">
        <f t="shared" si="80"/>
        <v>-0.26041666666666663</v>
      </c>
      <c r="AB232" s="17">
        <f t="shared" si="77"/>
        <v>-0.8458180875449951</v>
      </c>
      <c r="AC232">
        <f t="shared" si="78"/>
        <v>0.58540142087832847</v>
      </c>
      <c r="AD232">
        <f t="shared" si="79"/>
        <v>-0.37007566883291088</v>
      </c>
    </row>
    <row r="233" spans="1:30">
      <c r="A233">
        <v>-32</v>
      </c>
      <c r="B233">
        <f t="shared" si="62"/>
        <v>241.14999999999998</v>
      </c>
      <c r="C233">
        <v>100</v>
      </c>
      <c r="D233">
        <v>-32</v>
      </c>
      <c r="E233">
        <f t="shared" si="63"/>
        <v>241.14999999999998</v>
      </c>
      <c r="G233" s="4">
        <f t="shared" si="64"/>
        <v>241.14999999999998</v>
      </c>
      <c r="H233" s="13">
        <f t="shared" si="65"/>
        <v>-32</v>
      </c>
      <c r="I233" s="4"/>
      <c r="J233" s="17">
        <f t="shared" si="66"/>
        <v>4.3841432346389979E-2</v>
      </c>
      <c r="K233" s="18">
        <f t="shared" si="67"/>
        <v>2.7281331445923622E-4</v>
      </c>
      <c r="L233" s="4"/>
      <c r="M233" s="4">
        <f t="shared" si="68"/>
        <v>241.85931461759398</v>
      </c>
      <c r="N233" s="4">
        <f t="shared" si="69"/>
        <v>241.86035882428357</v>
      </c>
      <c r="O233" s="4">
        <f t="shared" si="70"/>
        <v>-31.289641175716412</v>
      </c>
      <c r="P233" s="4"/>
      <c r="Q233" s="4">
        <f t="shared" si="71"/>
        <v>-32</v>
      </c>
      <c r="R233" s="12">
        <f t="shared" si="72"/>
        <v>0</v>
      </c>
      <c r="S233" s="4">
        <f t="shared" si="73"/>
        <v>100</v>
      </c>
      <c r="T233" s="4">
        <v>80.8</v>
      </c>
      <c r="V233">
        <f t="shared" si="74"/>
        <v>-32</v>
      </c>
      <c r="W233" s="4">
        <f t="shared" si="75"/>
        <v>241.14999999999998</v>
      </c>
      <c r="X233" s="4">
        <f t="shared" si="76"/>
        <v>-31.850000000000023</v>
      </c>
      <c r="Y233" s="4">
        <f t="shared" si="61"/>
        <v>0</v>
      </c>
      <c r="Z233" s="4"/>
      <c r="AA233" s="17">
        <f t="shared" si="80"/>
        <v>0</v>
      </c>
      <c r="AB233" s="17">
        <f t="shared" si="77"/>
        <v>0</v>
      </c>
      <c r="AC233">
        <f t="shared" si="78"/>
        <v>0</v>
      </c>
      <c r="AD233">
        <f t="shared" si="79"/>
        <v>0</v>
      </c>
    </row>
    <row r="234" spans="1:30">
      <c r="A234">
        <v>-32</v>
      </c>
      <c r="B234">
        <f t="shared" si="62"/>
        <v>241.14999999999998</v>
      </c>
      <c r="C234">
        <v>95</v>
      </c>
      <c r="D234">
        <v>-35.5</v>
      </c>
      <c r="E234">
        <f t="shared" si="63"/>
        <v>237.64999999999998</v>
      </c>
      <c r="G234" s="4">
        <f t="shared" si="64"/>
        <v>241.15840752407607</v>
      </c>
      <c r="H234" s="13">
        <f t="shared" si="65"/>
        <v>-31.991592475923909</v>
      </c>
      <c r="I234" s="4"/>
      <c r="J234" s="17">
        <f t="shared" si="66"/>
        <v>4.3841432346389979E-2</v>
      </c>
      <c r="K234" s="18">
        <f t="shared" si="67"/>
        <v>2.7281331445923622E-4</v>
      </c>
      <c r="L234" s="4"/>
      <c r="M234" s="4">
        <f t="shared" si="68"/>
        <v>241.85931461759398</v>
      </c>
      <c r="N234" s="4">
        <f t="shared" si="69"/>
        <v>241.86035882428357</v>
      </c>
      <c r="O234" s="4">
        <f t="shared" si="70"/>
        <v>-31.289641175716412</v>
      </c>
      <c r="P234" s="4"/>
      <c r="Q234" s="4">
        <f t="shared" si="71"/>
        <v>-32</v>
      </c>
      <c r="R234" s="12">
        <f t="shared" si="72"/>
        <v>1.1835601654656976E-2</v>
      </c>
      <c r="S234" s="4">
        <f t="shared" si="73"/>
        <v>95</v>
      </c>
      <c r="T234" s="4">
        <v>80.8</v>
      </c>
      <c r="V234">
        <f t="shared" si="74"/>
        <v>-32</v>
      </c>
      <c r="W234" s="4">
        <f t="shared" si="75"/>
        <v>237.64171478980475</v>
      </c>
      <c r="X234" s="4">
        <f t="shared" si="76"/>
        <v>-35.358285210195248</v>
      </c>
      <c r="Y234" s="4">
        <f t="shared" si="61"/>
        <v>8.2852101952255452E-3</v>
      </c>
      <c r="Z234" s="4"/>
      <c r="AA234" s="17">
        <f t="shared" si="80"/>
        <v>0.26041666666666663</v>
      </c>
      <c r="AB234" s="17">
        <f t="shared" si="77"/>
        <v>1.8723646129451394E-2</v>
      </c>
      <c r="AC234">
        <f t="shared" si="78"/>
        <v>0.24169302053721523</v>
      </c>
      <c r="AD234">
        <f t="shared" si="79"/>
        <v>-0.15274773167867634</v>
      </c>
    </row>
    <row r="235" spans="1:30">
      <c r="A235">
        <v>-32</v>
      </c>
      <c r="B235">
        <f t="shared" si="62"/>
        <v>241.14999999999998</v>
      </c>
      <c r="C235">
        <v>90</v>
      </c>
      <c r="D235">
        <v>-39</v>
      </c>
      <c r="E235">
        <f t="shared" si="63"/>
        <v>234.14999999999998</v>
      </c>
      <c r="G235" s="4">
        <f t="shared" si="64"/>
        <v>241.3056744599441</v>
      </c>
      <c r="H235" s="13">
        <f t="shared" si="65"/>
        <v>-31.844325540055877</v>
      </c>
      <c r="I235" s="4"/>
      <c r="J235" s="17">
        <f t="shared" si="66"/>
        <v>4.3841432346389979E-2</v>
      </c>
      <c r="K235" s="18">
        <f t="shared" si="67"/>
        <v>2.7281331445923622E-4</v>
      </c>
      <c r="L235" s="4"/>
      <c r="M235" s="4">
        <f t="shared" si="68"/>
        <v>241.85931461759398</v>
      </c>
      <c r="N235" s="4">
        <f t="shared" si="69"/>
        <v>241.86035882428357</v>
      </c>
      <c r="O235" s="4">
        <f t="shared" si="70"/>
        <v>-31.289641175716412</v>
      </c>
      <c r="P235" s="4"/>
      <c r="Q235" s="4">
        <f t="shared" si="71"/>
        <v>-32</v>
      </c>
      <c r="R235" s="12">
        <f t="shared" si="72"/>
        <v>0.21914904780851288</v>
      </c>
      <c r="S235" s="4">
        <f t="shared" si="73"/>
        <v>90</v>
      </c>
      <c r="T235" s="4">
        <v>80.8</v>
      </c>
      <c r="V235">
        <f t="shared" si="74"/>
        <v>-32</v>
      </c>
      <c r="W235" s="4">
        <f t="shared" si="75"/>
        <v>233.99894190790377</v>
      </c>
      <c r="X235" s="4">
        <f t="shared" si="76"/>
        <v>-39.00105809209623</v>
      </c>
      <c r="Y235" s="4">
        <f t="shared" si="61"/>
        <v>0.15105809209620702</v>
      </c>
      <c r="Z235" s="4"/>
      <c r="AA235" s="17">
        <f t="shared" si="80"/>
        <v>0.52083333333333326</v>
      </c>
      <c r="AB235" s="17">
        <f t="shared" si="77"/>
        <v>0.3466886889656598</v>
      </c>
      <c r="AC235">
        <f t="shared" si="78"/>
        <v>0.17414464436767346</v>
      </c>
      <c r="AD235">
        <f t="shared" si="79"/>
        <v>-0.11001761885815373</v>
      </c>
    </row>
    <row r="236" spans="1:30">
      <c r="A236">
        <v>-32</v>
      </c>
      <c r="B236">
        <f t="shared" si="62"/>
        <v>241.14999999999998</v>
      </c>
      <c r="C236">
        <v>85</v>
      </c>
      <c r="D236">
        <v>-42.7</v>
      </c>
      <c r="E236">
        <f t="shared" si="63"/>
        <v>230.45</v>
      </c>
      <c r="G236" s="4">
        <f t="shared" si="64"/>
        <v>241.40287119243951</v>
      </c>
      <c r="H236" s="13">
        <f t="shared" si="65"/>
        <v>-31.747128807560472</v>
      </c>
      <c r="I236" s="4"/>
      <c r="J236" s="17">
        <f t="shared" si="66"/>
        <v>4.3841432346389979E-2</v>
      </c>
      <c r="K236" s="18">
        <f t="shared" si="67"/>
        <v>2.7281331445923622E-4</v>
      </c>
      <c r="L236" s="4"/>
      <c r="M236" s="4">
        <f t="shared" si="68"/>
        <v>241.85931461759398</v>
      </c>
      <c r="N236" s="4">
        <f t="shared" si="69"/>
        <v>241.86035882428357</v>
      </c>
      <c r="O236" s="4">
        <f t="shared" si="70"/>
        <v>-31.289641175716412</v>
      </c>
      <c r="P236" s="4"/>
      <c r="Q236" s="4">
        <f t="shared" si="71"/>
        <v>-32</v>
      </c>
      <c r="R236" s="12">
        <f t="shared" si="72"/>
        <v>0.35597670331547443</v>
      </c>
      <c r="S236" s="4">
        <f t="shared" si="73"/>
        <v>85</v>
      </c>
      <c r="T236" s="4">
        <v>80.8</v>
      </c>
      <c r="V236">
        <f t="shared" si="74"/>
        <v>-32</v>
      </c>
      <c r="W236" s="4">
        <f t="shared" si="75"/>
        <v>230.20860201657985</v>
      </c>
      <c r="X236" s="4">
        <f t="shared" si="76"/>
        <v>-42.791397983420154</v>
      </c>
      <c r="Y236" s="4">
        <f t="shared" si="61"/>
        <v>0.24139798342014274</v>
      </c>
      <c r="Z236" s="4"/>
      <c r="AA236" s="17">
        <f t="shared" si="80"/>
        <v>0.78124999999999989</v>
      </c>
      <c r="AB236" s="17">
        <f t="shared" si="77"/>
        <v>0.56314685283321353</v>
      </c>
      <c r="AC236">
        <f t="shared" si="78"/>
        <v>0.21810314716678636</v>
      </c>
      <c r="AD236">
        <f t="shared" si="79"/>
        <v>-0.13777329668452548</v>
      </c>
    </row>
    <row r="237" spans="1:30">
      <c r="A237">
        <v>-32</v>
      </c>
      <c r="B237">
        <f t="shared" si="62"/>
        <v>241.14999999999998</v>
      </c>
      <c r="C237">
        <v>80</v>
      </c>
      <c r="D237">
        <v>-46.6</v>
      </c>
      <c r="E237">
        <f t="shared" si="63"/>
        <v>226.54999999999998</v>
      </c>
      <c r="G237" s="4">
        <f t="shared" si="64"/>
        <v>241.46390860620014</v>
      </c>
      <c r="H237" s="13">
        <f t="shared" si="65"/>
        <v>-31.686091393799842</v>
      </c>
      <c r="I237" s="4"/>
      <c r="J237" s="17">
        <f t="shared" si="66"/>
        <v>4.3841432346389979E-2</v>
      </c>
      <c r="K237" s="18">
        <f t="shared" si="67"/>
        <v>2.7281331445923622E-4</v>
      </c>
      <c r="L237" s="4"/>
      <c r="M237" s="4">
        <f t="shared" si="68"/>
        <v>241.85931461759398</v>
      </c>
      <c r="N237" s="4">
        <f t="shared" si="69"/>
        <v>241.86035882428357</v>
      </c>
      <c r="O237" s="4">
        <f t="shared" si="70"/>
        <v>-31.289641175716412</v>
      </c>
      <c r="P237" s="4"/>
      <c r="Q237" s="4">
        <f t="shared" si="71"/>
        <v>-32</v>
      </c>
      <c r="R237" s="12">
        <f t="shared" si="72"/>
        <v>0.44190146651129664</v>
      </c>
      <c r="S237" s="4">
        <f t="shared" si="73"/>
        <v>80</v>
      </c>
      <c r="T237" s="4">
        <v>80.8</v>
      </c>
      <c r="V237">
        <f t="shared" si="74"/>
        <v>-32</v>
      </c>
      <c r="W237" s="4">
        <f t="shared" si="75"/>
        <v>226.25547981623774</v>
      </c>
      <c r="X237" s="4">
        <f t="shared" si="76"/>
        <v>-46.744520183762262</v>
      </c>
      <c r="Y237" s="4">
        <f t="shared" si="61"/>
        <v>0.29452018376224487</v>
      </c>
      <c r="Z237" s="4"/>
      <c r="AA237" s="17">
        <f t="shared" si="80"/>
        <v>1.0416666666666665</v>
      </c>
      <c r="AB237" s="17">
        <f t="shared" si="77"/>
        <v>0.69907782675226704</v>
      </c>
      <c r="AC237">
        <f t="shared" si="78"/>
        <v>0.34258883991439948</v>
      </c>
      <c r="AD237">
        <f t="shared" si="79"/>
        <v>-0.21643186682203658</v>
      </c>
    </row>
    <row r="238" spans="1:30">
      <c r="A238">
        <v>-32</v>
      </c>
      <c r="B238">
        <f t="shared" si="62"/>
        <v>241.14999999999998</v>
      </c>
      <c r="C238">
        <v>75</v>
      </c>
      <c r="D238">
        <v>-50.6</v>
      </c>
      <c r="E238">
        <f t="shared" si="63"/>
        <v>222.54999999999998</v>
      </c>
      <c r="G238" s="4">
        <f t="shared" si="64"/>
        <v>241.61497346003085</v>
      </c>
      <c r="H238" s="13">
        <f t="shared" si="65"/>
        <v>-31.535026539969124</v>
      </c>
      <c r="I238" s="4"/>
      <c r="J238" s="17">
        <f t="shared" si="66"/>
        <v>4.3841432346389979E-2</v>
      </c>
      <c r="K238" s="18">
        <f t="shared" si="67"/>
        <v>2.7281331445923622E-4</v>
      </c>
      <c r="L238" s="4"/>
      <c r="M238" s="4">
        <f t="shared" si="68"/>
        <v>241.85931461759398</v>
      </c>
      <c r="N238" s="4">
        <f t="shared" si="69"/>
        <v>241.86035882428357</v>
      </c>
      <c r="O238" s="4">
        <f t="shared" si="70"/>
        <v>-31.289641175716412</v>
      </c>
      <c r="P238" s="4"/>
      <c r="Q238" s="4">
        <f t="shared" si="71"/>
        <v>-32</v>
      </c>
      <c r="R238" s="12">
        <f t="shared" si="72"/>
        <v>0.6545613908573763</v>
      </c>
      <c r="S238" s="4">
        <f t="shared" si="73"/>
        <v>75</v>
      </c>
      <c r="T238" s="4">
        <v>80.8</v>
      </c>
      <c r="V238">
        <f t="shared" si="74"/>
        <v>-32</v>
      </c>
      <c r="W238" s="4">
        <f t="shared" si="75"/>
        <v>222.12171593280002</v>
      </c>
      <c r="X238" s="4">
        <f t="shared" si="76"/>
        <v>-50.878284067199985</v>
      </c>
      <c r="Y238" s="4">
        <f t="shared" si="61"/>
        <v>0.42828406719996792</v>
      </c>
      <c r="Z238" s="4"/>
      <c r="AA238" s="17">
        <f t="shared" si="80"/>
        <v>1.302083333333333</v>
      </c>
      <c r="AB238" s="17">
        <f t="shared" si="77"/>
        <v>1.0355008735523583</v>
      </c>
      <c r="AC238">
        <f t="shared" si="78"/>
        <v>0.26658245978097472</v>
      </c>
      <c r="AD238">
        <f t="shared" si="79"/>
        <v>-0.16835527580929022</v>
      </c>
    </row>
    <row r="239" spans="1:30">
      <c r="A239">
        <v>-36</v>
      </c>
      <c r="B239">
        <f t="shared" si="62"/>
        <v>237.14999999999998</v>
      </c>
      <c r="C239">
        <v>105</v>
      </c>
      <c r="D239">
        <v>-33</v>
      </c>
      <c r="E239">
        <f t="shared" si="63"/>
        <v>240.14999999999998</v>
      </c>
      <c r="G239" s="4">
        <f t="shared" si="64"/>
        <v>236.82557277246701</v>
      </c>
      <c r="H239" s="13">
        <f t="shared" si="65"/>
        <v>-36.324427227532965</v>
      </c>
      <c r="I239" s="4"/>
      <c r="J239" s="17">
        <f t="shared" si="66"/>
        <v>3.0002291481809107E-2</v>
      </c>
      <c r="K239" s="18">
        <f t="shared" si="67"/>
        <v>1.8667025837187923E-4</v>
      </c>
      <c r="L239" s="4"/>
      <c r="M239" s="4">
        <f t="shared" si="68"/>
        <v>237.63534267176686</v>
      </c>
      <c r="N239" s="4">
        <f t="shared" si="69"/>
        <v>237.63583965318327</v>
      </c>
      <c r="O239" s="4">
        <f t="shared" si="70"/>
        <v>-35.514160346816709</v>
      </c>
      <c r="P239" s="4"/>
      <c r="Q239" s="4">
        <f t="shared" si="71"/>
        <v>-36</v>
      </c>
      <c r="R239" s="12">
        <f t="shared" si="72"/>
        <v>-0.6677660528680015</v>
      </c>
      <c r="S239" s="4">
        <f t="shared" si="73"/>
        <v>105</v>
      </c>
      <c r="T239" s="4">
        <v>80.900000000000006</v>
      </c>
      <c r="V239">
        <f t="shared" si="74"/>
        <v>-36</v>
      </c>
      <c r="W239" s="4">
        <f t="shared" si="75"/>
        <v>240.47898135864276</v>
      </c>
      <c r="X239" s="4">
        <f t="shared" si="76"/>
        <v>-32.521018641357244</v>
      </c>
      <c r="Y239" s="4">
        <f t="shared" si="61"/>
        <v>-0.32898135864277833</v>
      </c>
      <c r="Z239" s="4"/>
      <c r="AA239" s="17">
        <f t="shared" si="80"/>
        <v>-0.26178010471204194</v>
      </c>
      <c r="AB239" s="17">
        <f t="shared" si="77"/>
        <v>-1.0563903412752496</v>
      </c>
      <c r="AC239">
        <f t="shared" si="78"/>
        <v>0.79461023656320762</v>
      </c>
      <c r="AD239">
        <f t="shared" si="79"/>
        <v>-0.50232102668999101</v>
      </c>
    </row>
    <row r="240" spans="1:30">
      <c r="A240">
        <v>-36</v>
      </c>
      <c r="B240">
        <f t="shared" si="62"/>
        <v>237.14999999999998</v>
      </c>
      <c r="C240">
        <v>100</v>
      </c>
      <c r="D240">
        <v>-36</v>
      </c>
      <c r="E240">
        <f t="shared" si="63"/>
        <v>237.14999999999998</v>
      </c>
      <c r="G240" s="4">
        <f t="shared" si="64"/>
        <v>237.14999999999998</v>
      </c>
      <c r="H240" s="13">
        <f t="shared" si="65"/>
        <v>-36</v>
      </c>
      <c r="I240" s="4"/>
      <c r="J240" s="17">
        <f t="shared" si="66"/>
        <v>3.0002291481809107E-2</v>
      </c>
      <c r="K240" s="18">
        <f t="shared" si="67"/>
        <v>1.8667025837187923E-4</v>
      </c>
      <c r="L240" s="4"/>
      <c r="M240" s="4">
        <f t="shared" si="68"/>
        <v>237.63534267176686</v>
      </c>
      <c r="N240" s="4">
        <f t="shared" si="69"/>
        <v>237.63583965318327</v>
      </c>
      <c r="O240" s="4">
        <f t="shared" si="70"/>
        <v>-35.514160346816709</v>
      </c>
      <c r="P240" s="4"/>
      <c r="Q240" s="4">
        <f t="shared" si="71"/>
        <v>-36</v>
      </c>
      <c r="R240" s="12">
        <f t="shared" si="72"/>
        <v>0</v>
      </c>
      <c r="S240" s="4">
        <f t="shared" si="73"/>
        <v>100</v>
      </c>
      <c r="T240" s="4">
        <v>80.900000000000006</v>
      </c>
      <c r="V240">
        <f t="shared" si="74"/>
        <v>-36</v>
      </c>
      <c r="W240" s="4">
        <f t="shared" si="75"/>
        <v>237.14999999999998</v>
      </c>
      <c r="X240" s="4">
        <f t="shared" si="76"/>
        <v>-35.850000000000023</v>
      </c>
      <c r="Y240" s="4">
        <f t="shared" si="61"/>
        <v>0</v>
      </c>
      <c r="Z240" s="4"/>
      <c r="AA240" s="17">
        <f t="shared" si="80"/>
        <v>0</v>
      </c>
      <c r="AB240" s="17">
        <f t="shared" si="77"/>
        <v>0</v>
      </c>
      <c r="AC240">
        <f t="shared" si="78"/>
        <v>0</v>
      </c>
      <c r="AD240">
        <f t="shared" si="79"/>
        <v>0</v>
      </c>
    </row>
    <row r="241" spans="1:30">
      <c r="A241">
        <v>-36</v>
      </c>
      <c r="B241">
        <f t="shared" si="62"/>
        <v>237.14999999999998</v>
      </c>
      <c r="C241">
        <v>95</v>
      </c>
      <c r="D241">
        <v>-39.4</v>
      </c>
      <c r="E241">
        <f t="shared" si="63"/>
        <v>233.74999999999997</v>
      </c>
      <c r="G241" s="4">
        <f t="shared" si="64"/>
        <v>237.20083214286882</v>
      </c>
      <c r="H241" s="13">
        <f t="shared" si="65"/>
        <v>-35.949167857131158</v>
      </c>
      <c r="I241" s="4"/>
      <c r="J241" s="17">
        <f t="shared" si="66"/>
        <v>3.0002291481809107E-2</v>
      </c>
      <c r="K241" s="18">
        <f t="shared" si="67"/>
        <v>1.8667025837187923E-4</v>
      </c>
      <c r="L241" s="4"/>
      <c r="M241" s="4">
        <f t="shared" si="68"/>
        <v>237.63534267176686</v>
      </c>
      <c r="N241" s="4">
        <f t="shared" si="69"/>
        <v>237.63583965318327</v>
      </c>
      <c r="O241" s="4">
        <f t="shared" si="70"/>
        <v>-35.514160346816709</v>
      </c>
      <c r="P241" s="4"/>
      <c r="Q241" s="4">
        <f t="shared" si="71"/>
        <v>-36</v>
      </c>
      <c r="R241" s="12">
        <f t="shared" si="72"/>
        <v>0.10462740646174594</v>
      </c>
      <c r="S241" s="4">
        <f t="shared" si="73"/>
        <v>95</v>
      </c>
      <c r="T241" s="4">
        <v>80.900000000000006</v>
      </c>
      <c r="V241">
        <f t="shared" si="74"/>
        <v>-36</v>
      </c>
      <c r="W241" s="4">
        <f t="shared" si="75"/>
        <v>233.69990737052541</v>
      </c>
      <c r="X241" s="4">
        <f t="shared" si="76"/>
        <v>-39.300092629474591</v>
      </c>
      <c r="Y241" s="4">
        <f t="shared" si="61"/>
        <v>5.00926294745625E-2</v>
      </c>
      <c r="Z241" s="4"/>
      <c r="AA241" s="17">
        <f t="shared" si="80"/>
        <v>0.26178010471204194</v>
      </c>
      <c r="AB241" s="17">
        <f t="shared" si="77"/>
        <v>0.16551811992263132</v>
      </c>
      <c r="AC241">
        <f t="shared" si="78"/>
        <v>9.6261984789410615E-2</v>
      </c>
      <c r="AD241">
        <f t="shared" si="79"/>
        <v>-6.0817619716264579E-2</v>
      </c>
    </row>
    <row r="242" spans="1:30">
      <c r="A242">
        <v>-36</v>
      </c>
      <c r="B242">
        <f t="shared" si="62"/>
        <v>237.14999999999998</v>
      </c>
      <c r="C242">
        <v>90</v>
      </c>
      <c r="D242">
        <v>-43</v>
      </c>
      <c r="E242">
        <f t="shared" si="63"/>
        <v>230.14999999999998</v>
      </c>
      <c r="G242" s="4">
        <f t="shared" si="64"/>
        <v>237.18343359793352</v>
      </c>
      <c r="H242" s="13">
        <f t="shared" si="65"/>
        <v>-35.966566402066462</v>
      </c>
      <c r="I242" s="4"/>
      <c r="J242" s="17">
        <f t="shared" si="66"/>
        <v>3.0002291481809107E-2</v>
      </c>
      <c r="K242" s="18">
        <f t="shared" si="67"/>
        <v>1.8667025837187923E-4</v>
      </c>
      <c r="L242" s="4"/>
      <c r="M242" s="4">
        <f t="shared" si="68"/>
        <v>237.63534267176686</v>
      </c>
      <c r="N242" s="4">
        <f t="shared" si="69"/>
        <v>237.63583965318327</v>
      </c>
      <c r="O242" s="4">
        <f t="shared" si="70"/>
        <v>-35.514160346816709</v>
      </c>
      <c r="P242" s="4"/>
      <c r="Q242" s="4">
        <f t="shared" si="71"/>
        <v>-36</v>
      </c>
      <c r="R242" s="12">
        <f t="shared" si="72"/>
        <v>6.8816116005509478E-2</v>
      </c>
      <c r="S242" s="4">
        <f t="shared" si="73"/>
        <v>90</v>
      </c>
      <c r="T242" s="4">
        <v>80.900000000000006</v>
      </c>
      <c r="V242">
        <f t="shared" si="74"/>
        <v>-36</v>
      </c>
      <c r="W242" s="4">
        <f t="shared" si="75"/>
        <v>230.11755784142392</v>
      </c>
      <c r="X242" s="4">
        <f t="shared" si="76"/>
        <v>-42.882442158576083</v>
      </c>
      <c r="Y242" s="4">
        <f t="shared" si="61"/>
        <v>3.2442158576060365E-2</v>
      </c>
      <c r="Z242" s="4"/>
      <c r="AA242" s="17">
        <f t="shared" si="80"/>
        <v>0.52356020942408388</v>
      </c>
      <c r="AB242" s="17">
        <f t="shared" si="77"/>
        <v>0.10886549257793343</v>
      </c>
      <c r="AC242">
        <f t="shared" si="78"/>
        <v>0.41469471684615045</v>
      </c>
      <c r="AD242">
        <f t="shared" si="79"/>
        <v>-0.26207393635051157</v>
      </c>
    </row>
    <row r="243" spans="1:30">
      <c r="A243">
        <v>-36</v>
      </c>
      <c r="B243">
        <f t="shared" si="62"/>
        <v>237.14999999999998</v>
      </c>
      <c r="C243">
        <v>85</v>
      </c>
      <c r="D243">
        <v>-46.6</v>
      </c>
      <c r="E243">
        <f t="shared" si="63"/>
        <v>226.54999999999998</v>
      </c>
      <c r="G243" s="4">
        <f t="shared" si="64"/>
        <v>237.31751125470674</v>
      </c>
      <c r="H243" s="13">
        <f t="shared" si="65"/>
        <v>-35.832488745293233</v>
      </c>
      <c r="I243" s="4"/>
      <c r="J243" s="17">
        <f t="shared" si="66"/>
        <v>3.0002291481809107E-2</v>
      </c>
      <c r="K243" s="18">
        <f t="shared" si="67"/>
        <v>1.8667025837187923E-4</v>
      </c>
      <c r="L243" s="4"/>
      <c r="M243" s="4">
        <f t="shared" si="68"/>
        <v>237.63534267176686</v>
      </c>
      <c r="N243" s="4">
        <f t="shared" si="69"/>
        <v>237.63583965318327</v>
      </c>
      <c r="O243" s="4">
        <f t="shared" si="70"/>
        <v>-35.514160346816709</v>
      </c>
      <c r="P243" s="4"/>
      <c r="Q243" s="4">
        <f t="shared" si="71"/>
        <v>-36</v>
      </c>
      <c r="R243" s="12">
        <f t="shared" si="72"/>
        <v>0.34478711980220073</v>
      </c>
      <c r="S243" s="4">
        <f t="shared" si="73"/>
        <v>85</v>
      </c>
      <c r="T243" s="4">
        <v>80.900000000000006</v>
      </c>
      <c r="V243">
        <f t="shared" si="74"/>
        <v>-36</v>
      </c>
      <c r="W243" s="4">
        <f t="shared" si="75"/>
        <v>226.3900890243911</v>
      </c>
      <c r="X243" s="4">
        <f t="shared" si="76"/>
        <v>-46.609910975608898</v>
      </c>
      <c r="Y243" s="4">
        <f t="shared" si="61"/>
        <v>0.15991097560888079</v>
      </c>
      <c r="Z243" s="4"/>
      <c r="AA243" s="17">
        <f t="shared" si="80"/>
        <v>0.78534031413612593</v>
      </c>
      <c r="AB243" s="17">
        <f t="shared" si="77"/>
        <v>0.54544519235564548</v>
      </c>
      <c r="AC243">
        <f t="shared" si="78"/>
        <v>0.23989512178048045</v>
      </c>
      <c r="AD243">
        <f t="shared" si="79"/>
        <v>-0.15154795873183086</v>
      </c>
    </row>
    <row r="244" spans="1:30">
      <c r="A244">
        <v>-36</v>
      </c>
      <c r="B244">
        <f t="shared" si="62"/>
        <v>237.14999999999998</v>
      </c>
      <c r="C244">
        <v>80</v>
      </c>
      <c r="D244">
        <v>-50.3</v>
      </c>
      <c r="E244">
        <f t="shared" si="63"/>
        <v>222.84999999999997</v>
      </c>
      <c r="G244" s="4">
        <f t="shared" si="64"/>
        <v>237.52033561196953</v>
      </c>
      <c r="H244" s="13">
        <f t="shared" si="65"/>
        <v>-35.629664388030449</v>
      </c>
      <c r="I244" s="4"/>
      <c r="J244" s="17">
        <f t="shared" si="66"/>
        <v>3.0002291481809107E-2</v>
      </c>
      <c r="K244" s="18">
        <f t="shared" si="67"/>
        <v>1.8667025837187923E-4</v>
      </c>
      <c r="L244" s="4"/>
      <c r="M244" s="4">
        <f t="shared" si="68"/>
        <v>237.63534267176686</v>
      </c>
      <c r="N244" s="4">
        <f t="shared" si="69"/>
        <v>237.63583965318327</v>
      </c>
      <c r="O244" s="4">
        <f t="shared" si="70"/>
        <v>-35.514160346816709</v>
      </c>
      <c r="P244" s="4"/>
      <c r="Q244" s="4">
        <f t="shared" si="71"/>
        <v>-36</v>
      </c>
      <c r="R244" s="12">
        <f t="shared" si="72"/>
        <v>0.76225892543570584</v>
      </c>
      <c r="S244" s="4">
        <f t="shared" si="73"/>
        <v>80</v>
      </c>
      <c r="T244" s="4">
        <v>80.900000000000006</v>
      </c>
      <c r="V244">
        <f t="shared" si="74"/>
        <v>-36</v>
      </c>
      <c r="W244" s="4">
        <f t="shared" si="75"/>
        <v>222.50253799884214</v>
      </c>
      <c r="X244" s="4">
        <f t="shared" si="76"/>
        <v>-50.497462001157857</v>
      </c>
      <c r="Y244" s="4">
        <f t="shared" si="61"/>
        <v>0.34746200115782244</v>
      </c>
      <c r="Z244" s="4"/>
      <c r="AA244" s="17">
        <f t="shared" si="80"/>
        <v>1.0471204188481678</v>
      </c>
      <c r="AB244" s="17">
        <f t="shared" si="77"/>
        <v>1.2058758646425294</v>
      </c>
      <c r="AC244">
        <f t="shared" si="78"/>
        <v>-0.15875544579436163</v>
      </c>
      <c r="AD244">
        <f t="shared" si="79"/>
        <v>0.10047882072366376</v>
      </c>
    </row>
    <row r="245" spans="1:30">
      <c r="A245">
        <v>-40</v>
      </c>
      <c r="B245">
        <f t="shared" si="62"/>
        <v>233.14999999999998</v>
      </c>
      <c r="C245">
        <v>105</v>
      </c>
      <c r="D245">
        <v>-37</v>
      </c>
      <c r="E245">
        <f t="shared" si="63"/>
        <v>236.14999999999998</v>
      </c>
      <c r="G245" s="4">
        <f t="shared" si="64"/>
        <v>232.8809452851055</v>
      </c>
      <c r="H245" s="13">
        <f t="shared" si="65"/>
        <v>-40.26905471489448</v>
      </c>
      <c r="I245" s="4"/>
      <c r="J245" s="17">
        <f t="shared" si="66"/>
        <v>2.0266174608679549E-2</v>
      </c>
      <c r="K245" s="18">
        <f t="shared" si="67"/>
        <v>1.2608115789359414E-4</v>
      </c>
      <c r="L245" s="4"/>
      <c r="M245" s="4">
        <f t="shared" si="68"/>
        <v>233.47781101052331</v>
      </c>
      <c r="N245" s="4">
        <f t="shared" si="69"/>
        <v>233.47804157119154</v>
      </c>
      <c r="O245" s="4">
        <f t="shared" si="70"/>
        <v>-39.671958428808438</v>
      </c>
      <c r="P245" s="4"/>
      <c r="Q245" s="4">
        <f t="shared" si="71"/>
        <v>-40</v>
      </c>
      <c r="R245" s="12">
        <f t="shared" si="72"/>
        <v>-0.82018481351975869</v>
      </c>
      <c r="S245" s="4">
        <f t="shared" si="73"/>
        <v>105</v>
      </c>
      <c r="T245" s="4">
        <v>81</v>
      </c>
      <c r="V245">
        <f t="shared" si="74"/>
        <v>-40</v>
      </c>
      <c r="W245" s="4">
        <f t="shared" si="75"/>
        <v>236.42283155710547</v>
      </c>
      <c r="X245" s="4">
        <f t="shared" si="76"/>
        <v>-36.577168442894532</v>
      </c>
      <c r="Y245" s="4">
        <f t="shared" si="61"/>
        <v>-0.27283155710549067</v>
      </c>
      <c r="Z245" s="4"/>
      <c r="AA245" s="17">
        <f t="shared" si="80"/>
        <v>-0.26315789473684209</v>
      </c>
      <c r="AB245" s="17">
        <f t="shared" si="77"/>
        <v>-1.2975132703162204</v>
      </c>
      <c r="AC245">
        <f t="shared" si="78"/>
        <v>1.0343553755793784</v>
      </c>
      <c r="AD245">
        <f t="shared" si="79"/>
        <v>-0.6538690240460745</v>
      </c>
    </row>
    <row r="246" spans="1:30">
      <c r="A246">
        <v>-40</v>
      </c>
      <c r="B246">
        <f t="shared" si="62"/>
        <v>233.14999999999998</v>
      </c>
      <c r="C246">
        <v>100</v>
      </c>
      <c r="D246">
        <v>-40</v>
      </c>
      <c r="E246">
        <f t="shared" si="63"/>
        <v>233.14999999999998</v>
      </c>
      <c r="G246" s="4">
        <f t="shared" si="64"/>
        <v>233.14999999999998</v>
      </c>
      <c r="H246" s="13">
        <f t="shared" si="65"/>
        <v>-40</v>
      </c>
      <c r="I246" s="4"/>
      <c r="J246" s="17">
        <f t="shared" si="66"/>
        <v>2.0266174608679549E-2</v>
      </c>
      <c r="K246" s="18">
        <f t="shared" si="67"/>
        <v>1.2608115789359414E-4</v>
      </c>
      <c r="L246" s="4"/>
      <c r="M246" s="4">
        <f t="shared" si="68"/>
        <v>233.47781101052331</v>
      </c>
      <c r="N246" s="4">
        <f t="shared" si="69"/>
        <v>233.47804157119154</v>
      </c>
      <c r="O246" s="4">
        <f t="shared" si="70"/>
        <v>-39.671958428808438</v>
      </c>
      <c r="P246" s="4"/>
      <c r="Q246" s="4">
        <f t="shared" si="71"/>
        <v>-40</v>
      </c>
      <c r="R246" s="12">
        <f t="shared" si="72"/>
        <v>0</v>
      </c>
      <c r="S246" s="4">
        <f t="shared" si="73"/>
        <v>100</v>
      </c>
      <c r="T246" s="4">
        <v>81</v>
      </c>
      <c r="V246">
        <f t="shared" si="74"/>
        <v>-40</v>
      </c>
      <c r="W246" s="4">
        <f t="shared" si="75"/>
        <v>233.14999999999998</v>
      </c>
      <c r="X246" s="4">
        <f t="shared" si="76"/>
        <v>-39.850000000000023</v>
      </c>
      <c r="Y246" s="4">
        <f t="shared" si="61"/>
        <v>0</v>
      </c>
      <c r="Z246" s="4"/>
      <c r="AA246" s="17">
        <f t="shared" si="80"/>
        <v>0</v>
      </c>
      <c r="AB246" s="17">
        <f t="shared" si="77"/>
        <v>0</v>
      </c>
      <c r="AC246">
        <f t="shared" si="78"/>
        <v>0</v>
      </c>
      <c r="AD246">
        <f t="shared" si="79"/>
        <v>0</v>
      </c>
    </row>
    <row r="247" spans="1:30">
      <c r="A247">
        <v>-40</v>
      </c>
      <c r="B247">
        <f t="shared" si="62"/>
        <v>233.14999999999998</v>
      </c>
      <c r="C247">
        <v>95</v>
      </c>
      <c r="D247">
        <v>-43.4</v>
      </c>
      <c r="E247">
        <f t="shared" si="63"/>
        <v>229.74999999999997</v>
      </c>
      <c r="G247" s="4">
        <f t="shared" si="64"/>
        <v>233.14178046983577</v>
      </c>
      <c r="H247" s="13">
        <f t="shared" si="65"/>
        <v>-40.008219530164212</v>
      </c>
      <c r="I247" s="4"/>
      <c r="J247" s="17">
        <f t="shared" si="66"/>
        <v>2.0266174608679549E-2</v>
      </c>
      <c r="K247" s="18">
        <f t="shared" si="67"/>
        <v>1.2608115789359414E-4</v>
      </c>
      <c r="L247" s="4"/>
      <c r="M247" s="4">
        <f t="shared" si="68"/>
        <v>233.47781101052331</v>
      </c>
      <c r="N247" s="4">
        <f t="shared" si="69"/>
        <v>233.47804157119154</v>
      </c>
      <c r="O247" s="4">
        <f t="shared" si="70"/>
        <v>-39.671958428808438</v>
      </c>
      <c r="P247" s="4"/>
      <c r="Q247" s="4">
        <f t="shared" si="71"/>
        <v>-40</v>
      </c>
      <c r="R247" s="12">
        <f t="shared" si="72"/>
        <v>-2.5056367503531324E-2</v>
      </c>
      <c r="S247" s="4">
        <f t="shared" si="73"/>
        <v>95</v>
      </c>
      <c r="T247" s="4">
        <v>81</v>
      </c>
      <c r="V247">
        <f t="shared" si="74"/>
        <v>-40</v>
      </c>
      <c r="W247" s="4">
        <f t="shared" si="75"/>
        <v>229.75809995124604</v>
      </c>
      <c r="X247" s="4">
        <f t="shared" si="76"/>
        <v>-43.241900048753962</v>
      </c>
      <c r="Y247" s="4">
        <f t="shared" si="61"/>
        <v>-8.0999512460664391E-3</v>
      </c>
      <c r="Z247" s="4"/>
      <c r="AA247" s="17">
        <f t="shared" si="80"/>
        <v>0.26315789473684209</v>
      </c>
      <c r="AB247" s="17">
        <f t="shared" si="77"/>
        <v>-3.9638589749344089E-2</v>
      </c>
      <c r="AC247">
        <f t="shared" si="78"/>
        <v>0.30279648448618618</v>
      </c>
      <c r="AD247">
        <f t="shared" si="79"/>
        <v>-0.19137215697721552</v>
      </c>
    </row>
    <row r="248" spans="1:30">
      <c r="A248">
        <v>-40</v>
      </c>
      <c r="B248">
        <f t="shared" si="62"/>
        <v>233.14999999999998</v>
      </c>
      <c r="C248">
        <v>90</v>
      </c>
      <c r="D248">
        <v>-47</v>
      </c>
      <c r="E248">
        <f t="shared" si="63"/>
        <v>226.14999999999998</v>
      </c>
      <c r="G248" s="4">
        <f t="shared" si="64"/>
        <v>233.06119273592293</v>
      </c>
      <c r="H248" s="13">
        <f t="shared" si="65"/>
        <v>-40.088807264077047</v>
      </c>
      <c r="I248" s="4"/>
      <c r="J248" s="17">
        <f t="shared" si="66"/>
        <v>2.0266174608679549E-2</v>
      </c>
      <c r="K248" s="18">
        <f t="shared" si="67"/>
        <v>1.2608115789359414E-4</v>
      </c>
      <c r="L248" s="4"/>
      <c r="M248" s="4">
        <f t="shared" si="68"/>
        <v>233.47781101052331</v>
      </c>
      <c r="N248" s="4">
        <f t="shared" ref="N248:N249" si="81">B248*EXP(2600*K248/B248)</f>
        <v>233.47804157119154</v>
      </c>
      <c r="O248" s="4">
        <f t="shared" si="70"/>
        <v>-39.671958428808438</v>
      </c>
      <c r="P248" s="4"/>
      <c r="Q248" s="4">
        <f t="shared" si="71"/>
        <v>-40</v>
      </c>
      <c r="R248" s="12">
        <f t="shared" si="72"/>
        <v>-0.27071954250940883</v>
      </c>
      <c r="S248" s="4">
        <f t="shared" si="73"/>
        <v>90</v>
      </c>
      <c r="T248" s="4">
        <v>81</v>
      </c>
      <c r="V248">
        <f t="shared" si="74"/>
        <v>-40</v>
      </c>
      <c r="W248" s="4">
        <f t="shared" si="75"/>
        <v>226.23617377494406</v>
      </c>
      <c r="X248" s="4">
        <f t="shared" si="76"/>
        <v>-46.763826225055936</v>
      </c>
      <c r="Y248" s="4">
        <f t="shared" si="61"/>
        <v>-8.617377494408629E-2</v>
      </c>
      <c r="Z248" s="4"/>
      <c r="AA248" s="17">
        <f t="shared" si="80"/>
        <v>0.52631578947368418</v>
      </c>
      <c r="AB248" s="17">
        <f t="shared" si="77"/>
        <v>-0.4282720103442052</v>
      </c>
      <c r="AC248">
        <f t="shared" si="78"/>
        <v>0.95458779981788933</v>
      </c>
      <c r="AD248">
        <f t="shared" si="79"/>
        <v>-0.60335112145677727</v>
      </c>
    </row>
    <row r="249" spans="1:30">
      <c r="A249">
        <v>-40</v>
      </c>
      <c r="B249">
        <f t="shared" si="62"/>
        <v>233.14999999999998</v>
      </c>
      <c r="C249">
        <v>85</v>
      </c>
      <c r="D249">
        <v>-50.5</v>
      </c>
      <c r="E249">
        <f t="shared" si="63"/>
        <v>222.64999999999998</v>
      </c>
      <c r="G249" s="4">
        <f t="shared" si="64"/>
        <v>233.23215131697398</v>
      </c>
      <c r="H249" s="13">
        <f t="shared" si="65"/>
        <v>-39.917848683025994</v>
      </c>
      <c r="I249" s="4"/>
      <c r="J249" s="17">
        <f t="shared" si="66"/>
        <v>2.0266174608679549E-2</v>
      </c>
      <c r="K249" s="18">
        <f t="shared" si="67"/>
        <v>1.2608115789359414E-4</v>
      </c>
      <c r="L249" s="4"/>
      <c r="M249" s="4">
        <f t="shared" si="68"/>
        <v>233.47781101052331</v>
      </c>
      <c r="N249" s="4">
        <f t="shared" si="81"/>
        <v>233.47804157119154</v>
      </c>
      <c r="O249" s="4">
        <f t="shared" si="70"/>
        <v>-39.671958428808438</v>
      </c>
      <c r="P249" s="4"/>
      <c r="Q249" s="4">
        <f t="shared" si="71"/>
        <v>-40</v>
      </c>
      <c r="R249" s="12">
        <f t="shared" si="72"/>
        <v>0.25042959243123769</v>
      </c>
      <c r="S249" s="4">
        <f t="shared" si="73"/>
        <v>85</v>
      </c>
      <c r="T249" s="4">
        <v>81</v>
      </c>
      <c r="V249">
        <f t="shared" si="74"/>
        <v>-40</v>
      </c>
      <c r="W249" s="4">
        <f t="shared" si="75"/>
        <v>222.57157603220233</v>
      </c>
      <c r="X249" s="4">
        <f t="shared" si="76"/>
        <v>-50.42842396779767</v>
      </c>
      <c r="Y249" s="4">
        <f t="shared" si="61"/>
        <v>7.8423967797647265E-2</v>
      </c>
      <c r="Z249" s="4"/>
      <c r="AA249" s="17">
        <f t="shared" si="80"/>
        <v>0.78947368421052633</v>
      </c>
      <c r="AB249" s="17">
        <f t="shared" si="77"/>
        <v>0.39617378193699698</v>
      </c>
      <c r="AC249">
        <f t="shared" si="78"/>
        <v>0.39329990227352934</v>
      </c>
      <c r="AD249">
        <f t="shared" si="79"/>
        <v>-0.24851777598981495</v>
      </c>
    </row>
  </sheetData>
  <phoneticPr fontId="8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3"/>
  <sheetViews>
    <sheetView workbookViewId="0">
      <selection activeCell="V4" sqref="V4"/>
    </sheetView>
  </sheetViews>
  <sheetFormatPr baseColWidth="10" defaultColWidth="8.83203125" defaultRowHeight="14"/>
  <cols>
    <col min="1" max="1" width="3.5" customWidth="1"/>
    <col min="2" max="2" width="4" customWidth="1"/>
    <col min="3" max="3" width="12.6640625" customWidth="1"/>
    <col min="5" max="5" width="2.83203125" customWidth="1"/>
  </cols>
  <sheetData>
    <row r="1" spans="1:24">
      <c r="A1" t="s">
        <v>5</v>
      </c>
      <c r="K1" t="s">
        <v>72</v>
      </c>
      <c r="V1" t="s">
        <v>78</v>
      </c>
      <c r="W1" t="s">
        <v>79</v>
      </c>
      <c r="X1" t="s">
        <v>80</v>
      </c>
    </row>
    <row r="2" spans="1:24" ht="15" thickBot="1">
      <c r="B2" t="s">
        <v>4</v>
      </c>
      <c r="K2" t="s">
        <v>71</v>
      </c>
      <c r="L2" t="s">
        <v>73</v>
      </c>
      <c r="T2" t="s">
        <v>76</v>
      </c>
      <c r="V2">
        <v>40</v>
      </c>
      <c r="W2">
        <v>0.08</v>
      </c>
      <c r="X2">
        <v>0.4</v>
      </c>
    </row>
    <row r="3" spans="1:24">
      <c r="C3" t="s">
        <v>2</v>
      </c>
      <c r="D3" s="1">
        <v>28</v>
      </c>
      <c r="E3" s="3"/>
      <c r="G3" t="s">
        <v>6</v>
      </c>
      <c r="H3">
        <f>D3+273</f>
        <v>301</v>
      </c>
      <c r="K3">
        <v>0</v>
      </c>
      <c r="L3">
        <f>K3*(0.632 - K3)</f>
        <v>0</v>
      </c>
      <c r="R3" t="s">
        <v>74</v>
      </c>
      <c r="S3" t="s">
        <v>75</v>
      </c>
      <c r="V3" t="s">
        <v>77</v>
      </c>
    </row>
    <row r="4" spans="1:24" ht="15" thickBot="1">
      <c r="C4" t="s">
        <v>3</v>
      </c>
      <c r="D4" s="2">
        <v>88</v>
      </c>
      <c r="E4" s="3"/>
      <c r="G4" t="s">
        <v>3</v>
      </c>
      <c r="H4">
        <f>D4</f>
        <v>88</v>
      </c>
      <c r="K4">
        <v>0.05</v>
      </c>
      <c r="L4">
        <f t="shared" ref="L4:L23" si="0">K4*(0.632 - K4)</f>
        <v>2.9100000000000001E-2</v>
      </c>
      <c r="R4">
        <v>-12</v>
      </c>
      <c r="S4">
        <v>-0.04</v>
      </c>
      <c r="T4">
        <f>S4*10</f>
        <v>-0.4</v>
      </c>
      <c r="V4">
        <f>$W$2*EXP((R4+40)/$V$2) - $X$2</f>
        <v>-0.2388997834023619</v>
      </c>
    </row>
    <row r="5" spans="1:24">
      <c r="K5">
        <v>0.1</v>
      </c>
      <c r="L5">
        <f t="shared" si="0"/>
        <v>5.3200000000000004E-2</v>
      </c>
      <c r="R5">
        <v>-8</v>
      </c>
      <c r="S5">
        <v>-3.5000000000000003E-2</v>
      </c>
      <c r="T5">
        <f t="shared" ref="T5:T15" si="1">S5*10</f>
        <v>-0.35000000000000003</v>
      </c>
      <c r="V5">
        <f t="shared" ref="V5:V15" si="2">$W$2*EXP((R5+40)/$V$2) - $X$2</f>
        <v>-0.2219567257206026</v>
      </c>
    </row>
    <row r="6" spans="1:24">
      <c r="B6" t="s">
        <v>52</v>
      </c>
      <c r="K6">
        <v>0.15</v>
      </c>
      <c r="L6">
        <f t="shared" si="0"/>
        <v>7.2299999999999989E-2</v>
      </c>
      <c r="R6">
        <v>-4</v>
      </c>
      <c r="S6">
        <v>-0.03</v>
      </c>
      <c r="T6">
        <f t="shared" si="1"/>
        <v>-0.3</v>
      </c>
      <c r="V6">
        <f t="shared" si="2"/>
        <v>-0.20323175110744404</v>
      </c>
    </row>
    <row r="7" spans="1:24">
      <c r="C7" t="s">
        <v>53</v>
      </c>
      <c r="D7">
        <f>78.8884 + SIN(SQRT(44.85965+D3)) + COS(SQRT(D3+40)) + SQRT(1.52365*(D3+40)) - 0.012426*( ( ATAN(D3+40 ) - D3 - 35.61203   )^2)</f>
        <v>41.6096240140009</v>
      </c>
      <c r="F7" t="s">
        <v>60</v>
      </c>
      <c r="K7">
        <v>0.2</v>
      </c>
      <c r="L7">
        <f t="shared" si="0"/>
        <v>8.6400000000000005E-2</v>
      </c>
      <c r="R7">
        <v>0</v>
      </c>
      <c r="S7">
        <v>-2.5000000000000001E-2</v>
      </c>
      <c r="T7">
        <f t="shared" si="1"/>
        <v>-0.25</v>
      </c>
      <c r="V7">
        <f t="shared" si="2"/>
        <v>-0.1825374537232764</v>
      </c>
    </row>
    <row r="8" spans="1:24">
      <c r="C8" t="s">
        <v>54</v>
      </c>
      <c r="D8">
        <f xml:space="preserve"> (100-D4)/(100-D7)</f>
        <v>0.20551331957302985</v>
      </c>
      <c r="F8" t="s">
        <v>59</v>
      </c>
      <c r="K8">
        <v>0.25</v>
      </c>
      <c r="L8">
        <f t="shared" si="0"/>
        <v>9.5500000000000002E-2</v>
      </c>
      <c r="R8">
        <v>4</v>
      </c>
      <c r="S8">
        <v>-0.02</v>
      </c>
      <c r="T8">
        <f t="shared" si="1"/>
        <v>-0.2</v>
      </c>
      <c r="V8">
        <f t="shared" si="2"/>
        <v>-0.15966671808428534</v>
      </c>
    </row>
    <row r="9" spans="1:24">
      <c r="C9" t="s">
        <v>55</v>
      </c>
      <c r="D9">
        <f>0.632*D8</f>
        <v>0.12988441797015488</v>
      </c>
      <c r="F9" t="s">
        <v>58</v>
      </c>
      <c r="K9">
        <v>0.3</v>
      </c>
      <c r="L9">
        <f t="shared" si="0"/>
        <v>9.9600000000000008E-2</v>
      </c>
      <c r="R9">
        <v>8</v>
      </c>
      <c r="S9">
        <v>-1.4999999999999999E-2</v>
      </c>
      <c r="T9">
        <f t="shared" si="1"/>
        <v>-0.15</v>
      </c>
      <c r="V9">
        <f t="shared" si="2"/>
        <v>-0.13439064618107621</v>
      </c>
    </row>
    <row r="10" spans="1:24">
      <c r="C10" t="s">
        <v>56</v>
      </c>
      <c r="D10">
        <f>D3+273</f>
        <v>301</v>
      </c>
      <c r="F10" t="s">
        <v>61</v>
      </c>
      <c r="K10">
        <v>0.35</v>
      </c>
      <c r="L10">
        <f t="shared" si="0"/>
        <v>9.870000000000001E-2</v>
      </c>
      <c r="R10">
        <v>12</v>
      </c>
      <c r="S10">
        <v>0</v>
      </c>
      <c r="T10">
        <f t="shared" si="1"/>
        <v>0</v>
      </c>
      <c r="V10">
        <f t="shared" si="2"/>
        <v>-0.10645626659046048</v>
      </c>
    </row>
    <row r="11" spans="1:24">
      <c r="C11" t="s">
        <v>57</v>
      </c>
      <c r="D11">
        <f>0.611*EXP(5423*( (1/273)    -    (1/D10)    )  )</f>
        <v>3.8775334742479832</v>
      </c>
      <c r="F11" t="s">
        <v>63</v>
      </c>
      <c r="K11">
        <v>0.4</v>
      </c>
      <c r="L11">
        <f t="shared" si="0"/>
        <v>9.2799999999999994E-2</v>
      </c>
      <c r="R11">
        <v>16</v>
      </c>
      <c r="S11">
        <v>2.8000000000000001E-2</v>
      </c>
      <c r="T11">
        <f t="shared" si="1"/>
        <v>0.28000000000000003</v>
      </c>
      <c r="V11">
        <f t="shared" si="2"/>
        <v>-7.5584002652426041E-2</v>
      </c>
    </row>
    <row r="12" spans="1:24">
      <c r="C12" t="s">
        <v>62</v>
      </c>
      <c r="D12">
        <f>0.622*D11/( 100 - D11     )</f>
        <v>2.5091176996962488E-2</v>
      </c>
      <c r="F12" t="s">
        <v>64</v>
      </c>
      <c r="K12">
        <v>0.45</v>
      </c>
      <c r="L12">
        <f t="shared" si="0"/>
        <v>8.1900000000000001E-2</v>
      </c>
      <c r="R12">
        <v>20</v>
      </c>
      <c r="S12">
        <v>0.05</v>
      </c>
      <c r="T12">
        <f t="shared" si="1"/>
        <v>0.5</v>
      </c>
      <c r="V12">
        <f t="shared" si="2"/>
        <v>-4.1464874372954874E-2</v>
      </c>
    </row>
    <row r="13" spans="1:24">
      <c r="C13" t="s">
        <v>65</v>
      </c>
      <c r="D13">
        <f>D10*EXP( 2600 * D12 / D10     )</f>
        <v>373.84627518120959</v>
      </c>
      <c r="K13">
        <v>0.5</v>
      </c>
      <c r="L13">
        <f t="shared" si="0"/>
        <v>6.6000000000000003E-2</v>
      </c>
      <c r="R13">
        <v>24</v>
      </c>
      <c r="S13">
        <v>7.0000000000000007E-2</v>
      </c>
      <c r="T13">
        <f t="shared" si="1"/>
        <v>0.70000000000000007</v>
      </c>
      <c r="V13">
        <f t="shared" si="2"/>
        <v>-3.75740604839081E-3</v>
      </c>
    </row>
    <row r="14" spans="1:24">
      <c r="C14" t="s">
        <v>66</v>
      </c>
      <c r="D14">
        <f>D10 + D9*( D13 - D10  )</f>
        <v>310.46159605320514</v>
      </c>
      <c r="K14">
        <v>0.55000000000000004</v>
      </c>
      <c r="L14">
        <f t="shared" si="0"/>
        <v>4.509999999999998E-2</v>
      </c>
      <c r="R14">
        <v>28</v>
      </c>
      <c r="S14">
        <v>0.1</v>
      </c>
      <c r="T14">
        <f t="shared" si="1"/>
        <v>1</v>
      </c>
      <c r="V14">
        <f t="shared" si="2"/>
        <v>3.7915791338175964E-2</v>
      </c>
    </row>
    <row r="15" spans="1:24">
      <c r="C15" t="s">
        <v>69</v>
      </c>
      <c r="D15">
        <f>D14*( (D4/100)^0.28571     )</f>
        <v>299.32709448562514</v>
      </c>
      <c r="K15">
        <v>0.6</v>
      </c>
      <c r="L15">
        <f t="shared" si="0"/>
        <v>1.9200000000000016E-2</v>
      </c>
      <c r="R15">
        <v>32</v>
      </c>
      <c r="S15">
        <v>0.13</v>
      </c>
      <c r="T15">
        <f t="shared" si="1"/>
        <v>1.3</v>
      </c>
      <c r="V15">
        <f t="shared" si="2"/>
        <v>8.397179715303571E-2</v>
      </c>
    </row>
    <row r="16" spans="1:24">
      <c r="K16">
        <v>0.65</v>
      </c>
      <c r="L16">
        <f t="shared" si="0"/>
        <v>-1.1700000000000011E-2</v>
      </c>
    </row>
    <row r="17" spans="2:12" ht="15" thickBot="1">
      <c r="B17" t="s">
        <v>70</v>
      </c>
      <c r="K17">
        <v>0.7</v>
      </c>
      <c r="L17">
        <f t="shared" si="0"/>
        <v>-4.7599999999999962E-2</v>
      </c>
    </row>
    <row r="18" spans="2:12">
      <c r="C18" t="s">
        <v>67</v>
      </c>
      <c r="D18" s="1">
        <f>D14-273</f>
        <v>37.461596053205142</v>
      </c>
      <c r="K18">
        <v>0.75</v>
      </c>
      <c r="L18">
        <f t="shared" si="0"/>
        <v>-8.8499999999999995E-2</v>
      </c>
    </row>
    <row r="19" spans="2:12" ht="15" thickBot="1">
      <c r="C19" t="s">
        <v>68</v>
      </c>
      <c r="D19" s="2">
        <f>D15-273</f>
        <v>26.327094485625139</v>
      </c>
      <c r="K19">
        <v>0.8</v>
      </c>
      <c r="L19">
        <f t="shared" si="0"/>
        <v>-0.13440000000000005</v>
      </c>
    </row>
    <row r="20" spans="2:12">
      <c r="K20">
        <v>0.85</v>
      </c>
      <c r="L20">
        <f t="shared" si="0"/>
        <v>-0.18529999999999996</v>
      </c>
    </row>
    <row r="21" spans="2:12">
      <c r="K21">
        <v>0.9</v>
      </c>
      <c r="L21">
        <f t="shared" si="0"/>
        <v>-0.24120000000000003</v>
      </c>
    </row>
    <row r="22" spans="2:12">
      <c r="K22">
        <v>0.95</v>
      </c>
      <c r="L22">
        <f t="shared" si="0"/>
        <v>-0.30209999999999992</v>
      </c>
    </row>
    <row r="23" spans="2:12">
      <c r="K23">
        <v>1</v>
      </c>
      <c r="L23">
        <f t="shared" si="0"/>
        <v>-0.36799999999999999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2"/>
  <sheetViews>
    <sheetView workbookViewId="0">
      <selection activeCell="B7" sqref="B7"/>
    </sheetView>
  </sheetViews>
  <sheetFormatPr baseColWidth="10" defaultColWidth="8.83203125" defaultRowHeight="14"/>
  <sheetData>
    <row r="1" spans="1:2">
      <c r="A1" t="s">
        <v>33</v>
      </c>
      <c r="B1" t="s">
        <v>37</v>
      </c>
    </row>
    <row r="2" spans="1:2">
      <c r="A2">
        <v>40</v>
      </c>
      <c r="B2">
        <v>20</v>
      </c>
    </row>
    <row r="3" spans="1:2">
      <c r="A3">
        <v>36</v>
      </c>
      <c r="B3">
        <v>28</v>
      </c>
    </row>
    <row r="4" spans="1:2">
      <c r="A4">
        <v>32</v>
      </c>
      <c r="B4">
        <v>35</v>
      </c>
    </row>
    <row r="5" spans="1:2">
      <c r="A5">
        <v>28</v>
      </c>
      <c r="B5">
        <v>41.7</v>
      </c>
    </row>
    <row r="6" spans="1:2">
      <c r="A6">
        <v>24</v>
      </c>
      <c r="B6">
        <v>48</v>
      </c>
    </row>
    <row r="7" spans="1:2">
      <c r="A7">
        <v>20</v>
      </c>
      <c r="B7">
        <v>53.9</v>
      </c>
    </row>
    <row r="8" spans="1:2">
      <c r="A8">
        <v>16</v>
      </c>
      <c r="B8">
        <v>59.1</v>
      </c>
    </row>
    <row r="9" spans="1:2">
      <c r="A9">
        <v>12</v>
      </c>
      <c r="B9">
        <v>63.4</v>
      </c>
    </row>
    <row r="10" spans="1:2">
      <c r="A10">
        <v>8</v>
      </c>
      <c r="B10">
        <v>67.5</v>
      </c>
    </row>
    <row r="11" spans="1:2">
      <c r="A11">
        <v>4</v>
      </c>
      <c r="B11">
        <v>70.8</v>
      </c>
    </row>
    <row r="12" spans="1:2">
      <c r="A12">
        <v>0</v>
      </c>
      <c r="B12">
        <v>73.2</v>
      </c>
    </row>
    <row r="13" spans="1:2">
      <c r="A13">
        <v>-4</v>
      </c>
      <c r="B13">
        <v>76.400000000000006</v>
      </c>
    </row>
    <row r="14" spans="1:2">
      <c r="A14">
        <v>-8</v>
      </c>
      <c r="B14">
        <v>78.5</v>
      </c>
    </row>
    <row r="15" spans="1:2">
      <c r="A15">
        <v>-12</v>
      </c>
      <c r="B15">
        <v>79.3</v>
      </c>
    </row>
    <row r="16" spans="1:2">
      <c r="A16">
        <v>-16</v>
      </c>
      <c r="B16">
        <v>79.900000000000006</v>
      </c>
    </row>
    <row r="17" spans="1:2">
      <c r="A17">
        <v>-20</v>
      </c>
      <c r="B17">
        <v>80.2</v>
      </c>
    </row>
    <row r="18" spans="1:2">
      <c r="A18">
        <v>-24</v>
      </c>
      <c r="B18">
        <v>80.5</v>
      </c>
    </row>
    <row r="19" spans="1:2">
      <c r="A19">
        <v>-28</v>
      </c>
      <c r="B19">
        <v>80.7</v>
      </c>
    </row>
    <row r="20" spans="1:2">
      <c r="A20">
        <v>-32</v>
      </c>
      <c r="B20">
        <v>80.8</v>
      </c>
    </row>
    <row r="21" spans="1:2">
      <c r="A21">
        <v>-36</v>
      </c>
      <c r="B21">
        <v>80.900000000000006</v>
      </c>
    </row>
    <row r="22" spans="1:2">
      <c r="A22">
        <v>-40</v>
      </c>
      <c r="B22">
        <v>81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InputData</vt:lpstr>
      <vt:lpstr>Verification</vt:lpstr>
      <vt:lpstr>Tw vs Pe curve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 Stull</cp:lastModifiedBy>
  <cp:lastPrinted>2009-02-22T19:28:26Z</cp:lastPrinted>
  <dcterms:created xsi:type="dcterms:W3CDTF">2008-05-13T01:35:49Z</dcterms:created>
  <dcterms:modified xsi:type="dcterms:W3CDTF">2009-03-05T02:07:39Z</dcterms:modified>
</cp:coreProperties>
</file>