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dev-js\backbone\Applications\ConsumerApi\test\ConsumerApi.Tests.Performance\tools\snapshot-creator-v2\Config\"/>
    </mc:Choice>
  </mc:AlternateContent>
  <xr:revisionPtr revIDLastSave="0" documentId="13_ncr:1_{84B589D3-CF1D-43AF-A848-F0DB68225187}" xr6:coauthVersionLast="47" xr6:coauthVersionMax="47" xr10:uidLastSave="{00000000-0000-0000-0000-000000000000}"/>
  <bookViews>
    <workbookView xWindow="570" yWindow="900" windowWidth="17475" windowHeight="14580" tabRatio="160" xr2:uid="{92C40C20-5DD5-42C1-8294-9AF7E00B4BE7}"/>
  </bookViews>
  <sheets>
    <sheet name="heavy" sheetId="1" r:id="rId1"/>
    <sheet name="light" sheetId="2" r:id="rId2"/>
    <sheet name="test" sheetId="3" r:id="rId3"/>
  </sheets>
  <definedNames>
    <definedName name="kc_">heavy!#REF!</definedName>
    <definedName name="ma1_">heavy!$H$3</definedName>
    <definedName name="ma2_">heavy!$H$4</definedName>
    <definedName name="ma3_">heavy!$H$5</definedName>
    <definedName name="mc1_">heavy!$H$6</definedName>
    <definedName name="mc2_">heavy!$H$7</definedName>
    <definedName name="mc3_">heavy!$H$8</definedName>
    <definedName name="me_">heavy!$H$2</definedName>
    <definedName name="na_">heavy!#REF!</definedName>
    <definedName name="na1_">heavy!$D$3</definedName>
    <definedName name="na2_">heavy!$D$4</definedName>
    <definedName name="na3_">heavy!$D$5</definedName>
    <definedName name="nc_">heavy!#REF!</definedName>
    <definedName name="nc1_">heavy!$D$6</definedName>
    <definedName name="nc2_">heavy!$D$7</definedName>
    <definedName name="nc3_">heavy!$D$8</definedName>
    <definedName name="_xlnm.Print_Area" localSheetId="0">heavy!$A$1:$P$10</definedName>
    <definedName name="ra1_">heavy!$F$3</definedName>
    <definedName name="ra2_">heavy!$F$4</definedName>
    <definedName name="ra3_">heavy!$F$5</definedName>
    <definedName name="rc_1">heavy!$F$6</definedName>
    <definedName name="rc_2">heavy!$F$7</definedName>
    <definedName name="rc_3">heavy!$F$8</definedName>
    <definedName name="re_">heavy!$F$2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2" i="1" l="1"/>
  <c r="I8" i="3" l="1"/>
  <c r="I7" i="3"/>
  <c r="I6" i="3"/>
  <c r="I4" i="3"/>
  <c r="I5" i="3"/>
  <c r="I3" i="3"/>
  <c r="H8" i="3"/>
  <c r="H7" i="3"/>
  <c r="H5" i="3"/>
  <c r="H4" i="3"/>
  <c r="H3" i="3"/>
  <c r="J5" i="3"/>
  <c r="J4" i="3"/>
  <c r="J3" i="3"/>
  <c r="H8" i="1"/>
  <c r="H7" i="1"/>
  <c r="H5" i="1"/>
  <c r="H4" i="1"/>
  <c r="H3" i="1"/>
  <c r="I7" i="1" s="1"/>
  <c r="I5" i="1"/>
  <c r="I4" i="1"/>
  <c r="I3" i="1"/>
  <c r="J5" i="1"/>
  <c r="J4" i="1"/>
  <c r="J3" i="1"/>
  <c r="H3" i="2"/>
  <c r="H4" i="2"/>
  <c r="H5" i="2"/>
  <c r="H6" i="2"/>
  <c r="H7" i="2"/>
  <c r="I4" i="2" s="1"/>
  <c r="H8" i="2"/>
  <c r="J4" i="2"/>
  <c r="J5" i="2"/>
  <c r="J3" i="2"/>
  <c r="F6" i="3"/>
  <c r="J6" i="3" s="1"/>
  <c r="T2" i="3"/>
  <c r="F7" i="3"/>
  <c r="J7" i="3" s="1"/>
  <c r="F8" i="3"/>
  <c r="J8" i="3" s="1"/>
  <c r="F7" i="1"/>
  <c r="J7" i="1" s="1"/>
  <c r="F6" i="1"/>
  <c r="J6" i="1" s="1"/>
  <c r="F6" i="2"/>
  <c r="J6" i="2" s="1"/>
  <c r="F7" i="2"/>
  <c r="J7" i="2" s="1"/>
  <c r="F8" i="2"/>
  <c r="J8" i="2" s="1"/>
  <c r="T2" i="2"/>
  <c r="T2" i="1"/>
  <c r="U2" i="3" l="1"/>
  <c r="V2" i="3"/>
  <c r="W2" i="3" s="1"/>
  <c r="Q2" i="3"/>
  <c r="Q2" i="1"/>
  <c r="I6" i="1"/>
  <c r="I8" i="1"/>
  <c r="Q2" i="2"/>
  <c r="I6" i="2"/>
  <c r="I7" i="2"/>
  <c r="I8" i="2"/>
  <c r="U2" i="2"/>
  <c r="I5" i="2"/>
  <c r="I3" i="2"/>
  <c r="X2" i="3"/>
  <c r="X2" i="2"/>
  <c r="F8" i="1"/>
  <c r="J8" i="1" s="1"/>
  <c r="R2" i="3" l="1"/>
  <c r="S2" i="3" s="1"/>
  <c r="V2" i="1"/>
  <c r="W2" i="1" s="1"/>
  <c r="R2" i="2"/>
  <c r="S2" i="2" s="1"/>
  <c r="V2" i="2"/>
  <c r="W2" i="2" s="1"/>
  <c r="X2" i="1"/>
  <c r="R2" i="1"/>
  <c r="S2" i="1" s="1"/>
</calcChain>
</file>

<file path=xl/sharedStrings.xml><?xml version="1.0" encoding="utf-8"?>
<sst xmlns="http://schemas.openxmlformats.org/spreadsheetml/2006/main" count="135" uniqueCount="41">
  <si>
    <t>Name</t>
  </si>
  <si>
    <t>e</t>
  </si>
  <si>
    <t>a1</t>
  </si>
  <si>
    <t>a2</t>
  </si>
  <si>
    <t>a3</t>
  </si>
  <si>
    <t>c1</t>
  </si>
  <si>
    <t>c2</t>
  </si>
  <si>
    <t>c3</t>
  </si>
  <si>
    <t>connector</t>
  </si>
  <si>
    <t>app</t>
  </si>
  <si>
    <t>never</t>
  </si>
  <si>
    <t>NeverUse</t>
  </si>
  <si>
    <t>AppLight</t>
  </si>
  <si>
    <t>AppMedium</t>
  </si>
  <si>
    <t>AppHeavy</t>
  </si>
  <si>
    <t>ConnectorLight</t>
  </si>
  <si>
    <t>ConnectorMedium</t>
  </si>
  <si>
    <t>ConnectorHeavy</t>
  </si>
  <si>
    <t>Type</t>
  </si>
  <si>
    <t>Alias</t>
  </si>
  <si>
    <t>Relationship / Connector IdentityPool Ratio [%]</t>
  </si>
  <si>
    <t>Amount</t>
  </si>
  <si>
    <t>NumberOfRelationshipTemplates</t>
  </si>
  <si>
    <t>NumberOfRelationships</t>
  </si>
  <si>
    <t>NumberOfSentMessages</t>
  </si>
  <si>
    <t>NumberOfReceivedMessages</t>
  </si>
  <si>
    <t>NumberOfDatawalletModifications</t>
  </si>
  <si>
    <t>NumberOfDevices</t>
  </si>
  <si>
    <t>NumberOfChallenges</t>
  </si>
  <si>
    <t>App.TotalNumberOfSentMessages</t>
  </si>
  <si>
    <t>App.TotalNumberOfReceivedMessages</t>
  </si>
  <si>
    <t>App.NumberOfReceivedMessagesAddOn</t>
  </si>
  <si>
    <t>Connector.TotalNumberOfSentMessages</t>
  </si>
  <si>
    <t>Connector.TotalNumberOfReceivedMessages</t>
  </si>
  <si>
    <t>Connector.NumberOfReceivedMessagesAddOn</t>
  </si>
  <si>
    <t>App.TotalNumberOfRelationships</t>
  </si>
  <si>
    <t>Connector.TotalNumberOfAvailableRelationships</t>
  </si>
  <si>
    <t>Received Messages / Identity Ratio [%]</t>
  </si>
  <si>
    <t>Relationship Hint</t>
  </si>
  <si>
    <t>CorrectionReceivedMessages</t>
  </si>
  <si>
    <t>CorrectionSentMessages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</si>
</sst>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1"/>
      <color rgb="FF0070C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00B050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rgb="FFFF0000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theme="3" tint="0.89999084444715716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4" fillId="3" borderId="0" applyNumberFormat="0" applyBorder="0" applyAlignment="0" applyProtection="0"/>
  </cellStyleXfs>
  <cellXfs count="24">
    <xf numFmtId="0" fontId="0" fillId="0" borderId="0" xfId="0"/>
    <xf numFmtId="3" fontId="3" fillId="0" borderId="0" xfId="0" applyNumberFormat="1" applyFont="1"/>
    <xf numFmtId="3" fontId="3" fillId="0" borderId="0" xfId="1" applyNumberFormat="1" applyFont="1" applyFill="1" applyBorder="1" applyAlignment="1">
      <alignment horizontal="right"/>
    </xf>
    <xf numFmtId="0" fontId="2" fillId="0" borderId="0" xfId="0" applyFont="1" applyAlignment="1">
      <alignment vertical="center"/>
    </xf>
    <xf numFmtId="0" fontId="0" fillId="0" borderId="0" xfId="0" applyAlignment="1">
      <alignment wrapText="1"/>
    </xf>
    <xf numFmtId="3" fontId="0" fillId="0" borderId="0" xfId="0" applyNumberFormat="1"/>
    <xf numFmtId="1" fontId="0" fillId="0" borderId="0" xfId="0" applyNumberFormat="1"/>
    <xf numFmtId="4" fontId="0" fillId="0" borderId="0" xfId="0" applyNumberFormat="1"/>
    <xf numFmtId="0" fontId="0" fillId="2" borderId="0" xfId="0" applyFill="1"/>
    <xf numFmtId="0" fontId="2" fillId="2" borderId="0" xfId="0" applyFont="1" applyFill="1" applyAlignment="1">
      <alignment vertical="center"/>
    </xf>
    <xf numFmtId="0" fontId="0" fillId="2" borderId="0" xfId="0" applyFill="1" applyAlignment="1">
      <alignment wrapText="1"/>
    </xf>
    <xf numFmtId="0" fontId="3" fillId="0" borderId="0" xfId="0" applyFont="1"/>
    <xf numFmtId="0" fontId="5" fillId="0" borderId="0" xfId="0" applyFont="1"/>
    <xf numFmtId="3" fontId="0" fillId="4" borderId="0" xfId="0" applyNumberFormat="1" applyFill="1"/>
    <xf numFmtId="1" fontId="0" fillId="4" borderId="0" xfId="0" applyNumberFormat="1" applyFill="1"/>
    <xf numFmtId="0" fontId="3" fillId="0" borderId="0" xfId="2" applyFont="1" applyFill="1"/>
    <xf numFmtId="0" fontId="5" fillId="0" borderId="0" xfId="2" applyFont="1" applyFill="1"/>
    <xf numFmtId="2" fontId="0" fillId="0" borderId="0" xfId="0" applyNumberFormat="1"/>
    <xf numFmtId="3" fontId="6" fillId="0" borderId="0" xfId="0" applyNumberFormat="1" applyFont="1"/>
    <xf numFmtId="3" fontId="8" fillId="0" borderId="0" xfId="0" applyNumberFormat="1" applyFont="1"/>
    <xf numFmtId="0" fontId="7" fillId="5" borderId="0" xfId="0" applyFont="1" applyFill="1" applyAlignment="1">
      <alignment wrapText="1"/>
    </xf>
    <xf numFmtId="4" fontId="0" fillId="4" borderId="0" xfId="0" applyNumberFormat="1" applyFill="1" applyAlignment="1">
      <alignment horizontal="right"/>
    </xf>
    <xf numFmtId="43" fontId="0" fillId="4" borderId="0" xfId="1" applyFont="1" applyFill="1" applyAlignment="1">
      <alignment horizontal="left"/>
    </xf>
    <xf numFmtId="4" fontId="0" fillId="4" borderId="0" xfId="0" applyNumberFormat="1" applyFill="1"/>
  </cellXfs>
  <cellStyles count="3">
    <cellStyle name="Bad" xfId="2" builtinId="27"/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50230-BD5E-4064-AF79-EFC0F2FDB528}">
  <dimension ref="A1:X10"/>
  <sheetViews>
    <sheetView tabSelected="1" zoomScale="85" zoomScaleNormal="85" workbookViewId="0">
      <pane ySplit="1" topLeftCell="A2" activePane="bottomLeft" state="frozen"/>
      <selection pane="bottomLeft" activeCell="I11" sqref="I11"/>
    </sheetView>
  </sheetViews>
  <sheetFormatPr defaultRowHeight="15" x14ac:dyDescent="0.25"/>
  <cols>
    <col min="1" max="1" width="8.7109375" bestFit="1" customWidth="1"/>
    <col min="2" max="2" width="15.28515625" bestFit="1" customWidth="1"/>
    <col min="3" max="3" width="4.7109375" bestFit="1" customWidth="1"/>
    <col min="4" max="4" width="7.85546875" bestFit="1" customWidth="1"/>
    <col min="5" max="5" width="31.140625" bestFit="1" customWidth="1"/>
    <col min="6" max="6" width="22.7109375" bestFit="1" customWidth="1"/>
    <col min="7" max="7" width="42.85546875" bestFit="1" customWidth="1"/>
    <col min="8" max="8" width="23" bestFit="1" customWidth="1"/>
    <col min="9" max="9" width="27.140625" bestFit="1" customWidth="1"/>
    <col min="10" max="10" width="36.85546875" bestFit="1" customWidth="1"/>
    <col min="11" max="11" width="23" bestFit="1" customWidth="1"/>
    <col min="12" max="12" width="27.140625" bestFit="1" customWidth="1"/>
    <col min="13" max="13" width="34.85546875" bestFit="1" customWidth="1"/>
    <col min="14" max="14" width="32.42578125" bestFit="1" customWidth="1"/>
    <col min="15" max="15" width="17" bestFit="1" customWidth="1"/>
    <col min="16" max="16" width="20.140625" bestFit="1" customWidth="1"/>
    <col min="17" max="17" width="31.7109375" bestFit="1" customWidth="1"/>
    <col min="18" max="18" width="35.85546875" bestFit="1" customWidth="1"/>
    <col min="19" max="19" width="37.42578125" bestFit="1" customWidth="1"/>
    <col min="20" max="20" width="31.42578125" bestFit="1" customWidth="1"/>
    <col min="21" max="21" width="37.42578125" bestFit="1" customWidth="1"/>
    <col min="22" max="22" width="41.5703125" bestFit="1" customWidth="1"/>
    <col min="23" max="23" width="43.28515625" bestFit="1" customWidth="1"/>
    <col min="24" max="24" width="45.5703125" bestFit="1" customWidth="1"/>
  </cols>
  <sheetData>
    <row r="1" spans="1:24" ht="15.75" customHeight="1" x14ac:dyDescent="0.25">
      <c r="A1" s="8" t="s">
        <v>18</v>
      </c>
      <c r="B1" s="8" t="s">
        <v>0</v>
      </c>
      <c r="C1" s="9" t="s">
        <v>19</v>
      </c>
      <c r="D1" s="8" t="s">
        <v>21</v>
      </c>
      <c r="E1" s="10" t="s">
        <v>22</v>
      </c>
      <c r="F1" s="8" t="s">
        <v>23</v>
      </c>
      <c r="G1" s="4" t="s">
        <v>20</v>
      </c>
      <c r="H1" s="10" t="s">
        <v>24</v>
      </c>
      <c r="I1" s="10" t="s">
        <v>25</v>
      </c>
      <c r="J1" s="20" t="s">
        <v>38</v>
      </c>
      <c r="K1" s="10" t="s">
        <v>40</v>
      </c>
      <c r="L1" s="10" t="s">
        <v>39</v>
      </c>
      <c r="M1" s="4" t="s">
        <v>37</v>
      </c>
      <c r="N1" s="10" t="s">
        <v>26</v>
      </c>
      <c r="O1" s="10" t="s">
        <v>27</v>
      </c>
      <c r="P1" s="10" t="s">
        <v>28</v>
      </c>
      <c r="Q1" s="10" t="s">
        <v>29</v>
      </c>
      <c r="R1" s="10" t="s">
        <v>30</v>
      </c>
      <c r="S1" s="10" t="s">
        <v>31</v>
      </c>
      <c r="T1" s="10" t="s">
        <v>35</v>
      </c>
      <c r="U1" s="10" t="s">
        <v>32</v>
      </c>
      <c r="V1" s="10" t="s">
        <v>33</v>
      </c>
      <c r="W1" s="10" t="s">
        <v>34</v>
      </c>
      <c r="X1" s="10" t="s">
        <v>36</v>
      </c>
    </row>
    <row r="2" spans="1:24" x14ac:dyDescent="0.25">
      <c r="A2" s="3" t="s">
        <v>10</v>
      </c>
      <c r="B2" s="3" t="s">
        <v>11</v>
      </c>
      <c r="C2" s="3" t="s">
        <v>1</v>
      </c>
      <c r="D2" s="13">
        <v>5000</v>
      </c>
      <c r="E2" s="13">
        <v>0</v>
      </c>
      <c r="F2" s="13">
        <v>0</v>
      </c>
      <c r="G2" s="13"/>
      <c r="H2" s="13">
        <v>0</v>
      </c>
      <c r="I2" s="5">
        <v>0</v>
      </c>
      <c r="J2" s="5"/>
      <c r="K2" s="5"/>
      <c r="L2" s="5"/>
      <c r="M2" s="13"/>
      <c r="N2" s="13">
        <v>50</v>
      </c>
      <c r="O2" s="13">
        <v>1</v>
      </c>
      <c r="P2" s="14">
        <v>0</v>
      </c>
      <c r="Q2" s="11">
        <f>na1_*ma1_+na2_*ma2_+na3_*ma3_</f>
        <v>780000</v>
      </c>
      <c r="R2" s="11">
        <f>na1_*I3+na2_*I4+na3_*I5</f>
        <v>776500</v>
      </c>
      <c r="S2" s="12">
        <f>U2-R2</f>
        <v>3500</v>
      </c>
      <c r="T2" s="11">
        <f>na1_*ra1_+na2_*ra2_+na3_*ra3_</f>
        <v>21000</v>
      </c>
      <c r="U2" s="11">
        <f>nc1_*mc1_+nc2_*mc2_+nc3_*mc3_</f>
        <v>780000</v>
      </c>
      <c r="V2" s="11">
        <f>nc1_*I6+nc2_*I7+nc3_*I8</f>
        <v>780000</v>
      </c>
      <c r="W2" s="12">
        <f>Q2-V2</f>
        <v>0</v>
      </c>
      <c r="X2" s="11">
        <f>nc1_*rc_1+nc2_*rc_2+nc3_*rc_3</f>
        <v>21010</v>
      </c>
    </row>
    <row r="3" spans="1:24" x14ac:dyDescent="0.25">
      <c r="A3" s="3" t="s">
        <v>9</v>
      </c>
      <c r="B3" s="3" t="s">
        <v>12</v>
      </c>
      <c r="C3" s="3" t="s">
        <v>2</v>
      </c>
      <c r="D3" s="13">
        <v>500</v>
      </c>
      <c r="E3" s="13">
        <v>1</v>
      </c>
      <c r="F3" s="13">
        <v>1</v>
      </c>
      <c r="G3" s="13"/>
      <c r="H3" s="13">
        <f>10+K3</f>
        <v>10</v>
      </c>
      <c r="I3" s="1">
        <f>_xlfn.FLOOR.MATH((nc1_*mc1_+mc2_*nc2_+mc3_*nc3_)/(na1_)*M3)+L3</f>
        <v>15</v>
      </c>
      <c r="J3" s="19" t="str">
        <f t="shared" ref="J3:J8" si="0">IF(F3=0, "Messages must be 0 on 0 Relationships", "")</f>
        <v/>
      </c>
      <c r="K3" s="18">
        <v>0</v>
      </c>
      <c r="L3" s="18">
        <v>0</v>
      </c>
      <c r="M3" s="23">
        <v>0.01</v>
      </c>
      <c r="N3" s="13">
        <v>50</v>
      </c>
      <c r="O3" s="13">
        <v>1</v>
      </c>
      <c r="P3" s="14">
        <v>1</v>
      </c>
    </row>
    <row r="4" spans="1:24" x14ac:dyDescent="0.25">
      <c r="A4" s="3" t="s">
        <v>9</v>
      </c>
      <c r="B4" s="3" t="s">
        <v>13</v>
      </c>
      <c r="C4" s="3" t="s">
        <v>3</v>
      </c>
      <c r="D4" s="13">
        <v>1500</v>
      </c>
      <c r="E4" s="13">
        <v>2</v>
      </c>
      <c r="F4" s="13">
        <v>2</v>
      </c>
      <c r="G4" s="13"/>
      <c r="H4" s="13">
        <f>50+K4</f>
        <v>50</v>
      </c>
      <c r="I4" s="1">
        <f>_xlfn.FLOOR.MATH((nc1_*mc1_+mc2_*nc2_+mc3_*nc3_)/(na2_)*M4)+L4</f>
        <v>130</v>
      </c>
      <c r="J4" s="19" t="str">
        <f t="shared" si="0"/>
        <v/>
      </c>
      <c r="K4" s="18">
        <v>0</v>
      </c>
      <c r="L4" s="18">
        <v>0</v>
      </c>
      <c r="M4" s="23">
        <v>0.25</v>
      </c>
      <c r="N4" s="13">
        <v>500</v>
      </c>
      <c r="O4" s="13">
        <v>2</v>
      </c>
      <c r="P4" s="14">
        <v>10</v>
      </c>
    </row>
    <row r="5" spans="1:24" x14ac:dyDescent="0.25">
      <c r="A5" s="3" t="s">
        <v>9</v>
      </c>
      <c r="B5" s="3" t="s">
        <v>14</v>
      </c>
      <c r="C5" s="3" t="s">
        <v>4</v>
      </c>
      <c r="D5" s="13">
        <v>3500</v>
      </c>
      <c r="E5" s="13">
        <v>5</v>
      </c>
      <c r="F5" s="13">
        <v>5</v>
      </c>
      <c r="G5" s="13"/>
      <c r="H5" s="13">
        <f>200+K5</f>
        <v>200</v>
      </c>
      <c r="I5" s="1">
        <f>_xlfn.FLOOR.MATH((nc1_*mc1_+mc2_*nc2_+mc3_*nc3_)/(na3_)*M5)+L5</f>
        <v>164</v>
      </c>
      <c r="J5" s="19" t="str">
        <f t="shared" si="0"/>
        <v/>
      </c>
      <c r="K5" s="18">
        <v>0</v>
      </c>
      <c r="L5" s="18">
        <v>0</v>
      </c>
      <c r="M5" s="23">
        <v>0.74</v>
      </c>
      <c r="N5" s="13">
        <v>1500</v>
      </c>
      <c r="O5" s="13">
        <v>3</v>
      </c>
      <c r="P5" s="14">
        <v>20</v>
      </c>
    </row>
    <row r="6" spans="1:24" x14ac:dyDescent="0.25">
      <c r="A6" s="3" t="s">
        <v>8</v>
      </c>
      <c r="B6" s="3" t="s">
        <v>15</v>
      </c>
      <c r="C6" s="3" t="s">
        <v>5</v>
      </c>
      <c r="D6" s="13">
        <v>10</v>
      </c>
      <c r="E6" s="13">
        <v>0</v>
      </c>
      <c r="F6" s="1">
        <f>_xlfn.CEILING.MATH((na1_*ra1_+na2_*ra2_+na3_*ra3_)/(nc1_)*G6)</f>
        <v>0</v>
      </c>
      <c r="G6" s="21">
        <v>0</v>
      </c>
      <c r="H6" s="13">
        <v>0</v>
      </c>
      <c r="I6" s="1">
        <f>_xlfn.FLOOR.MATH((na1_*ma1_+ma2_*na2_+ma3_*na3_)/(nc1_)*M6)+L6</f>
        <v>0</v>
      </c>
      <c r="J6" s="19" t="str">
        <f t="shared" si="0"/>
        <v>Messages must be 0 on 0 Relationships</v>
      </c>
      <c r="K6" s="18">
        <v>0</v>
      </c>
      <c r="L6" s="18">
        <v>0</v>
      </c>
      <c r="M6" s="23">
        <v>0</v>
      </c>
      <c r="N6" s="13">
        <v>0</v>
      </c>
      <c r="O6" s="13">
        <v>1</v>
      </c>
      <c r="P6" s="14">
        <v>10</v>
      </c>
    </row>
    <row r="7" spans="1:24" x14ac:dyDescent="0.25">
      <c r="A7" s="3" t="s">
        <v>8</v>
      </c>
      <c r="B7" s="3" t="s">
        <v>16</v>
      </c>
      <c r="C7" s="3" t="s">
        <v>6</v>
      </c>
      <c r="D7" s="13">
        <v>20</v>
      </c>
      <c r="E7" s="13">
        <v>8000</v>
      </c>
      <c r="F7" s="2">
        <f>_xlfn.CEILING.MATH((na1_*ra1_+na2_*ra2_+na3_*ra3_)/(nc2_)*G7)</f>
        <v>263</v>
      </c>
      <c r="G7" s="22">
        <v>0.25</v>
      </c>
      <c r="H7" s="13">
        <f>12000+K7</f>
        <v>12000</v>
      </c>
      <c r="I7" s="1">
        <f>_xlfn.FLOOR.MATH((na1_*ma1_+ma2_*na2_+ma3_*na3_)/(nc2_)*M7)+L7</f>
        <v>9750</v>
      </c>
      <c r="J7" s="19" t="str">
        <f t="shared" si="0"/>
        <v/>
      </c>
      <c r="K7" s="18">
        <v>0</v>
      </c>
      <c r="L7" s="18">
        <v>0</v>
      </c>
      <c r="M7" s="23">
        <v>0.25</v>
      </c>
      <c r="N7" s="13">
        <v>0</v>
      </c>
      <c r="O7" s="13">
        <v>1</v>
      </c>
      <c r="P7" s="14">
        <v>100</v>
      </c>
    </row>
    <row r="8" spans="1:24" x14ac:dyDescent="0.25">
      <c r="A8" s="3" t="s">
        <v>8</v>
      </c>
      <c r="B8" s="3" t="s">
        <v>17</v>
      </c>
      <c r="C8" s="3" t="s">
        <v>7</v>
      </c>
      <c r="D8" s="13">
        <v>30</v>
      </c>
      <c r="E8" s="13">
        <v>12000</v>
      </c>
      <c r="F8" s="2">
        <f>_xlfn.CEILING.MATH((na1_*ra1_+na2_*ra2_+na3_*ra3_)/(nc3_)*G8)</f>
        <v>525</v>
      </c>
      <c r="G8" s="22">
        <v>0.75</v>
      </c>
      <c r="H8" s="13">
        <f>18000+K8</f>
        <v>18000</v>
      </c>
      <c r="I8" s="1">
        <f>_xlfn.FLOOR.MATH((na1_*ma1_+ma2_*na2_+ma3_*na3_)/(nc3_)*M8)+L8</f>
        <v>19500</v>
      </c>
      <c r="J8" s="19" t="str">
        <f t="shared" si="0"/>
        <v/>
      </c>
      <c r="K8" s="18">
        <v>0</v>
      </c>
      <c r="L8" s="18">
        <v>0</v>
      </c>
      <c r="M8" s="23">
        <v>0.75</v>
      </c>
      <c r="N8" s="13">
        <v>0</v>
      </c>
      <c r="O8" s="13">
        <v>1</v>
      </c>
      <c r="P8" s="14">
        <v>300</v>
      </c>
    </row>
    <row r="9" spans="1:24" x14ac:dyDescent="0.25"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</row>
    <row r="10" spans="1:24" x14ac:dyDescent="0.25">
      <c r="D10" s="7"/>
      <c r="E10" s="7"/>
      <c r="F10" s="7"/>
      <c r="G10" s="7"/>
      <c r="H10" s="7"/>
      <c r="J10" s="7"/>
      <c r="K10" s="7"/>
      <c r="N10" s="7"/>
      <c r="O10" s="7"/>
      <c r="P10" s="6"/>
    </row>
  </sheetData>
  <pageMargins left="0.7" right="0.7" top="0.75" bottom="0.75" header="0.3" footer="0.3"/>
  <pageSetup paperSize="9" scale="57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6EECF-D978-410A-A017-B2DC302577D6}">
  <dimension ref="A1:X11"/>
  <sheetViews>
    <sheetView zoomScale="85" zoomScaleNormal="85" workbookViewId="0">
      <pane ySplit="1" topLeftCell="A2" activePane="bottomLeft" state="frozen"/>
      <selection activeCell="B1" sqref="B1"/>
      <selection pane="bottomLeft" activeCell="F14" sqref="F14"/>
    </sheetView>
  </sheetViews>
  <sheetFormatPr defaultRowHeight="15" x14ac:dyDescent="0.25"/>
  <cols>
    <col min="1" max="1" width="8.7109375" bestFit="1" customWidth="1"/>
    <col min="2" max="2" width="15.28515625" bestFit="1" customWidth="1"/>
    <col min="3" max="3" width="4.7109375" bestFit="1" customWidth="1"/>
    <col min="4" max="4" width="7.85546875" bestFit="1" customWidth="1"/>
    <col min="5" max="5" width="31.140625" bestFit="1" customWidth="1"/>
    <col min="6" max="6" width="22.7109375" bestFit="1" customWidth="1"/>
    <col min="7" max="7" width="42.85546875" bestFit="1" customWidth="1"/>
    <col min="8" max="8" width="23" bestFit="1" customWidth="1"/>
    <col min="9" max="9" width="27.140625" bestFit="1" customWidth="1"/>
    <col min="10" max="10" width="36.85546875" bestFit="1" customWidth="1"/>
    <col min="11" max="11" width="23" bestFit="1" customWidth="1"/>
    <col min="12" max="12" width="27.140625" bestFit="1" customWidth="1"/>
    <col min="13" max="13" width="34.85546875" bestFit="1" customWidth="1"/>
    <col min="14" max="14" width="32.42578125" bestFit="1" customWidth="1"/>
    <col min="15" max="15" width="17" bestFit="1" customWidth="1"/>
    <col min="16" max="16" width="20.140625" bestFit="1" customWidth="1"/>
    <col min="17" max="17" width="31.7109375" bestFit="1" customWidth="1"/>
    <col min="18" max="18" width="35.85546875" bestFit="1" customWidth="1"/>
    <col min="19" max="19" width="37.42578125" bestFit="1" customWidth="1"/>
    <col min="20" max="20" width="31.42578125" bestFit="1" customWidth="1"/>
    <col min="21" max="21" width="37.42578125" bestFit="1" customWidth="1"/>
    <col min="22" max="22" width="41.5703125" bestFit="1" customWidth="1"/>
    <col min="23" max="23" width="43.28515625" bestFit="1" customWidth="1"/>
    <col min="24" max="24" width="45.5703125" bestFit="1" customWidth="1"/>
  </cols>
  <sheetData>
    <row r="1" spans="1:24" ht="15.75" customHeight="1" x14ac:dyDescent="0.25">
      <c r="A1" s="8" t="s">
        <v>18</v>
      </c>
      <c r="B1" s="8" t="s">
        <v>0</v>
      </c>
      <c r="C1" s="9" t="s">
        <v>19</v>
      </c>
      <c r="D1" s="8" t="s">
        <v>21</v>
      </c>
      <c r="E1" s="10" t="s">
        <v>22</v>
      </c>
      <c r="F1" s="8" t="s">
        <v>23</v>
      </c>
      <c r="G1" s="4" t="s">
        <v>20</v>
      </c>
      <c r="H1" s="10" t="s">
        <v>24</v>
      </c>
      <c r="I1" s="10" t="s">
        <v>25</v>
      </c>
      <c r="J1" s="20" t="s">
        <v>38</v>
      </c>
      <c r="K1" s="10" t="s">
        <v>40</v>
      </c>
      <c r="L1" s="10" t="s">
        <v>39</v>
      </c>
      <c r="M1" s="4" t="s">
        <v>37</v>
      </c>
      <c r="N1" s="10" t="s">
        <v>26</v>
      </c>
      <c r="O1" s="10" t="s">
        <v>27</v>
      </c>
      <c r="P1" s="10" t="s">
        <v>28</v>
      </c>
      <c r="Q1" s="10" t="s">
        <v>29</v>
      </c>
      <c r="R1" s="10" t="s">
        <v>30</v>
      </c>
      <c r="S1" s="10" t="s">
        <v>31</v>
      </c>
      <c r="T1" s="10" t="s">
        <v>35</v>
      </c>
      <c r="U1" s="10" t="s">
        <v>32</v>
      </c>
      <c r="V1" s="10" t="s">
        <v>33</v>
      </c>
      <c r="W1" s="10" t="s">
        <v>34</v>
      </c>
      <c r="X1" s="10" t="s">
        <v>36</v>
      </c>
    </row>
    <row r="2" spans="1:24" x14ac:dyDescent="0.25">
      <c r="A2" s="3" t="s">
        <v>10</v>
      </c>
      <c r="B2" s="3" t="s">
        <v>11</v>
      </c>
      <c r="C2" s="3" t="s">
        <v>1</v>
      </c>
      <c r="D2" s="13">
        <v>10</v>
      </c>
      <c r="E2" s="13">
        <v>0</v>
      </c>
      <c r="F2" s="13">
        <v>0</v>
      </c>
      <c r="G2" s="13"/>
      <c r="H2" s="13">
        <v>0</v>
      </c>
      <c r="I2" s="5">
        <v>0</v>
      </c>
      <c r="J2" s="5"/>
      <c r="K2" s="5"/>
      <c r="L2" s="5"/>
      <c r="M2" s="13"/>
      <c r="N2" s="13">
        <v>50</v>
      </c>
      <c r="O2" s="13">
        <v>1</v>
      </c>
      <c r="P2" s="14">
        <v>0</v>
      </c>
      <c r="Q2" s="11">
        <f>D3*H3+D4*H4+D5*H5</f>
        <v>16500</v>
      </c>
      <c r="R2" s="15">
        <f>D3*I3+D4*I4+D5*I5</f>
        <v>16500</v>
      </c>
      <c r="S2" s="16">
        <f>U2-R2</f>
        <v>0</v>
      </c>
      <c r="T2" s="11">
        <f>D3*F3+D4*F4+D5*F5</f>
        <v>1800</v>
      </c>
      <c r="U2" s="11">
        <f>D6*H6+D7*H7+D8*H8</f>
        <v>16500</v>
      </c>
      <c r="V2" s="15">
        <f>D6*I6+D7*I7+D8*I8</f>
        <v>16499</v>
      </c>
      <c r="W2" s="12">
        <f>Q2-V2</f>
        <v>1</v>
      </c>
      <c r="X2" s="11">
        <f>D6*F6+D7*F7+D8*F8</f>
        <v>1803</v>
      </c>
    </row>
    <row r="3" spans="1:24" x14ac:dyDescent="0.25">
      <c r="A3" s="3" t="s">
        <v>9</v>
      </c>
      <c r="B3" s="3" t="s">
        <v>12</v>
      </c>
      <c r="C3" s="3" t="s">
        <v>2</v>
      </c>
      <c r="D3" s="13">
        <v>50</v>
      </c>
      <c r="E3" s="13">
        <v>0</v>
      </c>
      <c r="F3" s="13">
        <v>0</v>
      </c>
      <c r="G3" s="13"/>
      <c r="H3" s="13">
        <f>0+K3</f>
        <v>0</v>
      </c>
      <c r="I3" s="1">
        <f>_xlfn.FLOOR.MATH((D6*H6+D7*H7+D8*H8)/(D3)*M3)+L3</f>
        <v>0</v>
      </c>
      <c r="J3" s="19" t="str">
        <f t="shared" ref="J3:J8" si="0">IF(F3=0, "Messages must be 0 on 0 Relationships", "")</f>
        <v>Messages must be 0 on 0 Relationships</v>
      </c>
      <c r="K3" s="18">
        <v>0</v>
      </c>
      <c r="L3" s="18">
        <v>-3</v>
      </c>
      <c r="M3" s="23">
        <v>0.01</v>
      </c>
      <c r="N3" s="13">
        <v>5</v>
      </c>
      <c r="O3" s="13">
        <v>1</v>
      </c>
      <c r="P3" s="14">
        <v>1</v>
      </c>
    </row>
    <row r="4" spans="1:24" x14ac:dyDescent="0.25">
      <c r="A4" s="3" t="s">
        <v>9</v>
      </c>
      <c r="B4" s="3" t="s">
        <v>13</v>
      </c>
      <c r="C4" s="3" t="s">
        <v>3</v>
      </c>
      <c r="D4" s="13">
        <v>150</v>
      </c>
      <c r="E4" s="13">
        <v>0</v>
      </c>
      <c r="F4" s="13">
        <v>2</v>
      </c>
      <c r="G4" s="13"/>
      <c r="H4" s="13">
        <f>10+K4</f>
        <v>10</v>
      </c>
      <c r="I4" s="1">
        <f>_xlfn.FLOOR.MATH((D6*H6+D7*H7+D8*H8)/(D4)*M4)+L4</f>
        <v>30</v>
      </c>
      <c r="J4" s="19" t="str">
        <f t="shared" si="0"/>
        <v/>
      </c>
      <c r="K4" s="18">
        <v>0</v>
      </c>
      <c r="L4" s="18">
        <v>3</v>
      </c>
      <c r="M4" s="23">
        <v>0.25</v>
      </c>
      <c r="N4" s="13">
        <v>60</v>
      </c>
      <c r="O4" s="13">
        <v>2</v>
      </c>
      <c r="P4" s="14">
        <v>10</v>
      </c>
    </row>
    <row r="5" spans="1:24" x14ac:dyDescent="0.25">
      <c r="A5" s="3" t="s">
        <v>9</v>
      </c>
      <c r="B5" s="3" t="s">
        <v>14</v>
      </c>
      <c r="C5" s="3" t="s">
        <v>4</v>
      </c>
      <c r="D5" s="13">
        <v>300</v>
      </c>
      <c r="E5" s="13">
        <v>0</v>
      </c>
      <c r="F5" s="13">
        <v>5</v>
      </c>
      <c r="G5" s="13"/>
      <c r="H5" s="13">
        <f>50+K5</f>
        <v>50</v>
      </c>
      <c r="I5" s="1">
        <f>_xlfn.FLOOR.MATH((D6*H6+D7*H7+D8*H8)/(D5)*M5)+L5</f>
        <v>40</v>
      </c>
      <c r="J5" s="19" t="str">
        <f t="shared" si="0"/>
        <v/>
      </c>
      <c r="K5" s="18">
        <v>0</v>
      </c>
      <c r="L5" s="18">
        <v>0</v>
      </c>
      <c r="M5" s="23">
        <v>0.74</v>
      </c>
      <c r="N5" s="13">
        <v>1</v>
      </c>
      <c r="O5" s="13">
        <v>3</v>
      </c>
      <c r="P5" s="14">
        <v>20</v>
      </c>
    </row>
    <row r="6" spans="1:24" x14ac:dyDescent="0.25">
      <c r="A6" s="3" t="s">
        <v>8</v>
      </c>
      <c r="B6" s="3" t="s">
        <v>15</v>
      </c>
      <c r="C6" s="3" t="s">
        <v>5</v>
      </c>
      <c r="D6" s="13">
        <v>2</v>
      </c>
      <c r="E6" s="13">
        <v>1</v>
      </c>
      <c r="F6" s="2">
        <f>_xlfn.CEILING.MATH((D3*F3+D4*F4+D5*F5)/(D6)*G6)</f>
        <v>9</v>
      </c>
      <c r="G6" s="21">
        <v>0.01</v>
      </c>
      <c r="H6" s="13">
        <f>0+K6</f>
        <v>0</v>
      </c>
      <c r="I6" s="1">
        <f>_xlfn.FLOOR.MATH((D3*H3+D4*H4+D5*H5)/(D6)*M6)+L6</f>
        <v>82</v>
      </c>
      <c r="J6" s="19" t="str">
        <f t="shared" si="0"/>
        <v/>
      </c>
      <c r="K6" s="18">
        <v>0</v>
      </c>
      <c r="L6" s="18">
        <v>0</v>
      </c>
      <c r="M6" s="23">
        <v>0.01</v>
      </c>
      <c r="N6" s="13">
        <v>0</v>
      </c>
      <c r="O6" s="13">
        <v>1</v>
      </c>
      <c r="P6" s="14">
        <v>0</v>
      </c>
    </row>
    <row r="7" spans="1:24" x14ac:dyDescent="0.25">
      <c r="A7" s="3" t="s">
        <v>8</v>
      </c>
      <c r="B7" s="3" t="s">
        <v>16</v>
      </c>
      <c r="C7" s="3" t="s">
        <v>6</v>
      </c>
      <c r="D7" s="13">
        <v>15</v>
      </c>
      <c r="E7" s="13">
        <v>20</v>
      </c>
      <c r="F7" s="2">
        <f>_xlfn.CEILING.MATH((D3*F3+D4*F4+D5*F5)/(D7)*G7)</f>
        <v>29</v>
      </c>
      <c r="G7" s="21">
        <v>0.24</v>
      </c>
      <c r="H7" s="13">
        <f>440+K7</f>
        <v>440</v>
      </c>
      <c r="I7" s="1">
        <f>_xlfn.FLOOR.MATH((D3*H3+D4*H4+D5*H5)/(D7)*M7)+L7</f>
        <v>264</v>
      </c>
      <c r="J7" s="19" t="str">
        <f t="shared" si="0"/>
        <v/>
      </c>
      <c r="K7" s="18">
        <v>0</v>
      </c>
      <c r="L7" s="18">
        <v>0</v>
      </c>
      <c r="M7" s="23">
        <v>0.24</v>
      </c>
      <c r="N7" s="13">
        <v>0</v>
      </c>
      <c r="O7" s="13">
        <v>1</v>
      </c>
      <c r="P7" s="14">
        <v>20</v>
      </c>
    </row>
    <row r="8" spans="1:24" x14ac:dyDescent="0.25">
      <c r="A8" s="3" t="s">
        <v>8</v>
      </c>
      <c r="B8" s="3" t="s">
        <v>17</v>
      </c>
      <c r="C8" s="3" t="s">
        <v>7</v>
      </c>
      <c r="D8" s="13">
        <v>15</v>
      </c>
      <c r="E8" s="13">
        <v>30</v>
      </c>
      <c r="F8" s="2">
        <f>_xlfn.CEILING.MATH((D3*F3+D4*F4+D5*F5)/(D8)*G8)</f>
        <v>90</v>
      </c>
      <c r="G8" s="21">
        <v>0.75</v>
      </c>
      <c r="H8" s="13">
        <f>660+K8</f>
        <v>660</v>
      </c>
      <c r="I8" s="1">
        <f>_xlfn.FLOOR.MATH((D3*H3+D4*H4+D5*H5)/(D8)*M8)+L8</f>
        <v>825</v>
      </c>
      <c r="J8" s="19" t="str">
        <f t="shared" si="0"/>
        <v/>
      </c>
      <c r="K8" s="18">
        <v>0</v>
      </c>
      <c r="L8" s="18">
        <v>0</v>
      </c>
      <c r="M8" s="23">
        <v>0.75</v>
      </c>
      <c r="N8" s="13">
        <v>0</v>
      </c>
      <c r="O8" s="13">
        <v>1</v>
      </c>
      <c r="P8" s="14">
        <v>30</v>
      </c>
    </row>
    <row r="9" spans="1:24" x14ac:dyDescent="0.25"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</row>
    <row r="10" spans="1:24" x14ac:dyDescent="0.25">
      <c r="D10" s="7"/>
      <c r="E10" s="7"/>
      <c r="F10" s="7"/>
      <c r="G10" s="7"/>
      <c r="H10" s="7"/>
      <c r="J10" s="7"/>
      <c r="K10" s="7"/>
      <c r="N10" s="7"/>
      <c r="O10" s="7"/>
      <c r="P10" s="6"/>
    </row>
    <row r="11" spans="1:24" x14ac:dyDescent="0.25">
      <c r="F11" s="17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916CF-DA95-4AEE-886B-16E22DB90DBC}">
  <dimension ref="A1:X11"/>
  <sheetViews>
    <sheetView zoomScale="85" zoomScaleNormal="85" workbookViewId="0">
      <pane ySplit="1" topLeftCell="A2" activePane="bottomLeft" state="frozen"/>
      <selection pane="bottomLeft" activeCell="G20" sqref="G20"/>
    </sheetView>
  </sheetViews>
  <sheetFormatPr defaultRowHeight="15" x14ac:dyDescent="0.25"/>
  <cols>
    <col min="1" max="1" width="10.140625" bestFit="1" customWidth="1"/>
    <col min="2" max="2" width="17.7109375" bestFit="1" customWidth="1"/>
    <col min="3" max="3" width="5.7109375" bestFit="1" customWidth="1"/>
    <col min="4" max="4" width="8.7109375" bestFit="1" customWidth="1"/>
    <col min="5" max="5" width="33.140625" bestFit="1" customWidth="1"/>
    <col min="6" max="6" width="24" bestFit="1" customWidth="1"/>
    <col min="7" max="7" width="45.85546875" bestFit="1" customWidth="1"/>
    <col min="8" max="8" width="25.42578125" bestFit="1" customWidth="1"/>
    <col min="9" max="9" width="30.140625" bestFit="1" customWidth="1"/>
    <col min="10" max="10" width="47.28515625" bestFit="1" customWidth="1"/>
    <col min="11" max="11" width="25.7109375" bestFit="1" customWidth="1"/>
    <col min="12" max="12" width="30.28515625" bestFit="1" customWidth="1"/>
    <col min="13" max="13" width="38.28515625" bestFit="1" customWidth="1"/>
    <col min="14" max="14" width="34" bestFit="1" customWidth="1"/>
    <col min="15" max="15" width="18.7109375" bestFit="1" customWidth="1"/>
    <col min="16" max="16" width="22" bestFit="1" customWidth="1"/>
    <col min="17" max="17" width="35" bestFit="1" customWidth="1"/>
    <col min="18" max="18" width="39.7109375" bestFit="1" customWidth="1"/>
    <col min="19" max="19" width="42" bestFit="1" customWidth="1"/>
    <col min="20" max="20" width="33.5703125" bestFit="1" customWidth="1"/>
    <col min="21" max="21" width="41.42578125" bestFit="1" customWidth="1"/>
    <col min="22" max="22" width="46" bestFit="1" customWidth="1"/>
    <col min="23" max="23" width="48.28515625" bestFit="1" customWidth="1"/>
    <col min="24" max="24" width="48.85546875" bestFit="1" customWidth="1"/>
  </cols>
  <sheetData>
    <row r="1" spans="1:24" ht="15.75" customHeight="1" x14ac:dyDescent="0.25">
      <c r="A1" s="8" t="s">
        <v>18</v>
      </c>
      <c r="B1" s="8" t="s">
        <v>0</v>
      </c>
      <c r="C1" s="9" t="s">
        <v>19</v>
      </c>
      <c r="D1" s="8" t="s">
        <v>21</v>
      </c>
      <c r="E1" s="10" t="s">
        <v>22</v>
      </c>
      <c r="F1" s="8" t="s">
        <v>23</v>
      </c>
      <c r="G1" s="4" t="s">
        <v>20</v>
      </c>
      <c r="H1" s="10" t="s">
        <v>24</v>
      </c>
      <c r="I1" s="10" t="s">
        <v>25</v>
      </c>
      <c r="J1" s="20" t="s">
        <v>38</v>
      </c>
      <c r="K1" s="10" t="s">
        <v>40</v>
      </c>
      <c r="L1" s="10" t="s">
        <v>39</v>
      </c>
      <c r="M1" s="4" t="s">
        <v>37</v>
      </c>
      <c r="N1" s="10" t="s">
        <v>26</v>
      </c>
      <c r="O1" s="10" t="s">
        <v>27</v>
      </c>
      <c r="P1" s="10" t="s">
        <v>28</v>
      </c>
      <c r="Q1" s="10" t="s">
        <v>29</v>
      </c>
      <c r="R1" s="10" t="s">
        <v>30</v>
      </c>
      <c r="S1" s="10" t="s">
        <v>31</v>
      </c>
      <c r="T1" s="10" t="s">
        <v>35</v>
      </c>
      <c r="U1" s="10" t="s">
        <v>32</v>
      </c>
      <c r="V1" s="10" t="s">
        <v>33</v>
      </c>
      <c r="W1" s="10" t="s">
        <v>34</v>
      </c>
      <c r="X1" s="10" t="s">
        <v>36</v>
      </c>
    </row>
    <row r="2" spans="1:24" x14ac:dyDescent="0.25">
      <c r="A2" s="3" t="s">
        <v>10</v>
      </c>
      <c r="B2" s="3" t="s">
        <v>11</v>
      </c>
      <c r="C2" s="3" t="s">
        <v>1</v>
      </c>
      <c r="D2" s="13">
        <v>5</v>
      </c>
      <c r="E2" s="13">
        <v>0</v>
      </c>
      <c r="F2" s="13">
        <v>0</v>
      </c>
      <c r="G2" s="13"/>
      <c r="H2" s="13">
        <v>0</v>
      </c>
      <c r="I2" s="5">
        <v>0</v>
      </c>
      <c r="J2" s="5"/>
      <c r="K2" s="5"/>
      <c r="L2" s="5"/>
      <c r="M2" s="13"/>
      <c r="N2" s="13">
        <v>50</v>
      </c>
      <c r="O2" s="13">
        <v>1</v>
      </c>
      <c r="P2" s="14">
        <v>0</v>
      </c>
      <c r="Q2" s="11">
        <f>D3*H3+D4*H4+D5*H5</f>
        <v>48</v>
      </c>
      <c r="R2" s="15">
        <f>D3*I3+D4*I4+D5*I5</f>
        <v>45</v>
      </c>
      <c r="S2" s="16">
        <f>U2-R2</f>
        <v>3</v>
      </c>
      <c r="T2" s="11">
        <f>D3*F3+D4*F4+D5*F5</f>
        <v>22</v>
      </c>
      <c r="U2" s="11">
        <f>D6*H6+D7*H7+D8*H8</f>
        <v>48</v>
      </c>
      <c r="V2" s="15">
        <f>D6*I6+D7*I7+D8*I8</f>
        <v>46</v>
      </c>
      <c r="W2" s="12">
        <f>Q2-V2</f>
        <v>2</v>
      </c>
      <c r="X2" s="11">
        <f>D6*F6+D7*F7+D8*F8</f>
        <v>27</v>
      </c>
    </row>
    <row r="3" spans="1:24" x14ac:dyDescent="0.25">
      <c r="A3" s="3" t="s">
        <v>9</v>
      </c>
      <c r="B3" s="3" t="s">
        <v>12</v>
      </c>
      <c r="C3" s="3" t="s">
        <v>2</v>
      </c>
      <c r="D3" s="13">
        <v>1</v>
      </c>
      <c r="E3" s="13">
        <v>0</v>
      </c>
      <c r="F3" s="13">
        <v>1</v>
      </c>
      <c r="G3" s="13"/>
      <c r="H3" s="13">
        <f>0+K3</f>
        <v>0</v>
      </c>
      <c r="I3" s="1">
        <f>_xlfn.FLOOR.MATH((D6*H6+D7*H7+D8*H8)/(D3)*M3)+L3</f>
        <v>0</v>
      </c>
      <c r="J3" s="19" t="str">
        <f t="shared" ref="J3:J8" si="0">IF(F3=0, "Messages must be 0 on 0 Relationships", "")</f>
        <v/>
      </c>
      <c r="K3" s="18">
        <v>0</v>
      </c>
      <c r="L3" s="18">
        <v>0</v>
      </c>
      <c r="M3" s="23">
        <v>0.01</v>
      </c>
      <c r="N3" s="13">
        <v>50</v>
      </c>
      <c r="O3" s="13">
        <v>1</v>
      </c>
      <c r="P3" s="14">
        <v>1</v>
      </c>
    </row>
    <row r="4" spans="1:24" x14ac:dyDescent="0.25">
      <c r="A4" s="3" t="s">
        <v>9</v>
      </c>
      <c r="B4" s="3" t="s">
        <v>13</v>
      </c>
      <c r="C4" s="3" t="s">
        <v>3</v>
      </c>
      <c r="D4" s="13">
        <v>3</v>
      </c>
      <c r="E4" s="13">
        <v>0</v>
      </c>
      <c r="F4" s="13">
        <v>2</v>
      </c>
      <c r="G4" s="13"/>
      <c r="H4" s="13">
        <f>4+K4</f>
        <v>4</v>
      </c>
      <c r="I4" s="1">
        <f>_xlfn.FLOOR.MATH((D6*H6+D7*H7+D8*H8)/(D4)*M4)+L4</f>
        <v>4</v>
      </c>
      <c r="J4" s="19" t="str">
        <f t="shared" si="0"/>
        <v/>
      </c>
      <c r="K4" s="18">
        <v>0</v>
      </c>
      <c r="L4" s="18">
        <v>0</v>
      </c>
      <c r="M4" s="23">
        <v>0.25</v>
      </c>
      <c r="N4" s="13">
        <v>60</v>
      </c>
      <c r="O4" s="13">
        <v>2</v>
      </c>
      <c r="P4" s="14">
        <v>10</v>
      </c>
    </row>
    <row r="5" spans="1:24" x14ac:dyDescent="0.25">
      <c r="A5" s="3" t="s">
        <v>9</v>
      </c>
      <c r="B5" s="3" t="s">
        <v>14</v>
      </c>
      <c r="C5" s="3" t="s">
        <v>4</v>
      </c>
      <c r="D5" s="13">
        <v>3</v>
      </c>
      <c r="E5" s="13">
        <v>0</v>
      </c>
      <c r="F5" s="13">
        <v>5</v>
      </c>
      <c r="G5" s="13"/>
      <c r="H5" s="13">
        <f>12+K5</f>
        <v>12</v>
      </c>
      <c r="I5" s="1">
        <f>_xlfn.FLOOR.MATH((D6*H6+D7*H7+D8*H8)/(D5)*M5)+L5</f>
        <v>11</v>
      </c>
      <c r="J5" s="19" t="str">
        <f t="shared" si="0"/>
        <v/>
      </c>
      <c r="K5" s="18">
        <v>0</v>
      </c>
      <c r="L5" s="18">
        <v>0</v>
      </c>
      <c r="M5" s="23">
        <v>0.74</v>
      </c>
      <c r="N5" s="13">
        <v>1</v>
      </c>
      <c r="O5" s="13">
        <v>3</v>
      </c>
      <c r="P5" s="14">
        <v>20</v>
      </c>
    </row>
    <row r="6" spans="1:24" x14ac:dyDescent="0.25">
      <c r="A6" s="3" t="s">
        <v>8</v>
      </c>
      <c r="B6" s="3" t="s">
        <v>15</v>
      </c>
      <c r="C6" s="3" t="s">
        <v>5</v>
      </c>
      <c r="D6" s="13">
        <v>1</v>
      </c>
      <c r="E6" s="13">
        <v>1</v>
      </c>
      <c r="F6" s="2">
        <f>_xlfn.CEILING.MATH((D3*F3+D4*F4+D5*F5)/(D6)*G6)</f>
        <v>1</v>
      </c>
      <c r="G6" s="21">
        <v>0.01</v>
      </c>
      <c r="H6" s="13">
        <v>0</v>
      </c>
      <c r="I6" s="1">
        <f>_xlfn.FLOOR.MATH((D3*H3+D4*H4+D5*H5)/(D6)*M6)+L6</f>
        <v>0</v>
      </c>
      <c r="J6" s="19" t="str">
        <f t="shared" si="0"/>
        <v/>
      </c>
      <c r="K6" s="18">
        <v>0</v>
      </c>
      <c r="L6" s="18">
        <v>0</v>
      </c>
      <c r="M6" s="23">
        <v>0.01</v>
      </c>
      <c r="N6" s="13">
        <v>0</v>
      </c>
      <c r="O6" s="13">
        <v>1</v>
      </c>
      <c r="P6" s="14">
        <v>0</v>
      </c>
    </row>
    <row r="7" spans="1:24" x14ac:dyDescent="0.25">
      <c r="A7" s="3" t="s">
        <v>8</v>
      </c>
      <c r="B7" s="3" t="s">
        <v>16</v>
      </c>
      <c r="C7" s="3" t="s">
        <v>6</v>
      </c>
      <c r="D7" s="13">
        <v>2</v>
      </c>
      <c r="E7" s="13">
        <v>20</v>
      </c>
      <c r="F7" s="2">
        <f>_xlfn.CEILING.MATH((D3*F3+D4*F4+D5*F5)/(D7)*G7)</f>
        <v>3</v>
      </c>
      <c r="G7" s="21">
        <v>0.24</v>
      </c>
      <c r="H7" s="13">
        <f>8+K7</f>
        <v>8</v>
      </c>
      <c r="I7" s="1">
        <f>_xlfn.FLOOR.MATH((D3*H3+D4*H4+D5*H5)/(D7)*M7)+L7</f>
        <v>5</v>
      </c>
      <c r="J7" s="19" t="str">
        <f t="shared" si="0"/>
        <v/>
      </c>
      <c r="K7" s="18">
        <v>0</v>
      </c>
      <c r="L7" s="18">
        <v>0</v>
      </c>
      <c r="M7" s="23">
        <v>0.24</v>
      </c>
      <c r="N7" s="13">
        <v>0</v>
      </c>
      <c r="O7" s="13">
        <v>1</v>
      </c>
      <c r="P7" s="14">
        <v>20</v>
      </c>
    </row>
    <row r="8" spans="1:24" x14ac:dyDescent="0.25">
      <c r="A8" s="3" t="s">
        <v>8</v>
      </c>
      <c r="B8" s="3" t="s">
        <v>17</v>
      </c>
      <c r="C8" s="3" t="s">
        <v>7</v>
      </c>
      <c r="D8" s="13">
        <v>4</v>
      </c>
      <c r="E8" s="13">
        <v>30</v>
      </c>
      <c r="F8" s="2">
        <f>_xlfn.CEILING.MATH((D3*F3+D4*F4+D5*F5)/(D8)*G8)</f>
        <v>5</v>
      </c>
      <c r="G8" s="21">
        <v>0.75</v>
      </c>
      <c r="H8" s="13">
        <f>8+K8</f>
        <v>8</v>
      </c>
      <c r="I8" s="1">
        <f>_xlfn.FLOOR.MATH((D3*H3+D4*H4+D5*H5)/(D8)*M8)+L8</f>
        <v>9</v>
      </c>
      <c r="J8" s="19" t="str">
        <f t="shared" si="0"/>
        <v/>
      </c>
      <c r="K8" s="18">
        <v>0</v>
      </c>
      <c r="L8" s="18">
        <v>0</v>
      </c>
      <c r="M8" s="23">
        <v>0.75</v>
      </c>
      <c r="N8" s="13">
        <v>0</v>
      </c>
      <c r="O8" s="13">
        <v>1</v>
      </c>
      <c r="P8" s="14">
        <v>30</v>
      </c>
    </row>
    <row r="9" spans="1:24" x14ac:dyDescent="0.25"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</row>
    <row r="10" spans="1:24" x14ac:dyDescent="0.25">
      <c r="D10" s="7"/>
      <c r="E10" s="7"/>
      <c r="F10" s="7"/>
      <c r="G10" s="7"/>
      <c r="H10" s="7"/>
      <c r="J10" s="7"/>
      <c r="K10" s="7"/>
      <c r="N10" s="7"/>
      <c r="O10" s="7"/>
      <c r="P10" s="6"/>
    </row>
    <row r="11" spans="1:24" x14ac:dyDescent="0.25">
      <c r="F11" s="1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21</vt:i4>
      </vt:variant>
    </vt:vector>
  </HeadingPairs>
  <TitlesOfParts>
    <vt:vector size="24" baseType="lpstr">
      <vt:lpstr>heavy</vt:lpstr>
      <vt:lpstr>light</vt:lpstr>
      <vt:lpstr>test</vt:lpstr>
      <vt:lpstr>ma1_</vt:lpstr>
      <vt:lpstr>ma2_</vt:lpstr>
      <vt:lpstr>ma3_</vt:lpstr>
      <vt:lpstr>mc1_</vt:lpstr>
      <vt:lpstr>mc2_</vt:lpstr>
      <vt:lpstr>mc3_</vt:lpstr>
      <vt:lpstr>me_</vt:lpstr>
      <vt:lpstr>na1_</vt:lpstr>
      <vt:lpstr>na2_</vt:lpstr>
      <vt:lpstr>na3_</vt:lpstr>
      <vt:lpstr>nc1_</vt:lpstr>
      <vt:lpstr>nc2_</vt:lpstr>
      <vt:lpstr>nc3_</vt:lpstr>
      <vt:lpstr>heavy!Print_Area</vt:lpstr>
      <vt:lpstr>ra1_</vt:lpstr>
      <vt:lpstr>ra2_</vt:lpstr>
      <vt:lpstr>ra3_</vt:lpstr>
      <vt:lpstr>rc_1</vt:lpstr>
      <vt:lpstr>rc_2</vt:lpstr>
      <vt:lpstr>rc_3</vt:lpstr>
      <vt:lpstr>re_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 Notheisen</dc:creator>
  <cp:lastModifiedBy>Erich Brunner</cp:lastModifiedBy>
  <cp:lastPrinted>2024-10-15T06:18:14Z</cp:lastPrinted>
  <dcterms:created xsi:type="dcterms:W3CDTF">2024-05-27T09:33:44Z</dcterms:created>
  <dcterms:modified xsi:type="dcterms:W3CDTF">2024-10-24T13:25:59Z</dcterms:modified>
</cp:coreProperties>
</file>