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.SnapshotCreator.Tests\TestData\"/>
    </mc:Choice>
  </mc:AlternateContent>
  <xr:revisionPtr revIDLastSave="0" documentId="13_ncr:1_{843E4E73-41D0-456C-941A-4B41B107D4C7}" xr6:coauthVersionLast="47" xr6:coauthVersionMax="47" xr10:uidLastSave="{00000000-0000-0000-0000-000000000000}"/>
  <bookViews>
    <workbookView xWindow="12405" yWindow="0" windowWidth="20175" windowHeight="10770" tabRatio="318" activeTab="1" xr2:uid="{92C40C20-5DD5-42C1-8294-9AF7E00B4BE7}"/>
  </bookViews>
  <sheets>
    <sheet name="heavy" sheetId="1" r:id="rId1"/>
    <sheet name="light" sheetId="2" r:id="rId2"/>
    <sheet name="test" sheetId="3" r:id="rId3"/>
  </sheets>
  <definedNames>
    <definedName name="kc_">heavy!#REF!</definedName>
    <definedName name="ma1_">heavy!$I$3</definedName>
    <definedName name="ma2_">heavy!$I$4</definedName>
    <definedName name="ma3_">heavy!$I$5</definedName>
    <definedName name="mc1_">heavy!$I$6</definedName>
    <definedName name="mc2_">heavy!$I$7</definedName>
    <definedName name="mc3_">heavy!$I$8</definedName>
    <definedName name="me_">heavy!$I$2</definedName>
    <definedName name="na_">heavy!#REF!</definedName>
    <definedName name="na1_">heavy!$D$3</definedName>
    <definedName name="na2_">heavy!$D$4</definedName>
    <definedName name="na3_">heavy!$D$5</definedName>
    <definedName name="nc_">heavy!#REF!</definedName>
    <definedName name="nc1_">heavy!$D$6</definedName>
    <definedName name="nc2_">heavy!$D$7</definedName>
    <definedName name="nc3_">heavy!$D$8</definedName>
    <definedName name="_xlnm.Print_Area" localSheetId="0">heavy!$A$1:$Q$10</definedName>
    <definedName name="ra1_">heavy!$F$3</definedName>
    <definedName name="ra2_">heavy!$F$4</definedName>
    <definedName name="ra3_">heavy!$F$5</definedName>
    <definedName name="rc_1">heavy!$F$6</definedName>
    <definedName name="rc_2">heavy!$F$7</definedName>
    <definedName name="rc_3">heavy!$F$8</definedName>
    <definedName name="re_">heavy!$F$2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G8" i="3"/>
  <c r="G6" i="3"/>
  <c r="G7" i="1"/>
  <c r="G8" i="1"/>
  <c r="G6" i="1"/>
  <c r="G7" i="2"/>
  <c r="G8" i="2"/>
  <c r="G6" i="2"/>
  <c r="G5" i="1"/>
  <c r="G4" i="1"/>
  <c r="G3" i="1"/>
  <c r="G5" i="2"/>
  <c r="G4" i="2"/>
  <c r="G3" i="2"/>
  <c r="G5" i="3"/>
  <c r="G4" i="3"/>
  <c r="G3" i="3"/>
  <c r="J4" i="3"/>
  <c r="I8" i="3"/>
  <c r="I7" i="3"/>
  <c r="J5" i="3" s="1"/>
  <c r="I5" i="3"/>
  <c r="J8" i="3" s="1"/>
  <c r="I4" i="3"/>
  <c r="I3" i="3"/>
  <c r="J7" i="3" s="1"/>
  <c r="K5" i="3"/>
  <c r="K4" i="3"/>
  <c r="K3" i="3"/>
  <c r="I8" i="1"/>
  <c r="I7" i="1"/>
  <c r="I5" i="1"/>
  <c r="I4" i="1"/>
  <c r="J7" i="1" s="1"/>
  <c r="J5" i="1"/>
  <c r="J4" i="1"/>
  <c r="J3" i="1"/>
  <c r="K5" i="1"/>
  <c r="K4" i="1"/>
  <c r="K3" i="1"/>
  <c r="I3" i="2"/>
  <c r="I4" i="2"/>
  <c r="I5" i="2"/>
  <c r="I6" i="2"/>
  <c r="I7" i="2"/>
  <c r="I8" i="2"/>
  <c r="K4" i="2"/>
  <c r="K5" i="2"/>
  <c r="K3" i="2"/>
  <c r="F6" i="3"/>
  <c r="K6" i="3" s="1"/>
  <c r="U2" i="3"/>
  <c r="F7" i="3"/>
  <c r="K7" i="3" s="1"/>
  <c r="F8" i="3"/>
  <c r="K8" i="3" s="1"/>
  <c r="F7" i="1"/>
  <c r="K7" i="1" s="1"/>
  <c r="F6" i="1"/>
  <c r="K6" i="1" s="1"/>
  <c r="F6" i="2"/>
  <c r="K6" i="2" s="1"/>
  <c r="F7" i="2"/>
  <c r="K7" i="2" s="1"/>
  <c r="F8" i="2"/>
  <c r="K8" i="2" s="1"/>
  <c r="U2" i="2"/>
  <c r="U2" i="1"/>
  <c r="V2" i="1"/>
  <c r="J4" i="2" l="1"/>
  <c r="J3" i="3"/>
  <c r="J6" i="3"/>
  <c r="V2" i="3"/>
  <c r="W2" i="3"/>
  <c r="R2" i="3"/>
  <c r="R2" i="1"/>
  <c r="J6" i="1"/>
  <c r="J8" i="1"/>
  <c r="R2" i="2"/>
  <c r="J6" i="2"/>
  <c r="J7" i="2"/>
  <c r="J8" i="2"/>
  <c r="V2" i="2"/>
  <c r="J5" i="2"/>
  <c r="J3" i="2"/>
  <c r="Y2" i="3"/>
  <c r="Y2" i="2"/>
  <c r="F8" i="1"/>
  <c r="K8" i="1" s="1"/>
  <c r="X2" i="3" l="1"/>
  <c r="S2" i="3"/>
  <c r="T2" i="3" s="1"/>
  <c r="W2" i="1"/>
  <c r="X2" i="1" s="1"/>
  <c r="S2" i="2"/>
  <c r="T2" i="2" s="1"/>
  <c r="W2" i="2"/>
  <c r="X2" i="2" s="1"/>
  <c r="Y2" i="1"/>
  <c r="S2" i="1"/>
  <c r="T2" i="1" s="1"/>
</calcChain>
</file>

<file path=xl/sharedStrings.xml><?xml version="1.0" encoding="utf-8"?>
<sst xmlns="http://schemas.openxmlformats.org/spreadsheetml/2006/main" count="138" uniqueCount="42">
  <si>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</si>
  <si>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</si>
  <si>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</si>
  <si>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</si>
  <si>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</si>
  <si>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</si>
  <si>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</si>
  <si>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</si>
  <si>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</si>
  <si>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</si>
  <si>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</si>
  <si>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</si>
  <si>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</si>
  <si>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</si>
  <si>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</si>
  <si>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</si>
  <si>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</si>
  <si>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</si>
  <si>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</si>
  <si>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</si>
  <si>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</si>
  <si>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</si>
  <si>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</si>
  <si>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</si>
  <si>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</si>
  <si>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</si>
  <si>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</si>
  <si>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</si>
  <si>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</si>
  <si>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</si>
  <si>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</si>
  <si>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</si>
  <si>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</si>
  <si>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</si>
  <si>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</si>
  <si>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</si>
  <si>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Connector.TotalNumberOfAvailableRelationships</t>
  </si>
  <si>
    <t>Received Messages / Identity Ratio [%]</t>
  </si>
  <si>
    <t>Relationship Hint</t>
  </si>
  <si>
    <t>CorrectionReceivedMessages</t>
  </si>
  <si>
    <t>CorrectionSentMessages</t>
  </si>
  <si>
    <t>Relationship Hint - Connector Identity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</si>
</sst>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0" borderId="0" xfId="0" applyFont="1"/>
    <xf numFmtId="0" fontId="5" fillId="0" borderId="0" xfId="0" applyFont="1"/>
    <xf numFmtId="3" fontId="0" fillId="4" borderId="0" xfId="0" applyNumberFormat="1" applyFill="1"/>
    <xf numFmtId="1" fontId="0" fillId="4" borderId="0" xfId="0" applyNumberFormat="1" applyFill="1"/>
    <xf numFmtId="0" fontId="3" fillId="0" borderId="0" xfId="2" applyFont="1" applyFill="1"/>
    <xf numFmtId="0" fontId="5" fillId="0" borderId="0" xfId="2" applyFont="1" applyFill="1"/>
    <xf numFmtId="2" fontId="0" fillId="0" borderId="0" xfId="0" applyNumberFormat="1"/>
    <xf numFmtId="3" fontId="8" fillId="0" borderId="0" xfId="0" applyNumberFormat="1" applyFont="1"/>
    <xf numFmtId="0" fontId="7" fillId="5" borderId="0" xfId="0" applyFont="1" applyFill="1" applyAlignment="1">
      <alignment wrapText="1"/>
    </xf>
    <xf numFmtId="4" fontId="0" fillId="4" borderId="0" xfId="0" applyNumberFormat="1" applyFill="1" applyAlignment="1">
      <alignment horizontal="right"/>
    </xf>
    <xf numFmtId="43" fontId="0" fillId="4" borderId="0" xfId="1" applyFont="1" applyFill="1" applyAlignment="1">
      <alignment horizontal="left"/>
    </xf>
    <xf numFmtId="4" fontId="0" fillId="4" borderId="0" xfId="0" applyNumberFormat="1" applyFill="1"/>
    <xf numFmtId="3" fontId="3" fillId="6" borderId="0" xfId="1" applyNumberFormat="1" applyFont="1" applyFill="1" applyBorder="1" applyAlignment="1">
      <alignment horizontal="right"/>
    </xf>
    <xf numFmtId="3" fontId="3" fillId="6" borderId="0" xfId="0" applyNumberFormat="1" applyFont="1" applyFill="1"/>
    <xf numFmtId="3" fontId="6" fillId="4" borderId="0" xfId="0" applyNumberFormat="1" applyFont="1" applyFill="1"/>
    <xf numFmtId="0" fontId="7" fillId="5" borderId="0" xfId="0" applyFont="1" applyFill="1"/>
    <xf numFmtId="3" fontId="6" fillId="0" borderId="0" xfId="0" applyNumberFormat="1" applyFont="1"/>
    <xf numFmtId="3" fontId="3" fillId="0" borderId="0" xfId="1" applyNumberFormat="1" applyFont="1" applyFill="1" applyBorder="1" applyAlignment="1">
      <alignment horizontal="right"/>
    </xf>
    <xf numFmtId="3" fontId="9" fillId="4" borderId="0" xfId="0" applyNumberFormat="1" applyFont="1" applyFill="1"/>
    <xf numFmtId="3" fontId="6" fillId="0" borderId="0" xfId="1" applyNumberFormat="1" applyFont="1" applyFill="1" applyBorder="1" applyAlignment="1">
      <alignment horizontal="right"/>
    </xf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1382512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A77805-3055-1268-ABDF-799750626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6" y="1916206"/>
          <a:ext cx="6828571" cy="2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1382512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F05A9D-A168-B2C4-F504-F34C057C4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6" y="1916206"/>
          <a:ext cx="6828571" cy="2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878248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8CD441-B3A0-2710-D16D-22D95B6B7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1916206"/>
          <a:ext cx="6828571" cy="2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Y11"/>
  <sheetViews>
    <sheetView zoomScale="85" zoomScaleNormal="85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54.85546875" customWidth="1"/>
    <col min="8" max="8" width="42.85546875" bestFit="1" customWidth="1"/>
    <col min="9" max="9" width="23" bestFit="1" customWidth="1"/>
    <col min="10" max="10" width="27.140625" bestFit="1" customWidth="1"/>
    <col min="11" max="11" width="36.85546875" bestFit="1" customWidth="1"/>
    <col min="12" max="12" width="23" bestFit="1" customWidth="1"/>
    <col min="13" max="13" width="27.140625" bestFit="1" customWidth="1"/>
    <col min="14" max="14" width="34.85546875" bestFit="1" customWidth="1"/>
    <col min="15" max="15" width="32.42578125" bestFit="1" customWidth="1"/>
    <col min="16" max="16" width="17" bestFit="1" customWidth="1"/>
    <col min="17" max="17" width="20.140625" bestFit="1" customWidth="1"/>
    <col min="18" max="18" width="31.7109375" bestFit="1" customWidth="1"/>
    <col min="19" max="19" width="35.85546875" bestFit="1" customWidth="1"/>
    <col min="20" max="20" width="37.42578125" bestFit="1" customWidth="1"/>
    <col min="21" max="21" width="31.42578125" bestFit="1" customWidth="1"/>
    <col min="22" max="22" width="37.42578125" bestFit="1" customWidth="1"/>
    <col min="23" max="23" width="41.5703125" bestFit="1" customWidth="1"/>
    <col min="24" max="24" width="43.28515625" bestFit="1" customWidth="1"/>
    <col min="25" max="25" width="45.5703125" bestFit="1" customWidth="1"/>
  </cols>
  <sheetData>
    <row r="1" spans="1:25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4" t="s">
        <v>41</v>
      </c>
      <c r="H1" s="2" t="s">
        <v>20</v>
      </c>
      <c r="I1" s="8" t="s">
        <v>24</v>
      </c>
      <c r="J1" s="8" t="s">
        <v>25</v>
      </c>
      <c r="K1" s="17" t="s">
        <v>38</v>
      </c>
      <c r="L1" s="2" t="s">
        <v>40</v>
      </c>
      <c r="M1" s="2" t="s">
        <v>39</v>
      </c>
      <c r="N1" s="2" t="s">
        <v>37</v>
      </c>
      <c r="O1" s="8" t="s">
        <v>26</v>
      </c>
      <c r="P1" s="8" t="s">
        <v>27</v>
      </c>
      <c r="Q1" s="8" t="s">
        <v>28</v>
      </c>
      <c r="R1" s="8" t="s">
        <v>29</v>
      </c>
      <c r="S1" s="2" t="s">
        <v>30</v>
      </c>
      <c r="T1" s="2" t="s">
        <v>31</v>
      </c>
      <c r="U1" s="8" t="s">
        <v>35</v>
      </c>
      <c r="V1" s="8" t="s">
        <v>32</v>
      </c>
      <c r="W1" s="2" t="s">
        <v>33</v>
      </c>
      <c r="X1" s="2" t="s">
        <v>34</v>
      </c>
      <c r="Y1" s="2" t="s">
        <v>36</v>
      </c>
    </row>
    <row r="2" spans="1:25" x14ac:dyDescent="0.25">
      <c r="A2" s="1" t="s">
        <v>10</v>
      </c>
      <c r="B2" s="1" t="s">
        <v>11</v>
      </c>
      <c r="C2" s="1" t="s">
        <v>1</v>
      </c>
      <c r="D2" s="11">
        <v>5000</v>
      </c>
      <c r="E2" s="11">
        <v>0</v>
      </c>
      <c r="F2" s="11">
        <v>0</v>
      </c>
      <c r="G2" s="3"/>
      <c r="H2" s="11"/>
      <c r="I2" s="11">
        <v>0</v>
      </c>
      <c r="J2" s="11">
        <v>0</v>
      </c>
      <c r="K2" s="3"/>
      <c r="L2" s="11"/>
      <c r="M2" s="11"/>
      <c r="N2" s="11"/>
      <c r="O2" s="11">
        <v>50</v>
      </c>
      <c r="P2" s="11">
        <v>1</v>
      </c>
      <c r="Q2" s="12">
        <v>0</v>
      </c>
      <c r="R2" s="9">
        <f>na1_*ma1_+na2_*ma2_+na3_*ma3_</f>
        <v>775000</v>
      </c>
      <c r="S2" s="9">
        <f>na1_*J3+na2_*J4+na3_*J5</f>
        <v>779500</v>
      </c>
      <c r="T2" s="10">
        <f>V2-S2</f>
        <v>500</v>
      </c>
      <c r="U2" s="9">
        <f>na1_*ra1_+na2_*ra2_+na3_*ra3_</f>
        <v>20500</v>
      </c>
      <c r="V2" s="9">
        <f>nc1_*mc1_+nc2_*mc2_+nc3_*mc3_</f>
        <v>780000</v>
      </c>
      <c r="W2" s="9">
        <f>nc1_*J6+nc2_*J7+nc3_*J8</f>
        <v>774990</v>
      </c>
      <c r="X2" s="10">
        <f>R2-W2</f>
        <v>10</v>
      </c>
      <c r="Y2" s="9">
        <f>nc1_*rc_1+nc2_*rc_2+nc3_*rc_3</f>
        <v>20530</v>
      </c>
    </row>
    <row r="3" spans="1:25" x14ac:dyDescent="0.25">
      <c r="A3" s="1" t="s">
        <v>9</v>
      </c>
      <c r="B3" s="1" t="s">
        <v>12</v>
      </c>
      <c r="C3" s="1" t="s">
        <v>2</v>
      </c>
      <c r="D3" s="11">
        <v>500</v>
      </c>
      <c r="E3" s="11">
        <v>0</v>
      </c>
      <c r="F3" s="11">
        <v>0</v>
      </c>
      <c r="G3" s="25" t="str">
        <f>IF(AND(D6&lt;F3,D7&lt;F3,D8&lt;F3), "App Relationships must be less than or equal to connector Amount", "")</f>
        <v/>
      </c>
      <c r="H3" s="11"/>
      <c r="I3" s="11">
        <v>0</v>
      </c>
      <c r="J3" s="22">
        <f>_xlfn.FLOOR.MATH((nc1_*mc1_+mc2_*nc2_+mc3_*nc3_)/(na1_)*N3)+M3</f>
        <v>0</v>
      </c>
      <c r="K3" s="16" t="str">
        <f t="shared" ref="K3:K8" si="0">IF(F3=0, "Messages must be 0 on 0 Relationships", "")</f>
        <v>Messages must be 0 on 0 Relationships</v>
      </c>
      <c r="L3" s="23">
        <v>0</v>
      </c>
      <c r="M3" s="23">
        <v>0</v>
      </c>
      <c r="N3" s="20">
        <v>0</v>
      </c>
      <c r="O3" s="11">
        <v>50</v>
      </c>
      <c r="P3" s="11">
        <v>1</v>
      </c>
      <c r="Q3" s="12">
        <v>1</v>
      </c>
    </row>
    <row r="4" spans="1:25" x14ac:dyDescent="0.25">
      <c r="A4" s="1" t="s">
        <v>9</v>
      </c>
      <c r="B4" s="1" t="s">
        <v>13</v>
      </c>
      <c r="C4" s="1" t="s">
        <v>3</v>
      </c>
      <c r="D4" s="11">
        <v>1500</v>
      </c>
      <c r="E4" s="11">
        <v>2</v>
      </c>
      <c r="F4" s="11">
        <v>2</v>
      </c>
      <c r="G4" s="25" t="str">
        <f>IF(AND(D6&lt;F4,D7&lt;F4,D8&lt;F4), "App Relationships must be less than or equal to connector Amount", "")</f>
        <v/>
      </c>
      <c r="H4" s="11"/>
      <c r="I4" s="11">
        <f>50+L4</f>
        <v>50</v>
      </c>
      <c r="J4" s="22">
        <f>_xlfn.FLOOR.MATH((nc1_*mc1_+mc2_*nc2_+mc3_*nc3_)/(na2_)*N4)+M4</f>
        <v>130</v>
      </c>
      <c r="K4" s="16" t="str">
        <f t="shared" si="0"/>
        <v/>
      </c>
      <c r="L4" s="23">
        <v>0</v>
      </c>
      <c r="M4" s="23">
        <v>0</v>
      </c>
      <c r="N4" s="20">
        <v>0.25</v>
      </c>
      <c r="O4" s="11">
        <v>500</v>
      </c>
      <c r="P4" s="11">
        <v>2</v>
      </c>
      <c r="Q4" s="12">
        <v>10</v>
      </c>
    </row>
    <row r="5" spans="1:25" x14ac:dyDescent="0.25">
      <c r="A5" s="1" t="s">
        <v>9</v>
      </c>
      <c r="B5" s="1" t="s">
        <v>14</v>
      </c>
      <c r="C5" s="1" t="s">
        <v>4</v>
      </c>
      <c r="D5" s="11">
        <v>3500</v>
      </c>
      <c r="E5" s="11">
        <v>5</v>
      </c>
      <c r="F5" s="11">
        <v>5</v>
      </c>
      <c r="G5" s="25" t="str">
        <f>IF(AND(D6&lt;F5,D7&lt;F5,D8&lt;F5), "App Relationships must be less than or equal to connector Amount", "")</f>
        <v/>
      </c>
      <c r="H5" s="11"/>
      <c r="I5" s="11">
        <f>200+L5</f>
        <v>200</v>
      </c>
      <c r="J5" s="22">
        <f>_xlfn.FLOOR.MATH((nc1_*mc1_+mc2_*nc2_+mc3_*nc3_)/(na3_)*N5)+M5</f>
        <v>167</v>
      </c>
      <c r="K5" s="16" t="str">
        <f t="shared" si="0"/>
        <v/>
      </c>
      <c r="L5" s="23">
        <v>0</v>
      </c>
      <c r="M5" s="23">
        <v>0</v>
      </c>
      <c r="N5" s="20">
        <v>0.75</v>
      </c>
      <c r="O5" s="11">
        <v>1500</v>
      </c>
      <c r="P5" s="11">
        <v>3</v>
      </c>
      <c r="Q5" s="12">
        <v>20</v>
      </c>
    </row>
    <row r="6" spans="1:25" x14ac:dyDescent="0.25">
      <c r="A6" s="1" t="s">
        <v>8</v>
      </c>
      <c r="B6" s="1" t="s">
        <v>15</v>
      </c>
      <c r="C6" s="1" t="s">
        <v>5</v>
      </c>
      <c r="D6" s="11">
        <v>10</v>
      </c>
      <c r="E6" s="11">
        <v>0</v>
      </c>
      <c r="F6" s="22">
        <f>_xlfn.CEILING.MATH((na1_*ra1_+na2_*ra2_+na3_*ra3_)/(nc1_)*H6)</f>
        <v>0</v>
      </c>
      <c r="G6" s="26" t="str">
        <f>IF(E6&lt;F6, "Need at least as much Relationship-Templates as Relationships", "")</f>
        <v/>
      </c>
      <c r="H6" s="18">
        <v>0</v>
      </c>
      <c r="I6" s="11">
        <v>0</v>
      </c>
      <c r="J6" s="22">
        <f>_xlfn.FLOOR.MATH((na1_*ma1_+ma2_*na2_+ma3_*na3_)/(nc1_)*N6)+M6</f>
        <v>0</v>
      </c>
      <c r="K6" s="16" t="str">
        <f t="shared" si="0"/>
        <v>Messages must be 0 on 0 Relationships</v>
      </c>
      <c r="L6" s="23">
        <v>0</v>
      </c>
      <c r="M6" s="23">
        <v>0</v>
      </c>
      <c r="N6" s="20">
        <v>0</v>
      </c>
      <c r="O6" s="11">
        <v>0</v>
      </c>
      <c r="P6" s="11">
        <v>1</v>
      </c>
      <c r="Q6" s="12">
        <v>10</v>
      </c>
    </row>
    <row r="7" spans="1:25" x14ac:dyDescent="0.25">
      <c r="A7" s="1" t="s">
        <v>8</v>
      </c>
      <c r="B7" s="1" t="s">
        <v>16</v>
      </c>
      <c r="C7" s="1" t="s">
        <v>6</v>
      </c>
      <c r="D7" s="11">
        <v>20</v>
      </c>
      <c r="E7" s="11">
        <v>8000</v>
      </c>
      <c r="F7" s="21">
        <f>_xlfn.CEILING.MATH((na1_*ra1_+na2_*ra2_+na3_*ra3_)/(nc2_)*H7)</f>
        <v>257</v>
      </c>
      <c r="G7" s="26" t="str">
        <f t="shared" ref="G7:G8" si="1">IF(E7&lt;F7, "Need at least as much Relationship-Templates as Relationships", "")</f>
        <v/>
      </c>
      <c r="H7" s="19">
        <v>0.25</v>
      </c>
      <c r="I7" s="11">
        <f>12000+L7</f>
        <v>12000</v>
      </c>
      <c r="J7" s="22">
        <f>_xlfn.FLOOR.MATH((na1_*ma1_+ma2_*na2_+ma3_*na3_)/(nc2_)*N7)+M7</f>
        <v>9687</v>
      </c>
      <c r="K7" s="16" t="str">
        <f t="shared" si="0"/>
        <v/>
      </c>
      <c r="L7" s="23">
        <v>0</v>
      </c>
      <c r="M7" s="23">
        <v>0</v>
      </c>
      <c r="N7" s="20">
        <v>0.25</v>
      </c>
      <c r="O7" s="11">
        <v>0</v>
      </c>
      <c r="P7" s="11">
        <v>1</v>
      </c>
      <c r="Q7" s="12">
        <v>100</v>
      </c>
    </row>
    <row r="8" spans="1:25" x14ac:dyDescent="0.25">
      <c r="A8" s="1" t="s">
        <v>8</v>
      </c>
      <c r="B8" s="1" t="s">
        <v>17</v>
      </c>
      <c r="C8" s="1" t="s">
        <v>7</v>
      </c>
      <c r="D8" s="11">
        <v>30</v>
      </c>
      <c r="E8" s="11">
        <v>12000</v>
      </c>
      <c r="F8" s="21">
        <f>_xlfn.CEILING.MATH((na1_*ra1_+na2_*ra2_+na3_*ra3_)/(nc3_)*H8)</f>
        <v>513</v>
      </c>
      <c r="G8" s="26" t="str">
        <f t="shared" si="1"/>
        <v/>
      </c>
      <c r="H8" s="19">
        <v>0.75</v>
      </c>
      <c r="I8" s="11">
        <f>18000+L8</f>
        <v>18000</v>
      </c>
      <c r="J8" s="22">
        <f>_xlfn.FLOOR.MATH((na1_*ma1_+ma2_*na2_+ma3_*na3_)/(nc3_)*N8)+M8</f>
        <v>19375</v>
      </c>
      <c r="K8" s="16" t="str">
        <f t="shared" si="0"/>
        <v/>
      </c>
      <c r="L8" s="23">
        <v>0</v>
      </c>
      <c r="M8" s="23">
        <v>0</v>
      </c>
      <c r="N8" s="20">
        <v>0.75</v>
      </c>
      <c r="O8" s="11">
        <v>0</v>
      </c>
      <c r="P8" s="11">
        <v>1</v>
      </c>
      <c r="Q8" s="12">
        <v>300</v>
      </c>
    </row>
    <row r="9" spans="1:25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" x14ac:dyDescent="0.25">
      <c r="D10" s="5"/>
      <c r="E10" s="5"/>
      <c r="F10" s="5"/>
      <c r="G10" s="5"/>
      <c r="H10" s="5"/>
      <c r="I10" s="5"/>
      <c r="K10" s="5"/>
      <c r="L10" s="5"/>
      <c r="O10" s="5"/>
      <c r="P10" s="5"/>
      <c r="Q10" s="4"/>
    </row>
    <row r="11" spans="1:25" x14ac:dyDescent="0.25">
      <c r="G11" s="15"/>
    </row>
  </sheetData>
  <pageMargins left="0.7" right="0.7" top="0.75" bottom="0.75" header="0.3" footer="0.3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:Y11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E7" sqref="E7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61.42578125" customWidth="1"/>
    <col min="8" max="8" width="42.85546875" bestFit="1" customWidth="1"/>
    <col min="9" max="9" width="23" bestFit="1" customWidth="1"/>
    <col min="10" max="10" width="27.140625" bestFit="1" customWidth="1"/>
    <col min="11" max="11" width="36.85546875" bestFit="1" customWidth="1"/>
    <col min="12" max="12" width="23" bestFit="1" customWidth="1"/>
    <col min="13" max="13" width="27.140625" bestFit="1" customWidth="1"/>
    <col min="14" max="14" width="34.85546875" bestFit="1" customWidth="1"/>
    <col min="15" max="15" width="32.42578125" bestFit="1" customWidth="1"/>
    <col min="16" max="16" width="17" bestFit="1" customWidth="1"/>
    <col min="17" max="17" width="20.140625" bestFit="1" customWidth="1"/>
    <col min="18" max="18" width="31.7109375" bestFit="1" customWidth="1"/>
    <col min="19" max="19" width="35.85546875" bestFit="1" customWidth="1"/>
    <col min="20" max="20" width="37.42578125" bestFit="1" customWidth="1"/>
    <col min="21" max="21" width="31.42578125" bestFit="1" customWidth="1"/>
    <col min="22" max="22" width="37.42578125" bestFit="1" customWidth="1"/>
    <col min="23" max="23" width="41.5703125" bestFit="1" customWidth="1"/>
    <col min="24" max="24" width="43.28515625" bestFit="1" customWidth="1"/>
    <col min="25" max="25" width="45.5703125" bestFit="1" customWidth="1"/>
  </cols>
  <sheetData>
    <row r="1" spans="1:25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4" t="s">
        <v>41</v>
      </c>
      <c r="H1" s="2" t="s">
        <v>20</v>
      </c>
      <c r="I1" s="8" t="s">
        <v>24</v>
      </c>
      <c r="J1" s="8" t="s">
        <v>25</v>
      </c>
      <c r="K1" s="17" t="s">
        <v>38</v>
      </c>
      <c r="L1" s="2" t="s">
        <v>40</v>
      </c>
      <c r="M1" s="2" t="s">
        <v>39</v>
      </c>
      <c r="N1" s="2" t="s">
        <v>37</v>
      </c>
      <c r="O1" s="8" t="s">
        <v>26</v>
      </c>
      <c r="P1" s="8" t="s">
        <v>27</v>
      </c>
      <c r="Q1" s="8" t="s">
        <v>28</v>
      </c>
      <c r="R1" s="8" t="s">
        <v>29</v>
      </c>
      <c r="S1" s="2" t="s">
        <v>30</v>
      </c>
      <c r="T1" s="2" t="s">
        <v>31</v>
      </c>
      <c r="U1" s="8" t="s">
        <v>35</v>
      </c>
      <c r="V1" s="8" t="s">
        <v>32</v>
      </c>
      <c r="W1" s="2" t="s">
        <v>33</v>
      </c>
      <c r="X1" s="2" t="s">
        <v>34</v>
      </c>
      <c r="Y1" s="2" t="s">
        <v>36</v>
      </c>
    </row>
    <row r="2" spans="1:25" x14ac:dyDescent="0.25">
      <c r="A2" s="1" t="s">
        <v>10</v>
      </c>
      <c r="B2" s="1" t="s">
        <v>11</v>
      </c>
      <c r="C2" s="1" t="s">
        <v>1</v>
      </c>
      <c r="D2" s="11">
        <v>10</v>
      </c>
      <c r="E2" s="11">
        <v>0</v>
      </c>
      <c r="F2" s="11">
        <v>0</v>
      </c>
      <c r="G2" s="25"/>
      <c r="H2" s="11"/>
      <c r="I2" s="11">
        <v>0</v>
      </c>
      <c r="J2" s="11">
        <v>0</v>
      </c>
      <c r="K2" s="3"/>
      <c r="L2" s="11"/>
      <c r="M2" s="11"/>
      <c r="N2" s="11"/>
      <c r="O2" s="11">
        <v>50</v>
      </c>
      <c r="P2" s="11">
        <v>1</v>
      </c>
      <c r="Q2" s="12">
        <v>0</v>
      </c>
      <c r="R2" s="9">
        <f>D3*I3+D4*I4+D5*I5</f>
        <v>16500</v>
      </c>
      <c r="S2" s="13">
        <f>D3*J3+D4*J4+D5*J5</f>
        <v>16800</v>
      </c>
      <c r="T2" s="14">
        <f>V2-S2</f>
        <v>-300</v>
      </c>
      <c r="U2" s="9">
        <f>D3*F3+D4*F4+D5*F5</f>
        <v>1800</v>
      </c>
      <c r="V2" s="9">
        <f>D6*I6+D7*I7+D8*I8</f>
        <v>16500</v>
      </c>
      <c r="W2" s="13">
        <f>D6*J6+D7*J7+D8*J8</f>
        <v>16499</v>
      </c>
      <c r="X2" s="10">
        <f>R2-W2</f>
        <v>1</v>
      </c>
      <c r="Y2" s="9">
        <f>D6*F6+D7*F7+D8*F8</f>
        <v>1803</v>
      </c>
    </row>
    <row r="3" spans="1:25" x14ac:dyDescent="0.25">
      <c r="A3" s="1" t="s">
        <v>9</v>
      </c>
      <c r="B3" s="1" t="s">
        <v>12</v>
      </c>
      <c r="C3" s="1" t="s">
        <v>2</v>
      </c>
      <c r="D3" s="11">
        <v>50</v>
      </c>
      <c r="E3" s="11">
        <v>0</v>
      </c>
      <c r="F3" s="11">
        <v>0</v>
      </c>
      <c r="G3" s="25" t="str">
        <f>IF(AND(D6&lt;F3,D7&lt;F3,D8&lt;F3), "App Relationships must be less than or equal to connector Amount", "")</f>
        <v/>
      </c>
      <c r="H3" s="11"/>
      <c r="I3" s="11">
        <f>0+L3</f>
        <v>0</v>
      </c>
      <c r="J3" s="22">
        <f>_xlfn.FLOOR.MATH((D6*I6+D7*I7+D8*I8)/(D3)*N3)+M3</f>
        <v>0</v>
      </c>
      <c r="K3" s="16" t="str">
        <f t="shared" ref="K3:K8" si="0">IF(F3=0, "Messages must be 0 on 0 Relationships", "")</f>
        <v>Messages must be 0 on 0 Relationships</v>
      </c>
      <c r="L3" s="23">
        <v>0</v>
      </c>
      <c r="M3" s="23">
        <v>0</v>
      </c>
      <c r="N3" s="20">
        <v>0</v>
      </c>
      <c r="O3" s="11">
        <v>5</v>
      </c>
      <c r="P3" s="11">
        <v>1</v>
      </c>
      <c r="Q3" s="12">
        <v>1</v>
      </c>
    </row>
    <row r="4" spans="1:25" x14ac:dyDescent="0.25">
      <c r="A4" s="1" t="s">
        <v>9</v>
      </c>
      <c r="B4" s="1" t="s">
        <v>13</v>
      </c>
      <c r="C4" s="1" t="s">
        <v>3</v>
      </c>
      <c r="D4" s="11">
        <v>150</v>
      </c>
      <c r="E4" s="11">
        <v>0</v>
      </c>
      <c r="F4" s="11">
        <v>2</v>
      </c>
      <c r="G4" s="25" t="str">
        <f>IF(AND(D6&lt;F4,D7&lt;F4,D8&lt;F4), "App Relationships must be less than or equal to connector Amount", "")</f>
        <v/>
      </c>
      <c r="H4" s="11"/>
      <c r="I4" s="11">
        <f>10+L4</f>
        <v>10</v>
      </c>
      <c r="J4" s="22">
        <f>_xlfn.FLOOR.MATH((D6*I6+D7*I7+D8*I8)/(D4)*N4)+M4</f>
        <v>30</v>
      </c>
      <c r="K4" s="16" t="str">
        <f t="shared" si="0"/>
        <v/>
      </c>
      <c r="L4" s="23">
        <v>0</v>
      </c>
      <c r="M4" s="23">
        <v>3</v>
      </c>
      <c r="N4" s="20">
        <v>0.25</v>
      </c>
      <c r="O4" s="11">
        <v>60</v>
      </c>
      <c r="P4" s="11">
        <v>2</v>
      </c>
      <c r="Q4" s="12">
        <v>10</v>
      </c>
    </row>
    <row r="5" spans="1:25" x14ac:dyDescent="0.25">
      <c r="A5" s="1" t="s">
        <v>9</v>
      </c>
      <c r="B5" s="1" t="s">
        <v>14</v>
      </c>
      <c r="C5" s="1" t="s">
        <v>4</v>
      </c>
      <c r="D5" s="11">
        <v>300</v>
      </c>
      <c r="E5" s="11">
        <v>0</v>
      </c>
      <c r="F5" s="11">
        <v>5</v>
      </c>
      <c r="G5" s="25" t="str">
        <f>IF(AND(D6&lt;F5,D7&lt;F5,D8&lt;F5), "App Relationships must be less than or equal to connector Amount", "")</f>
        <v/>
      </c>
      <c r="H5" s="11"/>
      <c r="I5" s="11">
        <f>50+L5</f>
        <v>50</v>
      </c>
      <c r="J5" s="22">
        <f>_xlfn.FLOOR.MATH((D6*I6+D7*I7+D8*I8)/(D5)*N5)+M5</f>
        <v>41</v>
      </c>
      <c r="K5" s="16" t="str">
        <f t="shared" si="0"/>
        <v/>
      </c>
      <c r="L5" s="23">
        <v>0</v>
      </c>
      <c r="M5" s="23">
        <v>0</v>
      </c>
      <c r="N5" s="20">
        <v>0.75</v>
      </c>
      <c r="O5" s="11">
        <v>1</v>
      </c>
      <c r="P5" s="11">
        <v>3</v>
      </c>
      <c r="Q5" s="12">
        <v>20</v>
      </c>
    </row>
    <row r="6" spans="1:25" x14ac:dyDescent="0.25">
      <c r="A6" s="1" t="s">
        <v>8</v>
      </c>
      <c r="B6" s="1" t="s">
        <v>15</v>
      </c>
      <c r="C6" s="1" t="s">
        <v>5</v>
      </c>
      <c r="D6" s="11">
        <v>2</v>
      </c>
      <c r="E6" s="11">
        <v>9</v>
      </c>
      <c r="F6" s="21">
        <f>_xlfn.CEILING.MATH((D3*F3+D4*F4+D5*F5)/(D6)*H6)</f>
        <v>9</v>
      </c>
      <c r="G6" s="28" t="str">
        <f>IF(E6&lt;F6, "Need at least as much Relationship-Templates as Relationships", "")</f>
        <v/>
      </c>
      <c r="H6" s="18">
        <v>0.01</v>
      </c>
      <c r="I6" s="11">
        <f>0+L6</f>
        <v>0</v>
      </c>
      <c r="J6" s="22">
        <f>_xlfn.FLOOR.MATH((D3*I3+D4*I4+D5*I5)/(D6)*N6)+M6</f>
        <v>82</v>
      </c>
      <c r="K6" s="16" t="str">
        <f t="shared" si="0"/>
        <v/>
      </c>
      <c r="L6" s="23">
        <v>0</v>
      </c>
      <c r="M6" s="23">
        <v>0</v>
      </c>
      <c r="N6" s="20">
        <v>0.01</v>
      </c>
      <c r="O6" s="11">
        <v>0</v>
      </c>
      <c r="P6" s="11">
        <v>1</v>
      </c>
      <c r="Q6" s="12">
        <v>0</v>
      </c>
    </row>
    <row r="7" spans="1:25" x14ac:dyDescent="0.25">
      <c r="A7" s="1" t="s">
        <v>8</v>
      </c>
      <c r="B7" s="1" t="s">
        <v>16</v>
      </c>
      <c r="C7" s="1" t="s">
        <v>6</v>
      </c>
      <c r="D7" s="11">
        <v>15</v>
      </c>
      <c r="E7" s="11">
        <v>29</v>
      </c>
      <c r="F7" s="21">
        <f>_xlfn.CEILING.MATH((D3*F3+D4*F4+D5*F5)/(D7)*H7)</f>
        <v>29</v>
      </c>
      <c r="G7" s="28" t="str">
        <f t="shared" ref="G7:G8" si="1">IF(E7&lt;F7, "Need at least as much Relationship-Templates as Relationships", "")</f>
        <v/>
      </c>
      <c r="H7" s="18">
        <v>0.24</v>
      </c>
      <c r="I7" s="11">
        <f>440+L7</f>
        <v>440</v>
      </c>
      <c r="J7" s="22">
        <f>_xlfn.FLOOR.MATH((D3*I3+D4*I4+D5*I5)/(D7)*N7)+M7</f>
        <v>264</v>
      </c>
      <c r="K7" s="16" t="str">
        <f t="shared" si="0"/>
        <v/>
      </c>
      <c r="L7" s="23">
        <v>0</v>
      </c>
      <c r="M7" s="23">
        <v>0</v>
      </c>
      <c r="N7" s="20">
        <v>0.24</v>
      </c>
      <c r="O7" s="11">
        <v>0</v>
      </c>
      <c r="P7" s="11">
        <v>1</v>
      </c>
      <c r="Q7" s="12">
        <v>20</v>
      </c>
    </row>
    <row r="8" spans="1:25" x14ac:dyDescent="0.25">
      <c r="A8" s="1" t="s">
        <v>8</v>
      </c>
      <c r="B8" s="1" t="s">
        <v>17</v>
      </c>
      <c r="C8" s="1" t="s">
        <v>7</v>
      </c>
      <c r="D8" s="11">
        <v>15</v>
      </c>
      <c r="E8" s="11">
        <v>90</v>
      </c>
      <c r="F8" s="21">
        <f>_xlfn.CEILING.MATH((D3*F3+D4*F4+D5*F5)/(D8)*H8)</f>
        <v>90</v>
      </c>
      <c r="G8" s="28" t="str">
        <f t="shared" si="1"/>
        <v/>
      </c>
      <c r="H8" s="18">
        <v>0.75</v>
      </c>
      <c r="I8" s="11">
        <f>660+L8</f>
        <v>660</v>
      </c>
      <c r="J8" s="22">
        <f>_xlfn.FLOOR.MATH((D3*I3+D4*I4+D5*I5)/(D8)*N8)+M8</f>
        <v>825</v>
      </c>
      <c r="K8" s="16" t="str">
        <f t="shared" si="0"/>
        <v/>
      </c>
      <c r="L8" s="23">
        <v>0</v>
      </c>
      <c r="M8" s="23">
        <v>0</v>
      </c>
      <c r="N8" s="20">
        <v>0.75</v>
      </c>
      <c r="O8" s="11">
        <v>0</v>
      </c>
      <c r="P8" s="11">
        <v>1</v>
      </c>
      <c r="Q8" s="12">
        <v>30</v>
      </c>
    </row>
    <row r="9" spans="1:25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" x14ac:dyDescent="0.25">
      <c r="D10" s="5"/>
      <c r="E10" s="5"/>
      <c r="F10" s="5"/>
      <c r="G10" s="5"/>
      <c r="H10" s="5"/>
      <c r="I10" s="5"/>
      <c r="K10" s="5"/>
      <c r="L10" s="5"/>
      <c r="O10" s="5"/>
      <c r="P10" s="5"/>
      <c r="Q10" s="4"/>
    </row>
    <row r="11" spans="1:25" x14ac:dyDescent="0.25">
      <c r="F11" s="15"/>
      <c r="G11" s="1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:Y11"/>
  <sheetViews>
    <sheetView zoomScale="85" zoomScaleNormal="85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5.7109375" bestFit="1" customWidth="1"/>
    <col min="4" max="4" width="8.7109375" bestFit="1" customWidth="1"/>
    <col min="5" max="5" width="33.140625" bestFit="1" customWidth="1"/>
    <col min="6" max="6" width="24" bestFit="1" customWidth="1"/>
    <col min="7" max="7" width="54.85546875" customWidth="1"/>
    <col min="8" max="8" width="45.85546875" bestFit="1" customWidth="1"/>
    <col min="9" max="9" width="25.42578125" bestFit="1" customWidth="1"/>
    <col min="10" max="10" width="30.140625" bestFit="1" customWidth="1"/>
    <col min="11" max="11" width="47.28515625" bestFit="1" customWidth="1"/>
    <col min="12" max="12" width="25.7109375" bestFit="1" customWidth="1"/>
    <col min="13" max="13" width="30.28515625" bestFit="1" customWidth="1"/>
    <col min="14" max="14" width="38.28515625" bestFit="1" customWidth="1"/>
    <col min="15" max="15" width="34" bestFit="1" customWidth="1"/>
    <col min="16" max="16" width="18.7109375" bestFit="1" customWidth="1"/>
    <col min="17" max="17" width="22" bestFit="1" customWidth="1"/>
    <col min="18" max="18" width="36.7109375" customWidth="1"/>
    <col min="19" max="19" width="39.7109375" bestFit="1" customWidth="1"/>
    <col min="20" max="20" width="42" bestFit="1" customWidth="1"/>
    <col min="21" max="21" width="33.5703125" bestFit="1" customWidth="1"/>
    <col min="22" max="22" width="41.42578125" bestFit="1" customWidth="1"/>
    <col min="23" max="23" width="46" bestFit="1" customWidth="1"/>
    <col min="24" max="24" width="48.28515625" bestFit="1" customWidth="1"/>
    <col min="25" max="25" width="48.85546875" bestFit="1" customWidth="1"/>
  </cols>
  <sheetData>
    <row r="1" spans="1:25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4" t="s">
        <v>41</v>
      </c>
      <c r="H1" s="2" t="s">
        <v>20</v>
      </c>
      <c r="I1" s="8" t="s">
        <v>24</v>
      </c>
      <c r="J1" s="8" t="s">
        <v>25</v>
      </c>
      <c r="K1" s="17" t="s">
        <v>38</v>
      </c>
      <c r="L1" s="2" t="s">
        <v>40</v>
      </c>
      <c r="M1" s="2" t="s">
        <v>39</v>
      </c>
      <c r="N1" s="2" t="s">
        <v>37</v>
      </c>
      <c r="O1" s="8" t="s">
        <v>26</v>
      </c>
      <c r="P1" s="8" t="s">
        <v>27</v>
      </c>
      <c r="Q1" s="8" t="s">
        <v>28</v>
      </c>
      <c r="R1" s="8" t="s">
        <v>29</v>
      </c>
      <c r="S1" s="2" t="s">
        <v>30</v>
      </c>
      <c r="T1" s="2" t="s">
        <v>31</v>
      </c>
      <c r="U1" s="8" t="s">
        <v>35</v>
      </c>
      <c r="V1" s="8" t="s">
        <v>32</v>
      </c>
      <c r="W1" s="2" t="s">
        <v>33</v>
      </c>
      <c r="X1" s="2" t="s">
        <v>34</v>
      </c>
      <c r="Y1" s="2" t="s">
        <v>36</v>
      </c>
    </row>
    <row r="2" spans="1:25" x14ac:dyDescent="0.25">
      <c r="A2" s="1" t="s">
        <v>10</v>
      </c>
      <c r="B2" s="1" t="s">
        <v>11</v>
      </c>
      <c r="C2" s="1" t="s">
        <v>1</v>
      </c>
      <c r="D2" s="11">
        <v>5</v>
      </c>
      <c r="E2" s="11">
        <v>0</v>
      </c>
      <c r="F2" s="11">
        <v>0</v>
      </c>
      <c r="G2" s="3"/>
      <c r="H2" s="11"/>
      <c r="I2" s="11">
        <v>0</v>
      </c>
      <c r="J2" s="11">
        <v>0</v>
      </c>
      <c r="K2" s="3"/>
      <c r="L2" s="11"/>
      <c r="M2" s="11"/>
      <c r="N2" s="11"/>
      <c r="O2" s="11">
        <v>50</v>
      </c>
      <c r="P2" s="11">
        <v>1</v>
      </c>
      <c r="Q2" s="12">
        <v>0</v>
      </c>
      <c r="R2" s="9">
        <f>D3*I3+D4*I4+D5*I5</f>
        <v>48</v>
      </c>
      <c r="S2" s="13">
        <f>D3*J3+D4*J4+D5*J5</f>
        <v>45</v>
      </c>
      <c r="T2" s="14">
        <f>V2-S2</f>
        <v>3</v>
      </c>
      <c r="U2" s="9">
        <f>D3*F3+D4*F4+D5*F5</f>
        <v>19</v>
      </c>
      <c r="V2" s="9">
        <f>D6*I6+D7*I7+D8*I8</f>
        <v>48</v>
      </c>
      <c r="W2" s="13">
        <f>D6*J6+D7*J7+D8*J8</f>
        <v>46</v>
      </c>
      <c r="X2" s="10">
        <f>R2-W2</f>
        <v>2</v>
      </c>
      <c r="Y2" s="9">
        <f>D6*F6+D7*F7+D8*F8</f>
        <v>23</v>
      </c>
    </row>
    <row r="3" spans="1:25" x14ac:dyDescent="0.25">
      <c r="A3" s="1" t="s">
        <v>9</v>
      </c>
      <c r="B3" s="1" t="s">
        <v>12</v>
      </c>
      <c r="C3" s="1" t="s">
        <v>2</v>
      </c>
      <c r="D3" s="11">
        <v>1</v>
      </c>
      <c r="E3" s="11">
        <v>0</v>
      </c>
      <c r="F3" s="11">
        <v>1</v>
      </c>
      <c r="G3" s="25" t="str">
        <f>IF(AND(D6&lt;F3,D7&lt;F3,D8&lt;F3), "App Relationships must be less than or equal to connector Amount", "")</f>
        <v/>
      </c>
      <c r="H3" s="11"/>
      <c r="I3" s="11">
        <f>0+L3</f>
        <v>0</v>
      </c>
      <c r="J3" s="22">
        <f>_xlfn.FLOOR.MATH((D6*I6+D7*I7+D8*I8)/(D3)*N3)+M3</f>
        <v>0</v>
      </c>
      <c r="K3" s="16" t="str">
        <f t="shared" ref="K3:K8" si="0">IF(F3=0, "Messages must be 0 on 0 Relationships", "")</f>
        <v/>
      </c>
      <c r="L3" s="23">
        <v>0</v>
      </c>
      <c r="M3" s="23">
        <v>0</v>
      </c>
      <c r="N3" s="20">
        <v>0.01</v>
      </c>
      <c r="O3" s="11">
        <v>50</v>
      </c>
      <c r="P3" s="11">
        <v>1</v>
      </c>
      <c r="Q3" s="12">
        <v>1</v>
      </c>
    </row>
    <row r="4" spans="1:25" x14ac:dyDescent="0.25">
      <c r="A4" s="1" t="s">
        <v>9</v>
      </c>
      <c r="B4" s="1" t="s">
        <v>13</v>
      </c>
      <c r="C4" s="1" t="s">
        <v>3</v>
      </c>
      <c r="D4" s="11">
        <v>3</v>
      </c>
      <c r="E4" s="11">
        <v>0</v>
      </c>
      <c r="F4" s="11">
        <v>2</v>
      </c>
      <c r="G4" s="25" t="str">
        <f>IF(AND(D6&lt;F4,D7&lt;F4,D8&lt;F4), "App Relationships must be less than or equal to connector Amount", "")</f>
        <v/>
      </c>
      <c r="H4" s="11"/>
      <c r="I4" s="11">
        <f>4+L4</f>
        <v>4</v>
      </c>
      <c r="J4" s="22">
        <f>_xlfn.FLOOR.MATH((D6*I6+D7*I7+D8*I8)/(D4)*N4)+M4</f>
        <v>4</v>
      </c>
      <c r="K4" s="16" t="str">
        <f t="shared" si="0"/>
        <v/>
      </c>
      <c r="L4" s="23">
        <v>0</v>
      </c>
      <c r="M4" s="23">
        <v>0</v>
      </c>
      <c r="N4" s="20">
        <v>0.25</v>
      </c>
      <c r="O4" s="11">
        <v>60</v>
      </c>
      <c r="P4" s="11">
        <v>2</v>
      </c>
      <c r="Q4" s="12">
        <v>10</v>
      </c>
    </row>
    <row r="5" spans="1:25" x14ac:dyDescent="0.25">
      <c r="A5" s="1" t="s">
        <v>9</v>
      </c>
      <c r="B5" s="1" t="s">
        <v>14</v>
      </c>
      <c r="C5" s="1" t="s">
        <v>4</v>
      </c>
      <c r="D5" s="11">
        <v>3</v>
      </c>
      <c r="E5" s="11">
        <v>0</v>
      </c>
      <c r="F5" s="27">
        <v>4</v>
      </c>
      <c r="G5" s="25" t="str">
        <f>IF(AND(D6&lt;F5,D7&lt;F5,D8&lt;F5), "App Relationships must be less than or equal to connector Amount", "")</f>
        <v/>
      </c>
      <c r="H5" s="11"/>
      <c r="I5" s="11">
        <f>12+L5</f>
        <v>12</v>
      </c>
      <c r="J5" s="22">
        <f>_xlfn.FLOOR.MATH((D6*I6+D7*I7+D8*I8)/(D5)*N5)+M5</f>
        <v>11</v>
      </c>
      <c r="K5" s="16" t="str">
        <f t="shared" si="0"/>
        <v/>
      </c>
      <c r="L5" s="23">
        <v>0</v>
      </c>
      <c r="M5" s="23">
        <v>0</v>
      </c>
      <c r="N5" s="20">
        <v>0.74</v>
      </c>
      <c r="O5" s="11">
        <v>1</v>
      </c>
      <c r="P5" s="11">
        <v>3</v>
      </c>
      <c r="Q5" s="12">
        <v>20</v>
      </c>
    </row>
    <row r="6" spans="1:25" x14ac:dyDescent="0.25">
      <c r="A6" s="1" t="s">
        <v>8</v>
      </c>
      <c r="B6" s="1" t="s">
        <v>15</v>
      </c>
      <c r="C6" s="1" t="s">
        <v>5</v>
      </c>
      <c r="D6" s="11">
        <v>1</v>
      </c>
      <c r="E6" s="11">
        <v>1</v>
      </c>
      <c r="F6" s="21">
        <f>_xlfn.CEILING.MATH((D3*F3+D4*F4+D5*F5)/(D6)*H6)</f>
        <v>1</v>
      </c>
      <c r="G6" s="26" t="str">
        <f>IF(E6&lt;F6, "Need at least as much Relationship-Templates as Relationships", "")</f>
        <v/>
      </c>
      <c r="H6" s="18">
        <v>0.01</v>
      </c>
      <c r="I6" s="11">
        <v>0</v>
      </c>
      <c r="J6" s="22">
        <f>_xlfn.FLOOR.MATH((D3*I3+D4*I4+D5*I5)/(D6)*N6)+M6</f>
        <v>0</v>
      </c>
      <c r="K6" s="16" t="str">
        <f t="shared" si="0"/>
        <v/>
      </c>
      <c r="L6" s="23">
        <v>0</v>
      </c>
      <c r="M6" s="23">
        <v>0</v>
      </c>
      <c r="N6" s="20">
        <v>0.01</v>
      </c>
      <c r="O6" s="11">
        <v>0</v>
      </c>
      <c r="P6" s="11">
        <v>1</v>
      </c>
      <c r="Q6" s="12">
        <v>0</v>
      </c>
    </row>
    <row r="7" spans="1:25" x14ac:dyDescent="0.25">
      <c r="A7" s="1" t="s">
        <v>8</v>
      </c>
      <c r="B7" s="1" t="s">
        <v>16</v>
      </c>
      <c r="C7" s="1" t="s">
        <v>6</v>
      </c>
      <c r="D7" s="11">
        <v>2</v>
      </c>
      <c r="E7" s="11">
        <v>20</v>
      </c>
      <c r="F7" s="21">
        <f>_xlfn.CEILING.MATH((D3*F3+D4*F4+D5*F5)/(D7)*H7)</f>
        <v>3</v>
      </c>
      <c r="G7" s="26" t="str">
        <f t="shared" ref="G7:G8" si="1">IF(E7&lt;F7, "Need at least as much Relationship-Templates as Relationships", "")</f>
        <v/>
      </c>
      <c r="H7" s="18">
        <v>0.24</v>
      </c>
      <c r="I7" s="11">
        <f>8+L7</f>
        <v>8</v>
      </c>
      <c r="J7" s="22">
        <f>_xlfn.FLOOR.MATH((D3*I3+D4*I4+D5*I5)/(D7)*N7)+M7</f>
        <v>5</v>
      </c>
      <c r="K7" s="16" t="str">
        <f t="shared" si="0"/>
        <v/>
      </c>
      <c r="L7" s="23">
        <v>0</v>
      </c>
      <c r="M7" s="23">
        <v>0</v>
      </c>
      <c r="N7" s="20">
        <v>0.24</v>
      </c>
      <c r="O7" s="11">
        <v>0</v>
      </c>
      <c r="P7" s="11">
        <v>1</v>
      </c>
      <c r="Q7" s="12">
        <v>20</v>
      </c>
    </row>
    <row r="8" spans="1:25" x14ac:dyDescent="0.25">
      <c r="A8" s="1" t="s">
        <v>8</v>
      </c>
      <c r="B8" s="1" t="s">
        <v>17</v>
      </c>
      <c r="C8" s="1" t="s">
        <v>7</v>
      </c>
      <c r="D8" s="27">
        <v>4</v>
      </c>
      <c r="E8" s="11">
        <v>30</v>
      </c>
      <c r="F8" s="21">
        <f>_xlfn.CEILING.MATH((D3*F3+D4*F4+D5*F5)/(D8)*H8)</f>
        <v>4</v>
      </c>
      <c r="G8" s="26" t="str">
        <f t="shared" si="1"/>
        <v/>
      </c>
      <c r="H8" s="18">
        <v>0.75</v>
      </c>
      <c r="I8" s="11">
        <f>8+L8</f>
        <v>8</v>
      </c>
      <c r="J8" s="22">
        <f>_xlfn.FLOOR.MATH((D3*I3+D4*I4+D5*I5)/(D8)*N8)+M8</f>
        <v>9</v>
      </c>
      <c r="K8" s="16" t="str">
        <f t="shared" si="0"/>
        <v/>
      </c>
      <c r="L8" s="23">
        <v>0</v>
      </c>
      <c r="M8" s="23">
        <v>0</v>
      </c>
      <c r="N8" s="20">
        <v>0.75</v>
      </c>
      <c r="O8" s="11">
        <v>0</v>
      </c>
      <c r="P8" s="11">
        <v>1</v>
      </c>
      <c r="Q8" s="12">
        <v>30</v>
      </c>
    </row>
    <row r="9" spans="1:25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" x14ac:dyDescent="0.25">
      <c r="D10" s="5"/>
      <c r="E10" s="5"/>
      <c r="F10" s="5"/>
      <c r="G10" s="5"/>
      <c r="H10" s="5"/>
      <c r="I10" s="5"/>
      <c r="K10" s="5"/>
      <c r="L10" s="5"/>
      <c r="O10" s="5"/>
      <c r="P10" s="5"/>
      <c r="Q10" s="4"/>
    </row>
    <row r="11" spans="1:25" x14ac:dyDescent="0.25">
      <c r="F11" s="15"/>
      <c r="G11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heavy</vt:lpstr>
      <vt:lpstr>light</vt:lpstr>
      <vt:lpstr>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heavy!Print_Area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2024-11-20T12:26:13Z</dcterms:modified>
</cp:coreProperties>
</file>