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288C4FFC-37A7-48CA-B95E-DD9022D2B94F}" xr6:coauthVersionLast="47" xr6:coauthVersionMax="47" xr10:uidLastSave="{00000000-0000-0000-0000-000000000000}"/>
  <bookViews>
    <workbookView xWindow="3105" yWindow="4335" windowWidth="20175" windowHeight="10770" tabRatio="318" activeTab="1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heavy!$I$3</definedName>
    <definedName name="ma2_">heavy!$I$4</definedName>
    <definedName name="ma3_">heavy!$I$5</definedName>
    <definedName name="mc1_">heavy!$I$6</definedName>
    <definedName name="mc2_">heavy!$I$7</definedName>
    <definedName name="mc3_">heavy!$I$8</definedName>
    <definedName name="me_">heavy!$I$2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heavy!$A$1:$Q$10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G8" i="3"/>
  <c r="G6" i="3"/>
  <c r="G7" i="1"/>
  <c r="G8" i="1"/>
  <c r="G6" i="1"/>
  <c r="G7" i="2"/>
  <c r="G8" i="2"/>
  <c r="G6" i="2"/>
  <c r="G5" i="1"/>
  <c r="G4" i="1"/>
  <c r="G3" i="1"/>
  <c r="G5" i="2"/>
  <c r="G4" i="2"/>
  <c r="G3" i="2"/>
  <c r="G5" i="3"/>
  <c r="G4" i="3"/>
  <c r="G3" i="3"/>
  <c r="J4" i="3"/>
  <c r="I8" i="3"/>
  <c r="I7" i="3"/>
  <c r="J5" i="3" s="1"/>
  <c r="I5" i="3"/>
  <c r="J8" i="3" s="1"/>
  <c r="I4" i="3"/>
  <c r="I3" i="3"/>
  <c r="J7" i="3" s="1"/>
  <c r="K5" i="3"/>
  <c r="K4" i="3"/>
  <c r="K3" i="3"/>
  <c r="I8" i="1"/>
  <c r="I7" i="1"/>
  <c r="I5" i="1"/>
  <c r="I4" i="1"/>
  <c r="J7" i="1" s="1"/>
  <c r="J5" i="1"/>
  <c r="J4" i="1"/>
  <c r="J3" i="1"/>
  <c r="K5" i="1"/>
  <c r="K4" i="1"/>
  <c r="K3" i="1"/>
  <c r="I3" i="2"/>
  <c r="I4" i="2"/>
  <c r="I5" i="2"/>
  <c r="I6" i="2"/>
  <c r="I7" i="2"/>
  <c r="I8" i="2"/>
  <c r="K4" i="2"/>
  <c r="K5" i="2"/>
  <c r="K3" i="2"/>
  <c r="F6" i="3"/>
  <c r="K6" i="3" s="1"/>
  <c r="U2" i="3"/>
  <c r="F7" i="3"/>
  <c r="K7" i="3" s="1"/>
  <c r="F8" i="3"/>
  <c r="K8" i="3" s="1"/>
  <c r="F7" i="1"/>
  <c r="K7" i="1" s="1"/>
  <c r="F6" i="1"/>
  <c r="K6" i="1" s="1"/>
  <c r="F6" i="2"/>
  <c r="K6" i="2" s="1"/>
  <c r="F7" i="2"/>
  <c r="K7" i="2" s="1"/>
  <c r="F8" i="2"/>
  <c r="K8" i="2" s="1"/>
  <c r="U2" i="2"/>
  <c r="U2" i="1"/>
  <c r="V2" i="1"/>
  <c r="J4" i="2" l="1"/>
  <c r="J3" i="3"/>
  <c r="J6" i="3"/>
  <c r="V2" i="3"/>
  <c r="W2" i="3"/>
  <c r="R2" i="3"/>
  <c r="R2" i="1"/>
  <c r="J6" i="1"/>
  <c r="J8" i="1"/>
  <c r="R2" i="2"/>
  <c r="J6" i="2"/>
  <c r="J7" i="2"/>
  <c r="J8" i="2"/>
  <c r="V2" i="2"/>
  <c r="J5" i="2"/>
  <c r="J3" i="2"/>
  <c r="Y2" i="3"/>
  <c r="Y2" i="2"/>
  <c r="F8" i="1"/>
  <c r="K8" i="1" s="1"/>
  <c r="X2" i="3" l="1"/>
  <c r="S2" i="3"/>
  <c r="T2" i="3" s="1"/>
  <c r="W2" i="1"/>
  <c r="X2" i="1" s="1"/>
  <c r="S2" i="2"/>
  <c r="T2" i="2" s="1"/>
  <c r="W2" i="2"/>
  <c r="X2" i="2" s="1"/>
  <c r="Y2" i="1"/>
  <c r="S2" i="1"/>
  <c r="T2" i="1" s="1"/>
</calcChain>
</file>

<file path=xl/sharedStrings.xml><?xml version="1.0" encoding="utf-8"?>
<sst xmlns="http://schemas.openxmlformats.org/spreadsheetml/2006/main" count="138" uniqueCount="42">
  <si>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</si>
  <si>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</si>
  <si>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</si>
  <si>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</si>
  <si>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</si>
  <si>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</si>
  <si>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</si>
  <si>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</si>
  <si>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</si>
  <si>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</si>
  <si>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</si>
  <si>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</si>
  <si>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</si>
  <si>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</si>
  <si>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</si>
  <si>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</si>
  <si>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</si>
  <si>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</si>
  <si>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</si>
  <si>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</si>
  <si>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</si>
  <si>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</si>
  <si>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</si>
  <si>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</si>
  <si>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</si>
  <si>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</si>
  <si>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</si>
  <si>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</si>
  <si>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</si>
  <si>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</si>
  <si>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</si>
  <si>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</si>
  <si>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</si>
  <si>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</si>
  <si>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</si>
  <si>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</si>
  <si>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</si>
  <si>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</si>
  <si>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</si>
  <si>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</si>
  <si>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</si>
  <si>
    <t>Relationship Hint - Connector Identity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</si>
</sst>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  <xf numFmtId="3" fontId="3" fillId="6" borderId="0" xfId="1" applyNumberFormat="1" applyFont="1" applyFill="1" applyBorder="1" applyAlignment="1">
      <alignment horizontal="right"/>
    </xf>
    <xf numFmtId="3" fontId="3" fillId="6" borderId="0" xfId="0" applyNumberFormat="1" applyFont="1" applyFill="1"/>
    <xf numFmtId="3" fontId="6" fillId="4" borderId="0" xfId="0" applyNumberFormat="1" applyFont="1" applyFill="1"/>
    <xf numFmtId="0" fontId="7" fillId="5" borderId="0" xfId="0" applyFont="1" applyFill="1"/>
    <xf numFmtId="3" fontId="6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3" fontId="9" fillId="4" borderId="0" xfId="0" applyNumberFormat="1" applyFont="1" applyFill="1"/>
    <xf numFmtId="3" fontId="6" fillId="0" borderId="0" xfId="1" applyNumberFormat="1" applyFont="1" applyFill="1" applyBorder="1" applyAlignment="1">
      <alignment horizontal="right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77805-3055-1268-ABDF-799750626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05A9D-A168-B2C4-F504-F34C057C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878248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CD441-B3A0-2710-D16D-22D95B6B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916206"/>
          <a:ext cx="6828571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Y11"/>
  <sheetViews>
    <sheetView zoomScale="85" zoomScaleNormal="85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54.8554687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5000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na1_*ma1_+na2_*ma2_+na3_*ma3_</f>
        <v>775000</v>
      </c>
      <c r="S2" s="9">
        <f>na1_*J3+na2_*J4+na3_*J5</f>
        <v>779500</v>
      </c>
      <c r="T2" s="10">
        <f>V2-S2</f>
        <v>500</v>
      </c>
      <c r="U2" s="9">
        <f>na1_*ra1_+na2_*ra2_+na3_*ra3_</f>
        <v>20500</v>
      </c>
      <c r="V2" s="9">
        <f>nc1_*mc1_+nc2_*mc2_+nc3_*mc3_</f>
        <v>780000</v>
      </c>
      <c r="W2" s="9">
        <f>nc1_*J6+nc2_*J7+nc3_*J8</f>
        <v>774990</v>
      </c>
      <c r="X2" s="10">
        <f>R2-W2</f>
        <v>10</v>
      </c>
      <c r="Y2" s="9">
        <f>nc1_*rc_1+nc2_*rc_2+nc3_*rc_3</f>
        <v>20530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v>0</v>
      </c>
      <c r="J3" s="22">
        <f>_xlfn.FLOOR.MATH((nc1_*mc1_+mc2_*nc2_+mc3_*nc3_)/(na1_)*N3)+M3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1500</v>
      </c>
      <c r="E4" s="11">
        <v>2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50+L4</f>
        <v>50</v>
      </c>
      <c r="J4" s="22">
        <f>_xlfn.FLOOR.MATH((nc1_*mc1_+mc2_*nc2_+mc3_*nc3_)/(na2_)*N4)+M4</f>
        <v>130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500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3500</v>
      </c>
      <c r="E5" s="11">
        <v>5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200+L5</f>
        <v>200</v>
      </c>
      <c r="J5" s="22">
        <f>_xlfn.FLOOR.MATH((nc1_*mc1_+mc2_*nc2_+mc3_*nc3_)/(na3_)*N5)+M5</f>
        <v>167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1500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10</v>
      </c>
      <c r="E6" s="11">
        <v>0</v>
      </c>
      <c r="F6" s="22">
        <f>_xlfn.CEILING.MATH((na1_*ra1_+na2_*ra2_+na3_*ra3_)/(nc1_)*H6)</f>
        <v>0</v>
      </c>
      <c r="G6" s="26" t="str">
        <f>IF(E6&lt;F6, "Need at least as much Relationship-Templates as Relationships", "")</f>
        <v/>
      </c>
      <c r="H6" s="18">
        <v>0</v>
      </c>
      <c r="I6" s="11">
        <v>0</v>
      </c>
      <c r="J6" s="22">
        <f>_xlfn.FLOOR.MATH((na1_*ma1_+ma2_*na2_+ma3_*na3_)/(nc1_)*N6)+M6</f>
        <v>0</v>
      </c>
      <c r="K6" s="16" t="str">
        <f t="shared" si="0"/>
        <v>Messages must be 0 on 0 Relationships</v>
      </c>
      <c r="L6" s="23">
        <v>0</v>
      </c>
      <c r="M6" s="23">
        <v>0</v>
      </c>
      <c r="N6" s="20">
        <v>0</v>
      </c>
      <c r="O6" s="11">
        <v>0</v>
      </c>
      <c r="P6" s="11">
        <v>1</v>
      </c>
      <c r="Q6" s="12">
        <v>10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20</v>
      </c>
      <c r="E7" s="11">
        <v>8000</v>
      </c>
      <c r="F7" s="21">
        <f>_xlfn.CEILING.MATH((na1_*ra1_+na2_*ra2_+na3_*ra3_)/(nc2_)*H7)</f>
        <v>257</v>
      </c>
      <c r="G7" s="26" t="str">
        <f t="shared" ref="G7:G8" si="1">IF(E7&lt;F7, "Need at least as much Relationship-Templates as Relationships", "")</f>
        <v/>
      </c>
      <c r="H7" s="19">
        <v>0.25</v>
      </c>
      <c r="I7" s="11">
        <f>12000+L7</f>
        <v>12000</v>
      </c>
      <c r="J7" s="22">
        <f>_xlfn.FLOOR.MATH((na1_*ma1_+ma2_*na2_+ma3_*na3_)/(nc2_)*N7)+M7</f>
        <v>9687</v>
      </c>
      <c r="K7" s="16" t="str">
        <f t="shared" si="0"/>
        <v/>
      </c>
      <c r="L7" s="23">
        <v>0</v>
      </c>
      <c r="M7" s="23">
        <v>0</v>
      </c>
      <c r="N7" s="20">
        <v>0.25</v>
      </c>
      <c r="O7" s="11">
        <v>0</v>
      </c>
      <c r="P7" s="11">
        <v>1</v>
      </c>
      <c r="Q7" s="12">
        <v>100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30</v>
      </c>
      <c r="E8" s="11">
        <v>12000</v>
      </c>
      <c r="F8" s="21">
        <f>_xlfn.CEILING.MATH((na1_*ra1_+na2_*ra2_+na3_*ra3_)/(nc3_)*H8)</f>
        <v>513</v>
      </c>
      <c r="G8" s="26" t="str">
        <f t="shared" si="1"/>
        <v/>
      </c>
      <c r="H8" s="19">
        <v>0.75</v>
      </c>
      <c r="I8" s="11">
        <f>18000+L8</f>
        <v>18000</v>
      </c>
      <c r="J8" s="22">
        <f>_xlfn.FLOOR.MATH((na1_*ma1_+ma2_*na2_+ma3_*na3_)/(nc3_)*N8)+M8</f>
        <v>19375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G11" s="15"/>
    </row>
  </sheetData>
  <pageMargins left="0.7" right="0.7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Y11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7" sqref="E7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61.4257812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10</v>
      </c>
      <c r="E2" s="11">
        <v>0</v>
      </c>
      <c r="F2" s="11">
        <v>0</v>
      </c>
      <c r="G2" s="25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16500</v>
      </c>
      <c r="S2" s="13">
        <f>D3*J3+D4*J4+D5*J5</f>
        <v>16800</v>
      </c>
      <c r="T2" s="14">
        <f>V2-S2</f>
        <v>-300</v>
      </c>
      <c r="U2" s="9">
        <f>D3*F3+D4*F4+D5*F5</f>
        <v>1800</v>
      </c>
      <c r="V2" s="9">
        <f>D6*I6+D7*I7+D8*I8</f>
        <v>16500</v>
      </c>
      <c r="W2" s="13">
        <f>D6*J6+D7*J7+D8*J8</f>
        <v>16499</v>
      </c>
      <c r="X2" s="10">
        <f>R2-W2</f>
        <v>1</v>
      </c>
      <c r="Y2" s="9">
        <f>D6*F6+D7*F7+D8*F8</f>
        <v>1803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10+L4</f>
        <v>10</v>
      </c>
      <c r="J4" s="22">
        <f>_xlfn.FLOOR.MATH((D6*I6+D7*I7+D8*I8)/(D4)*N4)+M4</f>
        <v>30</v>
      </c>
      <c r="K4" s="16" t="str">
        <f t="shared" si="0"/>
        <v/>
      </c>
      <c r="L4" s="23">
        <v>0</v>
      </c>
      <c r="M4" s="23">
        <v>3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300</v>
      </c>
      <c r="E5" s="11">
        <v>0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50+L5</f>
        <v>50</v>
      </c>
      <c r="J5" s="22">
        <f>_xlfn.FLOOR.MATH((D6*I6+D7*I7+D8*I8)/(D5)*N5)+M5</f>
        <v>41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2</v>
      </c>
      <c r="E6" s="11">
        <v>9</v>
      </c>
      <c r="F6" s="21">
        <f>_xlfn.CEILING.MATH((D3*F3+D4*F4+D5*F5)/(D6)*H6)</f>
        <v>9</v>
      </c>
      <c r="G6" s="28" t="str">
        <f>IF(E6&lt;F6, "Need at least as much Relationship-Templates as Relationships", "")</f>
        <v/>
      </c>
      <c r="H6" s="18">
        <v>0.01</v>
      </c>
      <c r="I6" s="11">
        <f>0+L6</f>
        <v>0</v>
      </c>
      <c r="J6" s="22">
        <f>_xlfn.FLOOR.MATH((D3*I3+D4*I4+D5*I5)/(D6)*N6)+M6</f>
        <v>82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15</v>
      </c>
      <c r="E7" s="11">
        <v>29</v>
      </c>
      <c r="F7" s="21">
        <f>_xlfn.CEILING.MATH((D3*F3+D4*F4+D5*F5)/(D7)*H7)</f>
        <v>29</v>
      </c>
      <c r="G7" s="28" t="str">
        <f t="shared" ref="G7:G8" si="1">IF(E7&lt;F7, "Need at least as much Relationship-Templates as Relationships", "")</f>
        <v/>
      </c>
      <c r="H7" s="18">
        <v>0.24</v>
      </c>
      <c r="I7" s="11">
        <f>440+L7</f>
        <v>440</v>
      </c>
      <c r="J7" s="22">
        <f>_xlfn.FLOOR.MATH((D3*I3+D4*I4+D5*I5)/(D7)*N7)+M7</f>
        <v>264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15</v>
      </c>
      <c r="E8" s="11">
        <v>90</v>
      </c>
      <c r="F8" s="21">
        <f>_xlfn.CEILING.MATH((D3*F3+D4*F4+D5*F5)/(D8)*H8)</f>
        <v>90</v>
      </c>
      <c r="G8" s="28" t="str">
        <f t="shared" si="1"/>
        <v/>
      </c>
      <c r="H8" s="18">
        <v>0.75</v>
      </c>
      <c r="I8" s="11">
        <f>660+L8</f>
        <v>660</v>
      </c>
      <c r="J8" s="22">
        <f>_xlfn.FLOOR.MATH((D3*I3+D4*I4+D5*I5)/(D8)*N8)+M8</f>
        <v>825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Y11"/>
  <sheetViews>
    <sheetView zoomScale="85" zoomScaleNormal="85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54.85546875" customWidth="1"/>
    <col min="8" max="8" width="45.85546875" bestFit="1" customWidth="1"/>
    <col min="9" max="9" width="25.42578125" bestFit="1" customWidth="1"/>
    <col min="10" max="10" width="30.140625" bestFit="1" customWidth="1"/>
    <col min="11" max="11" width="47.28515625" bestFit="1" customWidth="1"/>
    <col min="12" max="12" width="25.7109375" bestFit="1" customWidth="1"/>
    <col min="13" max="13" width="30.28515625" bestFit="1" customWidth="1"/>
    <col min="14" max="14" width="38.28515625" bestFit="1" customWidth="1"/>
    <col min="15" max="15" width="34" bestFit="1" customWidth="1"/>
    <col min="16" max="16" width="18.7109375" bestFit="1" customWidth="1"/>
    <col min="17" max="17" width="22" bestFit="1" customWidth="1"/>
    <col min="18" max="18" width="36.7109375" customWidth="1"/>
    <col min="19" max="19" width="39.7109375" bestFit="1" customWidth="1"/>
    <col min="20" max="20" width="42" bestFit="1" customWidth="1"/>
    <col min="21" max="21" width="33.5703125" bestFit="1" customWidth="1"/>
    <col min="22" max="22" width="41.42578125" bestFit="1" customWidth="1"/>
    <col min="23" max="23" width="46" bestFit="1" customWidth="1"/>
    <col min="24" max="24" width="48.28515625" bestFit="1" customWidth="1"/>
    <col min="25" max="25" width="48.8554687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48</v>
      </c>
      <c r="S2" s="13">
        <f>D3*J3+D4*J4+D5*J5</f>
        <v>45</v>
      </c>
      <c r="T2" s="14">
        <f>V2-S2</f>
        <v>3</v>
      </c>
      <c r="U2" s="9">
        <f>D3*F3+D4*F4+D5*F5</f>
        <v>19</v>
      </c>
      <c r="V2" s="9">
        <f>D6*I6+D7*I7+D8*I8</f>
        <v>48</v>
      </c>
      <c r="W2" s="13">
        <f>D6*J6+D7*J7+D8*J8</f>
        <v>46</v>
      </c>
      <c r="X2" s="10">
        <f>R2-W2</f>
        <v>2</v>
      </c>
      <c r="Y2" s="9">
        <f>D6*F6+D7*F7+D8*F8</f>
        <v>23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1</v>
      </c>
      <c r="E3" s="11">
        <v>0</v>
      </c>
      <c r="F3" s="11">
        <v>1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/>
      </c>
      <c r="L3" s="23">
        <v>0</v>
      </c>
      <c r="M3" s="23">
        <v>0</v>
      </c>
      <c r="N3" s="20">
        <v>0.01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3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4+L4</f>
        <v>4</v>
      </c>
      <c r="J4" s="22">
        <f>_xlfn.FLOOR.MATH((D6*I6+D7*I7+D8*I8)/(D4)*N4)+M4</f>
        <v>4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</v>
      </c>
      <c r="E5" s="11">
        <v>0</v>
      </c>
      <c r="F5" s="27">
        <v>4</v>
      </c>
      <c r="G5" s="25" t="str">
        <f>IF(AND(D6&lt;F5,D7&lt;F5,D8&lt;F5), "App Relationships must be less than or equal to connector Amount", "")</f>
        <v/>
      </c>
      <c r="H5" s="11"/>
      <c r="I5" s="11">
        <f>12+L5</f>
        <v>12</v>
      </c>
      <c r="J5" s="22">
        <f>_xlfn.FLOOR.MATH((D6*I6+D7*I7+D8*I8)/(D5)*N5)+M5</f>
        <v>11</v>
      </c>
      <c r="K5" s="16" t="str">
        <f t="shared" si="0"/>
        <v/>
      </c>
      <c r="L5" s="23">
        <v>0</v>
      </c>
      <c r="M5" s="23">
        <v>0</v>
      </c>
      <c r="N5" s="20">
        <v>0.74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</v>
      </c>
      <c r="E6" s="11">
        <v>1</v>
      </c>
      <c r="F6" s="21">
        <f>_xlfn.CEILING.MATH((D3*F3+D4*F4+D5*F5)/(D6)*H6)</f>
        <v>1</v>
      </c>
      <c r="G6" s="26" t="str">
        <f>IF(E6&lt;F6, "Need at least as much Relationship-Templates as Relationships", "")</f>
        <v/>
      </c>
      <c r="H6" s="18">
        <v>0.01</v>
      </c>
      <c r="I6" s="11">
        <v>0</v>
      </c>
      <c r="J6" s="22">
        <f>_xlfn.FLOOR.MATH((D3*I3+D4*I4+D5*I5)/(D6)*N6)+M6</f>
        <v>0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</v>
      </c>
      <c r="E7" s="11">
        <v>20</v>
      </c>
      <c r="F7" s="21">
        <f>_xlfn.CEILING.MATH((D3*F3+D4*F4+D5*F5)/(D7)*H7)</f>
        <v>3</v>
      </c>
      <c r="G7" s="26" t="str">
        <f t="shared" ref="G7:G8" si="1">IF(E7&lt;F7, "Need at least as much Relationship-Templates as Relationships", "")</f>
        <v/>
      </c>
      <c r="H7" s="18">
        <v>0.24</v>
      </c>
      <c r="I7" s="11">
        <f>8+L7</f>
        <v>8</v>
      </c>
      <c r="J7" s="22">
        <f>_xlfn.FLOOR.MATH((D3*I3+D4*I4+D5*I5)/(D7)*N7)+M7</f>
        <v>5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27">
        <v>4</v>
      </c>
      <c r="E8" s="11">
        <v>30</v>
      </c>
      <c r="F8" s="21">
        <f>_xlfn.CEILING.MATH((D3*F3+D4*F4+D5*F5)/(D8)*H8)</f>
        <v>4</v>
      </c>
      <c r="G8" s="26" t="str">
        <f t="shared" si="1"/>
        <v/>
      </c>
      <c r="H8" s="18">
        <v>0.75</v>
      </c>
      <c r="I8" s="11">
        <f>8+L8</f>
        <v>8</v>
      </c>
      <c r="J8" s="22">
        <f>_xlfn.FLOOR.MATH((D3*I3+D4*I4+D5*I5)/(D8)*N8)+M8</f>
        <v>9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2024-11-20T12:25:05Z</dcterms:modified>
</cp:coreProperties>
</file>