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efa602a97368c9/Documents/"/>
    </mc:Choice>
  </mc:AlternateContent>
  <xr:revisionPtr revIDLastSave="306" documentId="8_{721233A4-31C7-4FF1-9B1C-399B67EA7DC9}" xr6:coauthVersionLast="45" xr6:coauthVersionMax="45" xr10:uidLastSave="{EFFEF33E-431F-424C-8DA9-B3FFBB33D8B4}"/>
  <bookViews>
    <workbookView xWindow="-110" yWindow="-110" windowWidth="19420" windowHeight="10420" xr2:uid="{415935FE-F689-469B-86DE-90AFDC147E40}"/>
  </bookViews>
  <sheets>
    <sheet name="Hand Solutions" sheetId="1" r:id="rId1"/>
    <sheet name="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" i="1" l="1"/>
  <c r="M35" i="1" s="1"/>
  <c r="L34" i="1" s="1"/>
  <c r="N38" i="1"/>
  <c r="F19" i="1"/>
  <c r="E24" i="1" s="1"/>
  <c r="M27" i="1"/>
  <c r="L28" i="1"/>
  <c r="N26" i="1"/>
  <c r="N24" i="1"/>
  <c r="M25" i="1" s="1"/>
  <c r="C25" i="1"/>
  <c r="N30" i="1"/>
  <c r="N28" i="1"/>
  <c r="N34" i="1"/>
  <c r="P22" i="1"/>
  <c r="P20" i="1"/>
  <c r="P18" i="1"/>
  <c r="P16" i="1"/>
  <c r="O21" i="1"/>
  <c r="O19" i="1"/>
  <c r="O17" i="1"/>
  <c r="N18" i="1"/>
  <c r="N20" i="1"/>
  <c r="D20" i="1"/>
  <c r="F9" i="1"/>
  <c r="F5" i="1"/>
  <c r="B19" i="1"/>
  <c r="D22" i="1"/>
  <c r="M37" i="1" l="1"/>
  <c r="D24" i="1"/>
  <c r="D11" i="1"/>
  <c r="D13" i="1"/>
  <c r="L36" i="1" l="1"/>
  <c r="L26" i="1"/>
  <c r="K27" i="1" s="1"/>
  <c r="G19" i="1" s="1"/>
  <c r="D15" i="1"/>
  <c r="K35" i="1" l="1"/>
  <c r="G22" i="1" s="1"/>
</calcChain>
</file>

<file path=xl/sharedStrings.xml><?xml version="1.0" encoding="utf-8"?>
<sst xmlns="http://schemas.openxmlformats.org/spreadsheetml/2006/main" count="54" uniqueCount="46">
  <si>
    <t>Problem 1b</t>
  </si>
  <si>
    <t>S</t>
  </si>
  <si>
    <t>K</t>
  </si>
  <si>
    <t>r</t>
  </si>
  <si>
    <t>T</t>
  </si>
  <si>
    <t>Dividends</t>
  </si>
  <si>
    <t>n</t>
  </si>
  <si>
    <t>call</t>
  </si>
  <si>
    <t>put</t>
  </si>
  <si>
    <t>vol</t>
  </si>
  <si>
    <t>u = e^((.08-0)*1/1+.2)</t>
  </si>
  <si>
    <t>d = e^((.08-0)*1 - .2)</t>
  </si>
  <si>
    <t>p* = (e^(.08) - .88692)/(1.32-.88692)</t>
  </si>
  <si>
    <t>Problem 1c</t>
  </si>
  <si>
    <r>
      <t>C</t>
    </r>
    <r>
      <rPr>
        <sz val="11"/>
        <color theme="1"/>
        <rFont val="Courier New"/>
        <family val="3"/>
      </rPr>
      <t>=</t>
    </r>
    <r>
      <rPr>
        <sz val="11"/>
        <color theme="1"/>
        <rFont val="Arial"/>
        <family val="2"/>
      </rPr>
      <t>e^(-rh)[p*Cu</t>
    </r>
    <r>
      <rPr>
        <sz val="11"/>
        <color theme="1"/>
        <rFont val="Courier New"/>
        <family val="3"/>
      </rPr>
      <t>+</t>
    </r>
    <r>
      <rPr>
        <sz val="11"/>
        <color theme="1"/>
        <rFont val="Arial"/>
        <family val="2"/>
      </rPr>
      <t>(1-p*)Cd]</t>
    </r>
  </si>
  <si>
    <t>C=e^(-rh)[p*Pu+(1-p*)Pd]</t>
  </si>
  <si>
    <t>Part 1, Question 2b</t>
  </si>
  <si>
    <t>Black Scholes Call</t>
  </si>
  <si>
    <t>Binomial Put</t>
  </si>
  <si>
    <t>Black Scholes Put</t>
  </si>
  <si>
    <t>Binomial Call</t>
  </si>
  <si>
    <t>As n increases, the European model gets to the same price and converges with the black scholes model</t>
  </si>
  <si>
    <t>d = e^((.08-0)(.33) - .2(sqrt.333)</t>
  </si>
  <si>
    <t>u = e^((.08-0)(.33)/1+.2(sqrt.333)</t>
  </si>
  <si>
    <t>Part 2, Problem 2a</t>
  </si>
  <si>
    <t>h</t>
  </si>
  <si>
    <t>Spot</t>
  </si>
  <si>
    <t>Strike</t>
  </si>
  <si>
    <t>Call Price</t>
  </si>
  <si>
    <t>Rate</t>
  </si>
  <si>
    <t>Put Price</t>
  </si>
  <si>
    <t>Expiry</t>
  </si>
  <si>
    <t>Div</t>
  </si>
  <si>
    <t>Vol</t>
  </si>
  <si>
    <t>u</t>
  </si>
  <si>
    <t>d</t>
  </si>
  <si>
    <t>Cu</t>
  </si>
  <si>
    <t>Cd</t>
  </si>
  <si>
    <t>Pu</t>
  </si>
  <si>
    <t>Pd</t>
  </si>
  <si>
    <t>p* = (e^(.08)(.33)- ..91502)/(1.1528-.91503)</t>
  </si>
  <si>
    <t>p*</t>
  </si>
  <si>
    <t>disc ount</t>
  </si>
  <si>
    <t>tree</t>
  </si>
  <si>
    <t>disc</t>
  </si>
  <si>
    <t>price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</si>
</sst>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ourier New"/>
      <family val="3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6" fillId="3" borderId="1" xfId="0" applyFont="1" applyFill="1" applyBorder="1"/>
    <xf numFmtId="44" fontId="6" fillId="3" borderId="2" xfId="1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2" borderId="1" xfId="0" applyFont="1" applyFill="1" applyBorder="1"/>
    <xf numFmtId="44" fontId="6" fillId="2" borderId="2" xfId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7" fillId="2" borderId="4" xfId="0" applyFont="1" applyFill="1" applyBorder="1"/>
    <xf numFmtId="0" fontId="0" fillId="4" borderId="0" xfId="0" applyFill="1"/>
    <xf numFmtId="166" fontId="0" fillId="4" borderId="0" xfId="0" applyNumberFormat="1" applyFill="1"/>
    <xf numFmtId="0" fontId="0" fillId="0" borderId="5" xfId="0" applyBorder="1"/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9301-4DDD-4E63-AF1F-9B6A864E9D29}">
  <dimension ref="A2:P58"/>
  <sheetViews>
    <sheetView tabSelected="1" topLeftCell="B1" zoomScale="80" zoomScaleNormal="100" workbookViewId="0">
      <selection activeCell="K20" sqref="K20"/>
    </sheetView>
  </sheetViews>
  <sheetFormatPr defaultRowHeight="14.5" x14ac:dyDescent="0.35"/>
  <cols>
    <col min="1" max="1" width="8.7265625" customWidth="1"/>
    <col min="2" max="2" width="31.26953125" bestFit="1" customWidth="1"/>
    <col min="5" max="5" width="9.36328125" bestFit="1" customWidth="1"/>
  </cols>
  <sheetData>
    <row r="2" spans="2:16" x14ac:dyDescent="0.35">
      <c r="B2" s="1" t="s">
        <v>0</v>
      </c>
    </row>
    <row r="3" spans="2:16" x14ac:dyDescent="0.35">
      <c r="B3" t="s">
        <v>1</v>
      </c>
      <c r="C3">
        <v>100</v>
      </c>
      <c r="F3" t="s">
        <v>7</v>
      </c>
    </row>
    <row r="4" spans="2:16" x14ac:dyDescent="0.35">
      <c r="B4" t="s">
        <v>2</v>
      </c>
      <c r="C4">
        <v>105</v>
      </c>
      <c r="F4" s="2" t="s">
        <v>14</v>
      </c>
    </row>
    <row r="5" spans="2:16" x14ac:dyDescent="0.35">
      <c r="B5" t="s">
        <v>3</v>
      </c>
      <c r="C5">
        <v>0.08</v>
      </c>
      <c r="F5" s="15">
        <f>EXP(-0.08)*(D15*(D11*C3-C4)+(1-D15)*0)</f>
        <v>11.350062186067705</v>
      </c>
    </row>
    <row r="6" spans="2:16" x14ac:dyDescent="0.35">
      <c r="B6" t="s">
        <v>4</v>
      </c>
      <c r="C6">
        <v>1</v>
      </c>
    </row>
    <row r="7" spans="2:16" x14ac:dyDescent="0.35">
      <c r="B7" t="s">
        <v>5</v>
      </c>
      <c r="C7">
        <v>0</v>
      </c>
      <c r="F7" t="s">
        <v>8</v>
      </c>
    </row>
    <row r="8" spans="2:16" x14ac:dyDescent="0.35">
      <c r="B8" t="s">
        <v>9</v>
      </c>
      <c r="C8">
        <v>0.2</v>
      </c>
      <c r="F8" t="s">
        <v>15</v>
      </c>
    </row>
    <row r="9" spans="2:16" x14ac:dyDescent="0.35">
      <c r="B9" t="s">
        <v>6</v>
      </c>
      <c r="C9">
        <v>3</v>
      </c>
      <c r="F9" s="14">
        <f>EXP(-0.08)*(D15*(0)+(1-D15)*(C4-(C3*D13)))</f>
        <v>8.2772785566644487</v>
      </c>
    </row>
    <row r="11" spans="2:16" x14ac:dyDescent="0.35">
      <c r="B11" s="3" t="s">
        <v>10</v>
      </c>
      <c r="D11">
        <f>EXP(0.28)</f>
        <v>1.3231298123374369</v>
      </c>
    </row>
    <row r="13" spans="2:16" x14ac:dyDescent="0.35">
      <c r="B13" t="s">
        <v>11</v>
      </c>
      <c r="D13">
        <f>EXP(-0.12)</f>
        <v>0.88692043671715748</v>
      </c>
    </row>
    <row r="15" spans="2:16" x14ac:dyDescent="0.35">
      <c r="B15" t="s">
        <v>12</v>
      </c>
      <c r="D15">
        <f>(EXP(0.08)-D13)/(D11-D13)</f>
        <v>0.45016600268752238</v>
      </c>
    </row>
    <row r="16" spans="2:16" x14ac:dyDescent="0.35">
      <c r="P16">
        <f>O17*D20</f>
        <v>153.17489107578726</v>
      </c>
    </row>
    <row r="17" spans="1:16" x14ac:dyDescent="0.35">
      <c r="O17">
        <f>N18*D20</f>
        <v>132.87962284619951</v>
      </c>
    </row>
    <row r="18" spans="1:16" x14ac:dyDescent="0.35">
      <c r="B18" s="1" t="s">
        <v>13</v>
      </c>
      <c r="F18" t="s">
        <v>7</v>
      </c>
      <c r="G18" t="s">
        <v>7</v>
      </c>
      <c r="N18">
        <f>M19*D20</f>
        <v>115.27342401707321</v>
      </c>
      <c r="P18">
        <f>O17*D22</f>
        <v>121.58823823660944</v>
      </c>
    </row>
    <row r="19" spans="1:16" x14ac:dyDescent="0.35">
      <c r="A19" t="s">
        <v>25</v>
      </c>
      <c r="B19" s="4">
        <f>1/3</f>
        <v>0.33333333333333331</v>
      </c>
      <c r="F19" s="17">
        <f>EXP((-0.08)*B19)*(D24*(D20*C3-C4)+(1-D24)*0)</f>
        <v>4.7130994671929534</v>
      </c>
      <c r="G19" s="14">
        <f>K27</f>
        <v>10.044685209190392</v>
      </c>
      <c r="K19" t="s">
        <v>45</v>
      </c>
      <c r="M19" s="16">
        <v>100</v>
      </c>
      <c r="O19">
        <f>N18*D22</f>
        <v>105.47811802536631</v>
      </c>
    </row>
    <row r="20" spans="1:16" x14ac:dyDescent="0.35">
      <c r="B20" s="3" t="s">
        <v>23</v>
      </c>
      <c r="D20">
        <f>EXP((0.08)*B19+0.2*SQRT(B19))</f>
        <v>1.1527342401707321</v>
      </c>
      <c r="N20">
        <f>M19*D22</f>
        <v>91.502546163410486</v>
      </c>
      <c r="P20">
        <f>O19*D22</f>
        <v>96.515163638457409</v>
      </c>
    </row>
    <row r="21" spans="1:16" x14ac:dyDescent="0.35">
      <c r="G21" t="s">
        <v>8</v>
      </c>
      <c r="O21">
        <f>N20*D22</f>
        <v>83.72715954387067</v>
      </c>
    </row>
    <row r="22" spans="1:16" x14ac:dyDescent="0.35">
      <c r="B22" t="s">
        <v>22</v>
      </c>
      <c r="D22">
        <f>EXP(0.08/3-0.2*SQRT(1/3))</f>
        <v>0.91502546163410481</v>
      </c>
      <c r="F22" s="17"/>
      <c r="G22" s="14">
        <f>K35</f>
        <v>6.9719015797871613</v>
      </c>
      <c r="P22">
        <f>O21*D22</f>
        <v>76.612482812942602</v>
      </c>
    </row>
    <row r="24" spans="1:16" x14ac:dyDescent="0.35">
      <c r="B24" t="s">
        <v>40</v>
      </c>
      <c r="D24">
        <f>(EXP(0.08*B19)-D22)/(D20-D22)</f>
        <v>0.47116451884640997</v>
      </c>
      <c r="E24">
        <f>F19</f>
        <v>4.7130994671929534</v>
      </c>
      <c r="N24">
        <f>P16-C4</f>
        <v>48.174891075787258</v>
      </c>
    </row>
    <row r="25" spans="1:16" x14ac:dyDescent="0.35">
      <c r="B25" t="s">
        <v>44</v>
      </c>
      <c r="C25">
        <f>EXP(-B19*C5)</f>
        <v>0.973685749353145</v>
      </c>
      <c r="M25">
        <f t="shared" ref="K24:N26" si="0">$C$25*($D$24*N24+(1-$D$24)*N26)</f>
        <v>30.642619164119282</v>
      </c>
    </row>
    <row r="26" spans="1:16" x14ac:dyDescent="0.35">
      <c r="B26" s="1" t="s">
        <v>24</v>
      </c>
      <c r="L26">
        <f t="shared" si="0"/>
        <v>17.976398361000069</v>
      </c>
      <c r="N26">
        <f>P18-C4</f>
        <v>16.588238236609442</v>
      </c>
    </row>
    <row r="27" spans="1:16" x14ac:dyDescent="0.35">
      <c r="J27" t="s">
        <v>7</v>
      </c>
      <c r="K27">
        <f>$C$25*($D$24*L26+(1-$D$24)*L28)</f>
        <v>10.044685209190392</v>
      </c>
      <c r="M27">
        <f>$C$25*($D$24*N26+(1-$D$24)*N28)</f>
        <v>7.6101226489536993</v>
      </c>
    </row>
    <row r="28" spans="1:16" x14ac:dyDescent="0.35">
      <c r="C28" t="s">
        <v>26</v>
      </c>
      <c r="D28">
        <v>100</v>
      </c>
      <c r="L28">
        <f>$C$25*($D$24*M27+(1-$D$24)*M29)</f>
        <v>3.491266878739705</v>
      </c>
      <c r="N28">
        <f>0</f>
        <v>0</v>
      </c>
    </row>
    <row r="29" spans="1:16" x14ac:dyDescent="0.35">
      <c r="C29" t="s">
        <v>27</v>
      </c>
      <c r="D29">
        <v>95</v>
      </c>
      <c r="F29" t="s">
        <v>28</v>
      </c>
      <c r="G29" s="14">
        <v>18.282552207370557</v>
      </c>
      <c r="M29">
        <v>0</v>
      </c>
    </row>
    <row r="30" spans="1:16" x14ac:dyDescent="0.35">
      <c r="C30" t="s">
        <v>29</v>
      </c>
      <c r="D30">
        <v>0.08</v>
      </c>
      <c r="F30" t="s">
        <v>30</v>
      </c>
      <c r="G30" s="14">
        <v>5.9786051141009704</v>
      </c>
      <c r="N30">
        <f>0</f>
        <v>0</v>
      </c>
    </row>
    <row r="31" spans="1:16" x14ac:dyDescent="0.35">
      <c r="C31" t="s">
        <v>31</v>
      </c>
      <c r="D31">
        <v>1</v>
      </c>
    </row>
    <row r="32" spans="1:16" x14ac:dyDescent="0.35">
      <c r="C32" t="s">
        <v>32</v>
      </c>
      <c r="D32">
        <v>0</v>
      </c>
      <c r="N32">
        <v>0</v>
      </c>
    </row>
    <row r="33" spans="3:14" x14ac:dyDescent="0.35">
      <c r="C33" t="s">
        <v>33</v>
      </c>
      <c r="D33">
        <v>0.3</v>
      </c>
      <c r="M33">
        <v>0</v>
      </c>
    </row>
    <row r="34" spans="3:14" x14ac:dyDescent="0.35">
      <c r="C34" t="s">
        <v>34</v>
      </c>
      <c r="D34">
        <v>1.2212461201543867</v>
      </c>
      <c r="L34">
        <f t="shared" ref="L34:M35" si="1">$C$25*($D$24*M33+(1-$D$24)*M35)</f>
        <v>2.2496878857333944</v>
      </c>
      <c r="N34">
        <f>0</f>
        <v>0</v>
      </c>
    </row>
    <row r="35" spans="3:14" x14ac:dyDescent="0.35">
      <c r="C35" t="s">
        <v>35</v>
      </c>
      <c r="D35">
        <v>0.86369255373382114</v>
      </c>
      <c r="J35" t="s">
        <v>8</v>
      </c>
      <c r="K35">
        <f>$C$25*($D$24*L34+(1-$D$24)*L36)</f>
        <v>6.9719015797871613</v>
      </c>
      <c r="M35">
        <f t="shared" si="1"/>
        <v>4.3690083056676121</v>
      </c>
    </row>
    <row r="36" spans="3:14" x14ac:dyDescent="0.35">
      <c r="C36" t="s">
        <v>25</v>
      </c>
      <c r="D36">
        <v>0.33333333333333331</v>
      </c>
      <c r="L36">
        <f t="shared" ref="K36:N38" si="2">$C$25*($D$24*M35+(1-$D$24)*M37)</f>
        <v>11.53543425713576</v>
      </c>
      <c r="N36">
        <f t="shared" ref="N36:N37" si="3">$C$4-P20</f>
        <v>8.484836361542591</v>
      </c>
    </row>
    <row r="37" spans="3:14" x14ac:dyDescent="0.35">
      <c r="C37" t="s">
        <v>36</v>
      </c>
      <c r="D37">
        <v>27.124612015438672</v>
      </c>
      <c r="M37">
        <f t="shared" si="2"/>
        <v>18.509844138209566</v>
      </c>
    </row>
    <row r="38" spans="3:14" x14ac:dyDescent="0.35">
      <c r="C38" t="s">
        <v>37</v>
      </c>
      <c r="D38">
        <v>0</v>
      </c>
      <c r="N38">
        <f>$C$4-P22</f>
        <v>28.387517187057398</v>
      </c>
    </row>
    <row r="39" spans="3:14" x14ac:dyDescent="0.35">
      <c r="C39" t="s">
        <v>38</v>
      </c>
      <c r="D39">
        <v>0</v>
      </c>
    </row>
    <row r="40" spans="3:14" x14ac:dyDescent="0.35">
      <c r="C40" t="s">
        <v>39</v>
      </c>
      <c r="D40">
        <v>8.6307446266178829</v>
      </c>
    </row>
    <row r="41" spans="3:14" x14ac:dyDescent="0.35">
      <c r="C41" t="s">
        <v>41</v>
      </c>
      <c r="D41">
        <v>0.45680665920961433</v>
      </c>
      <c r="E41">
        <v>12.064651322246599</v>
      </c>
    </row>
    <row r="42" spans="3:14" x14ac:dyDescent="0.35">
      <c r="C42" t="s">
        <v>42</v>
      </c>
      <c r="D42">
        <v>0.973685749353145</v>
      </c>
      <c r="G42">
        <v>182.14178609528693</v>
      </c>
    </row>
    <row r="43" spans="3:14" x14ac:dyDescent="0.35">
      <c r="F43">
        <v>149.14420859921427</v>
      </c>
    </row>
    <row r="44" spans="3:14" x14ac:dyDescent="0.35">
      <c r="E44">
        <v>122.12461201543867</v>
      </c>
      <c r="G44">
        <v>128.81474239966511</v>
      </c>
    </row>
    <row r="45" spans="3:14" x14ac:dyDescent="0.35">
      <c r="C45" t="s">
        <v>43</v>
      </c>
      <c r="D45">
        <v>100</v>
      </c>
      <c r="F45">
        <v>105.47811802536633</v>
      </c>
    </row>
    <row r="46" spans="3:14" x14ac:dyDescent="0.35">
      <c r="E46">
        <v>86.369255373382117</v>
      </c>
      <c r="G46">
        <v>91.100665120366031</v>
      </c>
    </row>
    <row r="47" spans="3:14" x14ac:dyDescent="0.35">
      <c r="F47">
        <v>74.596482737524951</v>
      </c>
    </row>
    <row r="48" spans="3:14" x14ac:dyDescent="0.35">
      <c r="G48">
        <v>64.428426675133835</v>
      </c>
    </row>
    <row r="52" spans="3:12" x14ac:dyDescent="0.35">
      <c r="G52">
        <v>87.141786095286932</v>
      </c>
      <c r="L52">
        <v>0</v>
      </c>
    </row>
    <row r="53" spans="3:12" x14ac:dyDescent="0.35">
      <c r="F53">
        <v>56.644062410665491</v>
      </c>
      <c r="K53">
        <v>0</v>
      </c>
    </row>
    <row r="54" spans="3:12" x14ac:dyDescent="0.35">
      <c r="E54">
        <v>33.149317532258941</v>
      </c>
      <c r="G54">
        <v>33.814742399665107</v>
      </c>
      <c r="J54">
        <v>1.0907796736928534</v>
      </c>
      <c r="L54">
        <v>0</v>
      </c>
    </row>
    <row r="55" spans="3:12" x14ac:dyDescent="0.35">
      <c r="C55" t="s">
        <v>43</v>
      </c>
      <c r="D55">
        <v>18.282552207370557</v>
      </c>
      <c r="F55">
        <v>15.040328553689362</v>
      </c>
      <c r="I55">
        <v>5.9786051141009704</v>
      </c>
      <c r="K55">
        <v>2.0623567168718178</v>
      </c>
    </row>
    <row r="56" spans="3:12" x14ac:dyDescent="0.35">
      <c r="E56">
        <v>6.6897295957269769</v>
      </c>
      <c r="G56">
        <v>0</v>
      </c>
      <c r="J56">
        <v>10.386548379217444</v>
      </c>
      <c r="L56">
        <v>3.8993348796339689</v>
      </c>
    </row>
    <row r="57" spans="3:12" x14ac:dyDescent="0.35">
      <c r="F57">
        <v>0</v>
      </c>
      <c r="K57">
        <v>17.903663451023824</v>
      </c>
    </row>
    <row r="58" spans="3:12" x14ac:dyDescent="0.35">
      <c r="G58">
        <v>0</v>
      </c>
      <c r="L58">
        <v>30.571573324866165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AC09D-9DC7-4710-825E-1F97839D1C3A}">
  <dimension ref="A1:G13"/>
  <sheetViews>
    <sheetView topLeftCell="B1" zoomScale="81" workbookViewId="0">
      <selection activeCell="C14" sqref="C14"/>
    </sheetView>
  </sheetViews>
  <sheetFormatPr defaultRowHeight="14.5" x14ac:dyDescent="0.35"/>
  <cols>
    <col min="1" max="1" width="16.7265625" bestFit="1" customWidth="1"/>
    <col min="4" max="4" width="11.26953125" bestFit="1" customWidth="1"/>
    <col min="5" max="5" width="15.26953125" bestFit="1" customWidth="1"/>
    <col min="6" max="6" width="11.26953125" bestFit="1" customWidth="1"/>
    <col min="7" max="7" width="15" bestFit="1" customWidth="1"/>
  </cols>
  <sheetData>
    <row r="1" spans="1:7" x14ac:dyDescent="0.35">
      <c r="A1" t="s">
        <v>16</v>
      </c>
      <c r="C1" s="13" t="s">
        <v>6</v>
      </c>
      <c r="D1" s="13" t="s">
        <v>20</v>
      </c>
      <c r="E1" s="13" t="s">
        <v>17</v>
      </c>
      <c r="F1" s="13" t="s">
        <v>18</v>
      </c>
      <c r="G1" s="13" t="s">
        <v>19</v>
      </c>
    </row>
    <row r="2" spans="1:7" x14ac:dyDescent="0.35">
      <c r="C2" s="5">
        <v>20</v>
      </c>
      <c r="D2" s="6">
        <v>9.5500000000000007</v>
      </c>
      <c r="E2" s="7">
        <v>9.4700000000000006</v>
      </c>
      <c r="F2" s="7">
        <v>6.48</v>
      </c>
      <c r="G2" s="8">
        <v>6.4</v>
      </c>
    </row>
    <row r="3" spans="1:7" x14ac:dyDescent="0.35">
      <c r="C3" s="9">
        <v>40</v>
      </c>
      <c r="D3" s="10">
        <v>9.52</v>
      </c>
      <c r="E3" s="11">
        <v>9.4700000000000006</v>
      </c>
      <c r="F3" s="11">
        <v>6.45</v>
      </c>
      <c r="G3" s="12">
        <v>6.4</v>
      </c>
    </row>
    <row r="4" spans="1:7" x14ac:dyDescent="0.35">
      <c r="C4" s="5">
        <v>60</v>
      </c>
      <c r="D4" s="6">
        <v>9.5</v>
      </c>
      <c r="E4" s="7">
        <v>9.4700000000000006</v>
      </c>
      <c r="F4" s="7">
        <v>6.43</v>
      </c>
      <c r="G4" s="8">
        <v>6.4</v>
      </c>
    </row>
    <row r="5" spans="1:7" x14ac:dyDescent="0.35">
      <c r="C5" s="9">
        <v>80</v>
      </c>
      <c r="D5" s="10">
        <v>9.49</v>
      </c>
      <c r="E5" s="11">
        <v>9.4700000000000006</v>
      </c>
      <c r="F5" s="11">
        <v>6.42</v>
      </c>
      <c r="G5" s="12">
        <v>6.4</v>
      </c>
    </row>
    <row r="6" spans="1:7" x14ac:dyDescent="0.35">
      <c r="C6" s="5">
        <v>100</v>
      </c>
      <c r="D6" s="6">
        <v>9.48</v>
      </c>
      <c r="E6" s="7">
        <v>9.4700000000000006</v>
      </c>
      <c r="F6" s="7">
        <v>6.41</v>
      </c>
      <c r="G6" s="8">
        <v>6.4</v>
      </c>
    </row>
    <row r="7" spans="1:7" x14ac:dyDescent="0.35">
      <c r="C7" s="9">
        <v>120</v>
      </c>
      <c r="D7" s="10">
        <v>9.4700000000000006</v>
      </c>
      <c r="E7" s="11">
        <v>9.4700000000000006</v>
      </c>
      <c r="F7" s="11">
        <v>6.4</v>
      </c>
      <c r="G7" s="12">
        <v>6.4</v>
      </c>
    </row>
    <row r="8" spans="1:7" x14ac:dyDescent="0.35">
      <c r="C8" s="5">
        <v>140</v>
      </c>
      <c r="D8" s="6">
        <v>9.4700000000000006</v>
      </c>
      <c r="E8" s="7">
        <v>9.4700000000000006</v>
      </c>
      <c r="F8" s="7">
        <v>6.4</v>
      </c>
      <c r="G8" s="8">
        <v>6.4</v>
      </c>
    </row>
    <row r="9" spans="1:7" x14ac:dyDescent="0.35">
      <c r="C9" s="9">
        <v>160</v>
      </c>
      <c r="D9" s="10">
        <v>9.4600000000000009</v>
      </c>
      <c r="E9" s="11">
        <v>9.4700000000000006</v>
      </c>
      <c r="F9" s="11">
        <v>6.39</v>
      </c>
      <c r="G9" s="12">
        <v>6.4</v>
      </c>
    </row>
    <row r="10" spans="1:7" x14ac:dyDescent="0.35">
      <c r="C10" s="5">
        <v>180</v>
      </c>
      <c r="D10" s="6">
        <v>9.4700000000000006</v>
      </c>
      <c r="E10" s="7">
        <v>9.4700000000000006</v>
      </c>
      <c r="F10" s="7">
        <v>6.39</v>
      </c>
      <c r="G10" s="8">
        <v>6.4</v>
      </c>
    </row>
    <row r="11" spans="1:7" x14ac:dyDescent="0.35">
      <c r="C11" s="9">
        <v>200</v>
      </c>
      <c r="D11" s="10">
        <v>9.4700000000000006</v>
      </c>
      <c r="E11" s="11">
        <v>9.4700000000000006</v>
      </c>
      <c r="F11" s="11">
        <v>6.4</v>
      </c>
      <c r="G11" s="12">
        <v>6.4</v>
      </c>
    </row>
    <row r="13" spans="1:7" x14ac:dyDescent="0.35">
      <c r="C13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Hand Solutions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 Fitz</dc:creator>
  <cp:lastModifiedBy>Wyatt Fitz</cp:lastModifiedBy>
  <dcterms:created xsi:type="dcterms:W3CDTF">2020-12-16T21:57:32Z</dcterms:created>
  <dcterms:modified xsi:type="dcterms:W3CDTF">2020-12-18T19:19:32Z</dcterms:modified>
</cp:coreProperties>
</file>