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cuments\College\Fall 2020\Fin5350\Team-4-NCW\Casey_Files\Final Project\"/>
    </mc:Choice>
  </mc:AlternateContent>
  <xr:revisionPtr revIDLastSave="0" documentId="13_ncr:1_{5BA22F87-FECA-43DA-9513-942B74AF76F8}" xr6:coauthVersionLast="45" xr6:coauthVersionMax="45" xr10:uidLastSave="{00000000-0000-0000-0000-000000000000}"/>
  <bookViews>
    <workbookView xWindow="-108" yWindow="-108" windowWidth="23256" windowHeight="12576" xr2:uid="{27A66A25-D093-4948-B837-8BF3839407E5}"/>
  </bookViews>
  <sheets>
    <sheet name="Tables" sheetId="1" r:id="rId1"/>
    <sheet name="Solutions by H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2" l="1"/>
  <c r="F18" i="2" s="1"/>
  <c r="I44" i="2"/>
  <c r="J45" i="2"/>
  <c r="I42" i="2"/>
  <c r="J43" i="2"/>
  <c r="K42" i="2"/>
  <c r="K44" i="2"/>
  <c r="K46" i="2"/>
  <c r="K40" i="2"/>
  <c r="F40" i="2"/>
  <c r="E41" i="2" s="1"/>
  <c r="D42" i="2" s="1"/>
  <c r="C43" i="2" s="1"/>
  <c r="F17" i="2" s="1"/>
  <c r="F30" i="2"/>
  <c r="D44" i="2"/>
  <c r="E43" i="2"/>
  <c r="C30" i="2"/>
  <c r="F42" i="2"/>
  <c r="F44" i="2"/>
  <c r="F46" i="2"/>
  <c r="F36" i="2"/>
  <c r="F34" i="2"/>
  <c r="F32" i="2"/>
  <c r="E35" i="2"/>
  <c r="E33" i="2"/>
  <c r="E31" i="2"/>
  <c r="D34" i="2"/>
  <c r="D32" i="2"/>
  <c r="C25" i="2"/>
  <c r="C29" i="2"/>
  <c r="F3" i="2"/>
  <c r="F4" i="2"/>
  <c r="C26" i="2"/>
  <c r="C22" i="2"/>
  <c r="C24" i="2"/>
  <c r="C23" i="2" s="1"/>
  <c r="C28" i="2" s="1"/>
  <c r="G6" i="2"/>
  <c r="G5" i="2"/>
  <c r="F5" i="2"/>
  <c r="C14" i="2"/>
  <c r="C13" i="2"/>
  <c r="C11" i="2"/>
  <c r="C12" i="2"/>
  <c r="C9" i="2"/>
  <c r="C8" i="2"/>
  <c r="J41" i="2" l="1"/>
  <c r="D29" i="2"/>
  <c r="C27" i="2"/>
  <c r="F6" i="2"/>
</calcChain>
</file>

<file path=xl/sharedStrings.xml><?xml version="1.0" encoding="utf-8"?>
<sst xmlns="http://schemas.openxmlformats.org/spreadsheetml/2006/main" count="84" uniqueCount="45">
  <si>
    <t>n</t>
  </si>
  <si>
    <t>Call Price (binomial)</t>
  </si>
  <si>
    <t>Put Price (Binomial)</t>
  </si>
  <si>
    <t>Black Scholes Put Price</t>
  </si>
  <si>
    <t>Black Scholes Call Price</t>
  </si>
  <si>
    <t xml:space="preserve">The European Model converges to the Black Scholes model. As n gets bigger, the European model eventually gets to </t>
  </si>
  <si>
    <t>the same answer that the Black Scholes does.</t>
  </si>
  <si>
    <t>Part 1</t>
  </si>
  <si>
    <t>Question 2b</t>
  </si>
  <si>
    <t>Call</t>
  </si>
  <si>
    <t>Put</t>
  </si>
  <si>
    <t>Method</t>
  </si>
  <si>
    <t>Binomial</t>
  </si>
  <si>
    <t>Black-Scholes</t>
  </si>
  <si>
    <t>Monte Carlo Simulations</t>
  </si>
  <si>
    <t>-</t>
  </si>
  <si>
    <t>Standard Error-Call</t>
  </si>
  <si>
    <t>Standard Error-Put</t>
  </si>
  <si>
    <t>Extra Credit</t>
  </si>
  <si>
    <t>Problem 1b</t>
  </si>
  <si>
    <t>Spot</t>
  </si>
  <si>
    <t>Strike</t>
  </si>
  <si>
    <t>Rate</t>
  </si>
  <si>
    <t>Expiry</t>
  </si>
  <si>
    <t>Div</t>
  </si>
  <si>
    <t>Vol</t>
  </si>
  <si>
    <t>Call Price</t>
  </si>
  <si>
    <t>Put Price</t>
  </si>
  <si>
    <t>u</t>
  </si>
  <si>
    <t>d</t>
  </si>
  <si>
    <t>h</t>
  </si>
  <si>
    <t>Cu</t>
  </si>
  <si>
    <t>Cd</t>
  </si>
  <si>
    <t>delta</t>
  </si>
  <si>
    <t>Beta</t>
  </si>
  <si>
    <t>Pu</t>
  </si>
  <si>
    <t>Pd</t>
  </si>
  <si>
    <t>Problem 1c</t>
  </si>
  <si>
    <t xml:space="preserve">pstar </t>
  </si>
  <si>
    <t xml:space="preserve">disc </t>
  </si>
  <si>
    <t>Stock price tree</t>
  </si>
  <si>
    <t>call tree</t>
  </si>
  <si>
    <t>put tree</t>
  </si>
  <si>
    <t>Problem 2a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</si>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</sst>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6ABBE-FEBF-4F4C-A771-1622780F1A98}" name="Table1" displayName="Table1" ref="B1:F11" totalsRowShown="0">
  <autoFilter ref="B1:F11" xr:uid="{B2D13AF6-226E-42C5-A50A-E64B117447AE}"/>
  <tableColumns count="5">
    <tableColumn id="1" xr3:uid="{C56C85F5-5986-456D-AFD1-AFD9CE4AEB94}" name="n"/>
    <tableColumn id="2" xr3:uid="{FCDB387D-DDFA-412D-9001-8360108BABEF}" name="Call Price (binomial)" dataDxfId="1" dataCellStyle="Currency"/>
    <tableColumn id="3" xr3:uid="{FDD0F710-41C2-4B78-AD0A-97803C448C42}" name="Black Scholes Call Price"/>
    <tableColumn id="4" xr3:uid="{DDAD1683-C1EE-478E-A7CA-AF8B24D89A89}" name="Put Price (Binomial)"/>
    <tableColumn id="5" xr3:uid="{DD4ECE4F-744A-498E-9312-28AF58C587D0}" name="Black Scholes Put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2A974-8401-4B6E-BBEC-BD529F5EFA8D}" name="Table2" displayName="Table2" ref="C16:G24" totalsRowShown="0">
  <autoFilter ref="C16:G24" xr:uid="{B7B4335B-9712-4184-87A7-3202DC0812DB}"/>
  <tableColumns count="5">
    <tableColumn id="1" xr3:uid="{029B6D20-A73F-45F9-B9D1-F6A11AEAF0CB}" name="Method" dataDxfId="0"/>
    <tableColumn id="2" xr3:uid="{32C45561-2124-4AE8-B8EC-F6E9CB31A927}" name="Call"/>
    <tableColumn id="3" xr3:uid="{E9FEC829-8866-426A-9270-5D36B5C08165}" name="Put"/>
    <tableColumn id="4" xr3:uid="{AECDEA96-50D5-4BC0-B0A5-6B23CC89923A}" name="Standard Error-Call"/>
    <tableColumn id="5" xr3:uid="{4EBBB28F-9081-4227-8131-B5B07EC038EC}" name="Standard Error-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F1DB-2004-456F-9A70-ADD260C3B721}">
  <dimension ref="A1:G24"/>
  <sheetViews>
    <sheetView tabSelected="1" workbookViewId="0">
      <selection activeCell="A17" sqref="A17"/>
    </sheetView>
  </sheetViews>
  <sheetFormatPr defaultRowHeight="14.4" x14ac:dyDescent="0.3"/>
  <cols>
    <col min="1" max="1" width="10.77734375" bestFit="1" customWidth="1"/>
    <col min="3" max="3" width="22.88671875" bestFit="1" customWidth="1"/>
    <col min="4" max="4" width="23" bestFit="1" customWidth="1"/>
    <col min="5" max="6" width="20.5546875" bestFit="1" customWidth="1"/>
    <col min="7" max="7" width="19.6640625" bestFit="1" customWidth="1"/>
  </cols>
  <sheetData>
    <row r="1" spans="1:7" x14ac:dyDescent="0.3">
      <c r="A1" t="s">
        <v>7</v>
      </c>
      <c r="B1" s="2" t="s">
        <v>0</v>
      </c>
      <c r="C1" s="2" t="s">
        <v>1</v>
      </c>
      <c r="D1" s="1" t="s">
        <v>4</v>
      </c>
      <c r="E1" s="1" t="s">
        <v>2</v>
      </c>
      <c r="F1" s="1" t="s">
        <v>3</v>
      </c>
    </row>
    <row r="2" spans="1:7" x14ac:dyDescent="0.3">
      <c r="A2" t="s">
        <v>8</v>
      </c>
      <c r="B2">
        <v>20</v>
      </c>
      <c r="C2" s="3">
        <v>9.5500000000000007</v>
      </c>
      <c r="D2">
        <v>9.4700000000000006</v>
      </c>
      <c r="E2">
        <v>6.48</v>
      </c>
      <c r="F2">
        <v>6.4</v>
      </c>
    </row>
    <row r="3" spans="1:7" x14ac:dyDescent="0.3">
      <c r="B3">
        <v>40</v>
      </c>
      <c r="C3" s="3">
        <v>9.52</v>
      </c>
      <c r="D3">
        <v>9.4700000000000006</v>
      </c>
      <c r="E3">
        <v>6.45</v>
      </c>
      <c r="F3">
        <v>6.4</v>
      </c>
    </row>
    <row r="4" spans="1:7" x14ac:dyDescent="0.3">
      <c r="B4">
        <v>60</v>
      </c>
      <c r="C4" s="3">
        <v>9.5</v>
      </c>
      <c r="D4">
        <v>9.4700000000000006</v>
      </c>
      <c r="E4">
        <v>6.43</v>
      </c>
      <c r="F4">
        <v>6.4</v>
      </c>
    </row>
    <row r="5" spans="1:7" x14ac:dyDescent="0.3">
      <c r="B5">
        <v>80</v>
      </c>
      <c r="C5" s="3">
        <v>9.49</v>
      </c>
      <c r="D5">
        <v>9.4700000000000006</v>
      </c>
      <c r="E5">
        <v>6.42</v>
      </c>
      <c r="F5">
        <v>6.4</v>
      </c>
    </row>
    <row r="6" spans="1:7" x14ac:dyDescent="0.3">
      <c r="B6">
        <v>100</v>
      </c>
      <c r="C6" s="3">
        <v>9.48</v>
      </c>
      <c r="D6">
        <v>9.4700000000000006</v>
      </c>
      <c r="E6">
        <v>6.41</v>
      </c>
      <c r="F6">
        <v>6.4</v>
      </c>
    </row>
    <row r="7" spans="1:7" x14ac:dyDescent="0.3">
      <c r="B7">
        <v>120</v>
      </c>
      <c r="C7" s="3">
        <v>9.4700000000000006</v>
      </c>
      <c r="D7">
        <v>9.4700000000000006</v>
      </c>
      <c r="E7">
        <v>6.4</v>
      </c>
      <c r="F7">
        <v>6.4</v>
      </c>
    </row>
    <row r="8" spans="1:7" x14ac:dyDescent="0.3">
      <c r="B8">
        <v>140</v>
      </c>
      <c r="C8" s="3">
        <v>9.4700000000000006</v>
      </c>
      <c r="D8">
        <v>9.4700000000000006</v>
      </c>
      <c r="E8">
        <v>6.4</v>
      </c>
      <c r="F8">
        <v>6.4</v>
      </c>
    </row>
    <row r="9" spans="1:7" x14ac:dyDescent="0.3">
      <c r="B9">
        <v>160</v>
      </c>
      <c r="C9" s="3">
        <v>9.4600000000000009</v>
      </c>
      <c r="D9">
        <v>9.4700000000000006</v>
      </c>
      <c r="E9">
        <v>6.39</v>
      </c>
      <c r="F9">
        <v>6.4</v>
      </c>
    </row>
    <row r="10" spans="1:7" x14ac:dyDescent="0.3">
      <c r="B10">
        <v>180</v>
      </c>
      <c r="C10" s="3">
        <v>9.4700000000000006</v>
      </c>
      <c r="D10">
        <v>9.4700000000000006</v>
      </c>
      <c r="E10">
        <v>6.39</v>
      </c>
      <c r="F10">
        <v>6.4</v>
      </c>
    </row>
    <row r="11" spans="1:7" x14ac:dyDescent="0.3">
      <c r="B11">
        <v>200</v>
      </c>
      <c r="C11" s="3">
        <v>9.4700000000000006</v>
      </c>
      <c r="D11">
        <v>9.4700000000000006</v>
      </c>
      <c r="E11">
        <v>6.4</v>
      </c>
      <c r="F11">
        <v>6.4</v>
      </c>
    </row>
    <row r="13" spans="1:7" x14ac:dyDescent="0.3">
      <c r="B13" t="s">
        <v>5</v>
      </c>
    </row>
    <row r="14" spans="1:7" x14ac:dyDescent="0.3">
      <c r="B14" t="s">
        <v>6</v>
      </c>
    </row>
    <row r="16" spans="1:7" x14ac:dyDescent="0.3">
      <c r="A16" t="s">
        <v>18</v>
      </c>
      <c r="C16" t="s">
        <v>11</v>
      </c>
      <c r="D16" t="s">
        <v>9</v>
      </c>
      <c r="E16" t="s">
        <v>10</v>
      </c>
      <c r="F16" t="s">
        <v>16</v>
      </c>
      <c r="G16" t="s">
        <v>17</v>
      </c>
    </row>
    <row r="17" spans="3:7" x14ac:dyDescent="0.3">
      <c r="C17" t="s">
        <v>12</v>
      </c>
      <c r="D17">
        <v>6.97</v>
      </c>
      <c r="E17">
        <v>2.89</v>
      </c>
      <c r="F17" t="s">
        <v>15</v>
      </c>
      <c r="G17" t="s">
        <v>15</v>
      </c>
    </row>
    <row r="18" spans="3:7" x14ac:dyDescent="0.3">
      <c r="C18" t="s">
        <v>13</v>
      </c>
      <c r="D18">
        <v>6.96</v>
      </c>
      <c r="E18">
        <v>2.89</v>
      </c>
      <c r="F18" t="s">
        <v>15</v>
      </c>
      <c r="G18" t="s">
        <v>15</v>
      </c>
    </row>
    <row r="19" spans="3:7" x14ac:dyDescent="0.3">
      <c r="C19" t="s">
        <v>14</v>
      </c>
    </row>
    <row r="20" spans="3:7" x14ac:dyDescent="0.3">
      <c r="C20" s="4">
        <v>10000</v>
      </c>
    </row>
    <row r="21" spans="3:7" x14ac:dyDescent="0.3">
      <c r="C21" s="4">
        <v>25000</v>
      </c>
    </row>
    <row r="22" spans="3:7" x14ac:dyDescent="0.3">
      <c r="C22" s="4">
        <v>50000</v>
      </c>
    </row>
    <row r="23" spans="3:7" x14ac:dyDescent="0.3">
      <c r="C23" s="4">
        <v>75000</v>
      </c>
    </row>
    <row r="24" spans="3:7" x14ac:dyDescent="0.3">
      <c r="C24" s="4">
        <v>100000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68DF-E7B8-4272-A16A-43798DB3D120}">
  <dimension ref="A1:K78"/>
  <sheetViews>
    <sheetView topLeftCell="A11" workbookViewId="0">
      <selection activeCell="L48" sqref="L48"/>
    </sheetView>
  </sheetViews>
  <sheetFormatPr defaultRowHeight="14.4" x14ac:dyDescent="0.3"/>
  <cols>
    <col min="1" max="1" width="10.21875" bestFit="1" customWidth="1"/>
  </cols>
  <sheetData>
    <row r="1" spans="1:7" x14ac:dyDescent="0.3">
      <c r="A1" t="s">
        <v>7</v>
      </c>
    </row>
    <row r="2" spans="1:7" x14ac:dyDescent="0.3">
      <c r="A2" t="s">
        <v>19</v>
      </c>
      <c r="B2" t="s">
        <v>20</v>
      </c>
      <c r="C2">
        <v>100</v>
      </c>
    </row>
    <row r="3" spans="1:7" x14ac:dyDescent="0.3">
      <c r="B3" t="s">
        <v>21</v>
      </c>
      <c r="C3">
        <v>105</v>
      </c>
      <c r="E3" t="s">
        <v>26</v>
      </c>
      <c r="F3" s="6">
        <f>(F5*C2)+F6</f>
        <v>11.350062186067703</v>
      </c>
    </row>
    <row r="4" spans="1:7" x14ac:dyDescent="0.3">
      <c r="B4" t="s">
        <v>22</v>
      </c>
      <c r="C4">
        <v>0.08</v>
      </c>
      <c r="E4" t="s">
        <v>27</v>
      </c>
      <c r="F4" s="6">
        <f>(G5*C2)+G6</f>
        <v>8.2772785566644487</v>
      </c>
    </row>
    <row r="5" spans="1:7" x14ac:dyDescent="0.3">
      <c r="B5" t="s">
        <v>23</v>
      </c>
      <c r="C5">
        <v>1</v>
      </c>
      <c r="E5" t="s">
        <v>33</v>
      </c>
      <c r="F5">
        <f>(C11-0)/(C2*(C8-C9))</f>
        <v>0.62614383734657897</v>
      </c>
      <c r="G5">
        <f>(0-C14)/(C2*(C8-C9))</f>
        <v>-0.3738561626534212</v>
      </c>
    </row>
    <row r="6" spans="1:7" x14ac:dyDescent="0.3">
      <c r="B6" t="s">
        <v>24</v>
      </c>
      <c r="C6">
        <v>0</v>
      </c>
      <c r="E6" t="s">
        <v>34</v>
      </c>
      <c r="F6">
        <f>EXP(-0.08)*((C8*C12)-(C9*C11))/(C8-C9)</f>
        <v>-51.264321548590196</v>
      </c>
      <c r="G6">
        <f>EXP(-0.08)*((C8*C14)-(C9*C13))/(C8-C9)</f>
        <v>45.662894822006571</v>
      </c>
    </row>
    <row r="7" spans="1:7" x14ac:dyDescent="0.3">
      <c r="B7" t="s">
        <v>25</v>
      </c>
      <c r="C7">
        <v>0.2</v>
      </c>
    </row>
    <row r="8" spans="1:7" x14ac:dyDescent="0.3">
      <c r="B8" t="s">
        <v>28</v>
      </c>
      <c r="C8">
        <f>EXP((C4-C6)*C10+C7*SQRT(C10))</f>
        <v>1.3231298123374369</v>
      </c>
    </row>
    <row r="9" spans="1:7" x14ac:dyDescent="0.3">
      <c r="B9" t="s">
        <v>29</v>
      </c>
      <c r="C9">
        <f>EXP((C4-C6)*C10-C7*SQRT(C10))</f>
        <v>0.88692043671715748</v>
      </c>
    </row>
    <row r="10" spans="1:7" x14ac:dyDescent="0.3">
      <c r="B10" t="s">
        <v>30</v>
      </c>
      <c r="C10">
        <v>1</v>
      </c>
    </row>
    <row r="11" spans="1:7" x14ac:dyDescent="0.3">
      <c r="B11" t="s">
        <v>31</v>
      </c>
      <c r="C11">
        <f>MAX((C8*C2)-C3,0)</f>
        <v>27.312981233743699</v>
      </c>
    </row>
    <row r="12" spans="1:7" x14ac:dyDescent="0.3">
      <c r="B12" t="s">
        <v>32</v>
      </c>
      <c r="C12">
        <f>MAX((C9*C2)-C3,0)</f>
        <v>0</v>
      </c>
    </row>
    <row r="13" spans="1:7" x14ac:dyDescent="0.3">
      <c r="B13" t="s">
        <v>35</v>
      </c>
      <c r="C13">
        <f>MAX(C3-(C2*C8),0)</f>
        <v>0</v>
      </c>
    </row>
    <row r="14" spans="1:7" x14ac:dyDescent="0.3">
      <c r="B14" t="s">
        <v>36</v>
      </c>
      <c r="C14">
        <f>MAX(C3-(C2*C9),0)</f>
        <v>16.307956328284249</v>
      </c>
    </row>
    <row r="16" spans="1:7" x14ac:dyDescent="0.3">
      <c r="A16" t="s">
        <v>37</v>
      </c>
      <c r="B16" t="s">
        <v>20</v>
      </c>
      <c r="C16">
        <v>100</v>
      </c>
    </row>
    <row r="17" spans="2:6" x14ac:dyDescent="0.3">
      <c r="B17" t="s">
        <v>21</v>
      </c>
      <c r="C17">
        <v>105</v>
      </c>
      <c r="E17" t="s">
        <v>26</v>
      </c>
      <c r="F17" s="6">
        <f>C43</f>
        <v>10.044685209190392</v>
      </c>
    </row>
    <row r="18" spans="2:6" x14ac:dyDescent="0.3">
      <c r="B18" t="s">
        <v>22</v>
      </c>
      <c r="C18">
        <v>0.08</v>
      </c>
      <c r="E18" t="s">
        <v>27</v>
      </c>
      <c r="F18" s="6">
        <f>H43</f>
        <v>6.971901579787156</v>
      </c>
    </row>
    <row r="19" spans="2:6" x14ac:dyDescent="0.3">
      <c r="B19" t="s">
        <v>23</v>
      </c>
      <c r="C19">
        <v>1</v>
      </c>
    </row>
    <row r="20" spans="2:6" x14ac:dyDescent="0.3">
      <c r="B20" t="s">
        <v>24</v>
      </c>
      <c r="C20">
        <v>0</v>
      </c>
    </row>
    <row r="21" spans="2:6" x14ac:dyDescent="0.3">
      <c r="B21" t="s">
        <v>25</v>
      </c>
      <c r="C21">
        <v>0.2</v>
      </c>
    </row>
    <row r="22" spans="2:6" x14ac:dyDescent="0.3">
      <c r="B22" t="s">
        <v>28</v>
      </c>
      <c r="C22">
        <f>EXP((C18-C20)*C24+C21*SQRT(C24))</f>
        <v>1.1527342401707321</v>
      </c>
    </row>
    <row r="23" spans="2:6" x14ac:dyDescent="0.3">
      <c r="B23" t="s">
        <v>29</v>
      </c>
      <c r="C23">
        <f>EXP((C18-C20)*C24-C21*SQRT(C24))</f>
        <v>0.91502546163410481</v>
      </c>
    </row>
    <row r="24" spans="2:6" x14ac:dyDescent="0.3">
      <c r="B24" t="s">
        <v>30</v>
      </c>
      <c r="C24">
        <f>1/3</f>
        <v>0.33333333333333331</v>
      </c>
    </row>
    <row r="25" spans="2:6" x14ac:dyDescent="0.3">
      <c r="B25" t="s">
        <v>31</v>
      </c>
      <c r="C25">
        <f>MAX((C22*C16)-C17,0)</f>
        <v>10.273424017073211</v>
      </c>
    </row>
    <row r="26" spans="2:6" x14ac:dyDescent="0.3">
      <c r="B26" t="s">
        <v>32</v>
      </c>
      <c r="C26">
        <f>MAX((C23*C16)-C17,0)</f>
        <v>0</v>
      </c>
    </row>
    <row r="27" spans="2:6" x14ac:dyDescent="0.3">
      <c r="B27" t="s">
        <v>35</v>
      </c>
      <c r="C27">
        <f>MAX(C17-(C16*C22),0)</f>
        <v>0</v>
      </c>
    </row>
    <row r="28" spans="2:6" x14ac:dyDescent="0.3">
      <c r="B28" t="s">
        <v>36</v>
      </c>
      <c r="C28">
        <f>MAX(C17-(C16*C23),0)</f>
        <v>13.497453836589514</v>
      </c>
    </row>
    <row r="29" spans="2:6" x14ac:dyDescent="0.3">
      <c r="B29" t="s">
        <v>38</v>
      </c>
      <c r="C29">
        <f>(EXP((C18-C20)*C24)-C23)/(C22-C23)</f>
        <v>0.47116451884640997</v>
      </c>
      <c r="D29">
        <f>EXP(-C18*C24)*(C29*C25+(1-C29)*C26)</f>
        <v>4.7130994671929534</v>
      </c>
    </row>
    <row r="30" spans="2:6" x14ac:dyDescent="0.3">
      <c r="B30" t="s">
        <v>39</v>
      </c>
      <c r="C30">
        <f>EXP(-C18*C24)</f>
        <v>0.973685749353145</v>
      </c>
      <c r="F30">
        <f>E31*C22</f>
        <v>153.17489107578726</v>
      </c>
    </row>
    <row r="31" spans="2:6" x14ac:dyDescent="0.3">
      <c r="E31">
        <f>D32*C22</f>
        <v>132.87962284619951</v>
      </c>
    </row>
    <row r="32" spans="2:6" x14ac:dyDescent="0.3">
      <c r="D32">
        <f>C33*C22</f>
        <v>115.27342401707321</v>
      </c>
      <c r="F32">
        <f>E31*C23</f>
        <v>121.58823823660944</v>
      </c>
    </row>
    <row r="33" spans="1:11" x14ac:dyDescent="0.3">
      <c r="A33" t="s">
        <v>40</v>
      </c>
      <c r="C33" s="5">
        <v>100</v>
      </c>
      <c r="E33">
        <f>D32*C23</f>
        <v>105.47811802536631</v>
      </c>
    </row>
    <row r="34" spans="1:11" x14ac:dyDescent="0.3">
      <c r="D34">
        <f>C33*C23</f>
        <v>91.502546163410486</v>
      </c>
      <c r="F34">
        <f>E35*C22</f>
        <v>96.515163638457423</v>
      </c>
    </row>
    <row r="35" spans="1:11" x14ac:dyDescent="0.3">
      <c r="E35">
        <f>D34*C23</f>
        <v>83.72715954387067</v>
      </c>
    </row>
    <row r="36" spans="1:11" x14ac:dyDescent="0.3">
      <c r="F36">
        <f>E35*C23</f>
        <v>76.612482812942602</v>
      </c>
    </row>
    <row r="40" spans="1:11" x14ac:dyDescent="0.3">
      <c r="F40">
        <f>MAX((F30-$C$17),0)</f>
        <v>48.174891075787258</v>
      </c>
      <c r="H40" t="s">
        <v>42</v>
      </c>
      <c r="K40">
        <f>MAX(($C$17-F30),0)</f>
        <v>0</v>
      </c>
    </row>
    <row r="41" spans="1:11" x14ac:dyDescent="0.3">
      <c r="E41">
        <f>C30*(C29*F40+(1-C29)*F42)</f>
        <v>30.642619164119282</v>
      </c>
      <c r="J41">
        <f>H30*(H29*K40+(1-H29)*K42)</f>
        <v>0</v>
      </c>
    </row>
    <row r="42" spans="1:11" x14ac:dyDescent="0.3">
      <c r="D42">
        <f>C30*(C29*E41+(1-C29)*E43)</f>
        <v>17.976398361000069</v>
      </c>
      <c r="F42">
        <f>MAX((F32-$C$17),0)</f>
        <v>16.588238236609442</v>
      </c>
      <c r="I42">
        <f>C30*(C29*J41+(1-C29)*J43)</f>
        <v>2.24968788573339</v>
      </c>
      <c r="K42">
        <f t="shared" ref="K42:K46" si="0">MAX(($C$17-F32),0)</f>
        <v>0</v>
      </c>
    </row>
    <row r="43" spans="1:11" x14ac:dyDescent="0.3">
      <c r="A43" t="s">
        <v>41</v>
      </c>
      <c r="C43">
        <f>C30*(C29*D42+(1-C29)*D44)</f>
        <v>10.044685209190392</v>
      </c>
      <c r="E43">
        <f>C30*(C29*F42+(1-C29)*F44)</f>
        <v>7.6101226489536993</v>
      </c>
      <c r="H43">
        <f>C30*(C29*I42+(1-C29)*I44)</f>
        <v>6.971901579787156</v>
      </c>
      <c r="J43">
        <f>C30*(C29*K42+(1-C29)*K44)</f>
        <v>4.3690083056676041</v>
      </c>
    </row>
    <row r="44" spans="1:11" x14ac:dyDescent="0.3">
      <c r="D44">
        <f>C30*(C29*E43+(1-C29)*E45)</f>
        <v>3.491266878739705</v>
      </c>
      <c r="F44">
        <f t="shared" ref="F44:F46" si="1">MAX((F34-$C$17),0)</f>
        <v>0</v>
      </c>
      <c r="I44">
        <f>C30*(C29*J43+(1-C29)*J45)</f>
        <v>11.535434257135755</v>
      </c>
      <c r="K44">
        <f t="shared" si="0"/>
        <v>8.4848363615425768</v>
      </c>
    </row>
    <row r="45" spans="1:11" x14ac:dyDescent="0.3">
      <c r="E45">
        <v>0</v>
      </c>
      <c r="J45">
        <f>C30*(C29*K44+(1-C29)*K46)</f>
        <v>18.509844138209559</v>
      </c>
    </row>
    <row r="46" spans="1:11" x14ac:dyDescent="0.3">
      <c r="F46">
        <f t="shared" si="1"/>
        <v>0</v>
      </c>
      <c r="K46">
        <f t="shared" si="0"/>
        <v>28.387517187057398</v>
      </c>
    </row>
    <row r="47" spans="1:11" x14ac:dyDescent="0.3">
      <c r="A47" t="s">
        <v>44</v>
      </c>
    </row>
    <row r="48" spans="1:11" x14ac:dyDescent="0.3">
      <c r="A48" t="s">
        <v>43</v>
      </c>
      <c r="B48" t="s">
        <v>20</v>
      </c>
      <c r="C48">
        <v>100</v>
      </c>
    </row>
    <row r="49" spans="2:6" x14ac:dyDescent="0.3">
      <c r="B49" t="s">
        <v>21</v>
      </c>
      <c r="C49">
        <v>95</v>
      </c>
      <c r="E49" t="s">
        <v>26</v>
      </c>
      <c r="F49" s="6">
        <v>18.282552207370557</v>
      </c>
    </row>
    <row r="50" spans="2:6" x14ac:dyDescent="0.3">
      <c r="B50" t="s">
        <v>22</v>
      </c>
      <c r="C50">
        <v>0.08</v>
      </c>
      <c r="E50" t="s">
        <v>27</v>
      </c>
      <c r="F50" s="6">
        <v>5.9786051141009704</v>
      </c>
    </row>
    <row r="51" spans="2:6" x14ac:dyDescent="0.3">
      <c r="B51" t="s">
        <v>23</v>
      </c>
      <c r="C51">
        <v>1</v>
      </c>
    </row>
    <row r="52" spans="2:6" x14ac:dyDescent="0.3">
      <c r="B52" t="s">
        <v>24</v>
      </c>
      <c r="C52">
        <v>0</v>
      </c>
    </row>
    <row r="53" spans="2:6" x14ac:dyDescent="0.3">
      <c r="B53" t="s">
        <v>25</v>
      </c>
      <c r="C53">
        <v>0.3</v>
      </c>
    </row>
    <row r="54" spans="2:6" x14ac:dyDescent="0.3">
      <c r="B54" t="s">
        <v>28</v>
      </c>
      <c r="C54">
        <v>1.2212461201543867</v>
      </c>
    </row>
    <row r="55" spans="2:6" x14ac:dyDescent="0.3">
      <c r="B55" t="s">
        <v>29</v>
      </c>
      <c r="C55">
        <v>0.86369255373382114</v>
      </c>
    </row>
    <row r="56" spans="2:6" x14ac:dyDescent="0.3">
      <c r="B56" t="s">
        <v>30</v>
      </c>
      <c r="C56">
        <v>0.33333333333333331</v>
      </c>
    </row>
    <row r="57" spans="2:6" x14ac:dyDescent="0.3">
      <c r="B57" t="s">
        <v>31</v>
      </c>
      <c r="C57">
        <v>27.124612015438672</v>
      </c>
    </row>
    <row r="58" spans="2:6" x14ac:dyDescent="0.3">
      <c r="B58" t="s">
        <v>32</v>
      </c>
      <c r="C58">
        <v>0</v>
      </c>
    </row>
    <row r="59" spans="2:6" x14ac:dyDescent="0.3">
      <c r="B59" t="s">
        <v>35</v>
      </c>
      <c r="C59">
        <v>0</v>
      </c>
    </row>
    <row r="60" spans="2:6" x14ac:dyDescent="0.3">
      <c r="B60" t="s">
        <v>36</v>
      </c>
      <c r="C60">
        <v>8.6307446266178829</v>
      </c>
    </row>
    <row r="61" spans="2:6" x14ac:dyDescent="0.3">
      <c r="B61" t="s">
        <v>38</v>
      </c>
      <c r="C61">
        <v>0.45680665920961433</v>
      </c>
      <c r="D61">
        <v>12.064651322246599</v>
      </c>
    </row>
    <row r="62" spans="2:6" x14ac:dyDescent="0.3">
      <c r="B62" t="s">
        <v>39</v>
      </c>
      <c r="C62">
        <v>0.973685749353145</v>
      </c>
      <c r="F62">
        <v>182.14178609528693</v>
      </c>
    </row>
    <row r="63" spans="2:6" x14ac:dyDescent="0.3">
      <c r="E63">
        <v>149.14420859921427</v>
      </c>
    </row>
    <row r="64" spans="2:6" x14ac:dyDescent="0.3">
      <c r="D64">
        <v>122.12461201543867</v>
      </c>
      <c r="F64">
        <v>128.81474239966511</v>
      </c>
    </row>
    <row r="65" spans="1:11" x14ac:dyDescent="0.3">
      <c r="A65" t="s">
        <v>40</v>
      </c>
      <c r="C65">
        <v>100</v>
      </c>
      <c r="E65">
        <v>105.47811802536633</v>
      </c>
    </row>
    <row r="66" spans="1:11" x14ac:dyDescent="0.3">
      <c r="D66">
        <v>86.369255373382117</v>
      </c>
      <c r="F66">
        <v>91.100665120366031</v>
      </c>
    </row>
    <row r="67" spans="1:11" x14ac:dyDescent="0.3">
      <c r="E67">
        <v>74.596482737524951</v>
      </c>
    </row>
    <row r="68" spans="1:11" x14ac:dyDescent="0.3">
      <c r="F68">
        <v>64.428426675133835</v>
      </c>
    </row>
    <row r="72" spans="1:11" x14ac:dyDescent="0.3">
      <c r="F72">
        <v>87.141786095286932</v>
      </c>
      <c r="H72" t="s">
        <v>42</v>
      </c>
      <c r="K72">
        <v>0</v>
      </c>
    </row>
    <row r="73" spans="1:11" x14ac:dyDescent="0.3">
      <c r="E73">
        <v>56.644062410665491</v>
      </c>
      <c r="J73">
        <v>0</v>
      </c>
    </row>
    <row r="74" spans="1:11" x14ac:dyDescent="0.3">
      <c r="D74">
        <v>33.149317532258941</v>
      </c>
      <c r="F74">
        <v>33.814742399665107</v>
      </c>
      <c r="I74">
        <v>1.0907796736928534</v>
      </c>
      <c r="K74">
        <v>0</v>
      </c>
    </row>
    <row r="75" spans="1:11" x14ac:dyDescent="0.3">
      <c r="A75" t="s">
        <v>41</v>
      </c>
      <c r="C75">
        <v>18.282552207370557</v>
      </c>
      <c r="E75">
        <v>15.040328553689362</v>
      </c>
      <c r="H75">
        <v>5.9786051141009704</v>
      </c>
      <c r="J75">
        <v>2.0623567168718178</v>
      </c>
    </row>
    <row r="76" spans="1:11" x14ac:dyDescent="0.3">
      <c r="D76">
        <v>6.6897295957269769</v>
      </c>
      <c r="F76">
        <v>0</v>
      </c>
      <c r="I76">
        <v>10.386548379217444</v>
      </c>
      <c r="K76">
        <v>3.8993348796339689</v>
      </c>
    </row>
    <row r="77" spans="1:11" x14ac:dyDescent="0.3">
      <c r="E77">
        <v>0</v>
      </c>
      <c r="J77">
        <v>17.903663451023824</v>
      </c>
    </row>
    <row r="78" spans="1:11" x14ac:dyDescent="0.3">
      <c r="F78">
        <v>0</v>
      </c>
      <c r="K78">
        <v>30.571573324866165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Solutions by 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Burgin</dc:creator>
  <cp:lastModifiedBy>Casey Burgin</cp:lastModifiedBy>
  <dcterms:created xsi:type="dcterms:W3CDTF">2020-12-16T13:14:09Z</dcterms:created>
  <dcterms:modified xsi:type="dcterms:W3CDTF">2020-12-17T18:28:56Z</dcterms:modified>
</cp:coreProperties>
</file>