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ottreepat/Desktop/KAIST/Phy Lab/"/>
    </mc:Choice>
  </mc:AlternateContent>
  <xr:revisionPtr revIDLastSave="0" documentId="13_ncr:1_{EA4EF267-7D43-D34F-A314-72DF5332EBE9}" xr6:coauthVersionLast="47" xr6:coauthVersionMax="47" xr10:uidLastSave="{00000000-0000-0000-0000-000000000000}"/>
  <bookViews>
    <workbookView xWindow="0" yWindow="940" windowWidth="28800" windowHeight="12180" activeTab="1" xr2:uid="{00000000-000D-0000-FFFF-FFFF00000000}"/>
  </bookViews>
  <sheets>
    <sheet name="Exp 1" sheetId="2" r:id="rId1"/>
    <sheet name="Exp 2" sheetId="3" r:id="rId2"/>
    <sheet name="Exp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H3" i="4"/>
  <c r="H5" i="4"/>
  <c r="M4" i="4"/>
  <c r="F10" i="4"/>
  <c r="F11" i="4"/>
  <c r="J11" i="4"/>
  <c r="E11" i="4"/>
  <c r="E9" i="4"/>
  <c r="D9" i="4"/>
  <c r="C9" i="4"/>
  <c r="H9" i="4"/>
  <c r="C10" i="4"/>
  <c r="D10" i="4"/>
  <c r="E10" i="4"/>
  <c r="J10" i="4" s="1"/>
  <c r="C11" i="4"/>
  <c r="H11" i="4" s="1"/>
  <c r="D11" i="4"/>
  <c r="I11" i="4" s="1"/>
  <c r="D8" i="4"/>
  <c r="I8" i="4" s="1"/>
  <c r="E8" i="4"/>
  <c r="I9" i="4"/>
  <c r="H10" i="4"/>
  <c r="I10" i="4"/>
  <c r="I7" i="3"/>
  <c r="R3" i="4"/>
  <c r="L7" i="4"/>
  <c r="J16" i="3"/>
  <c r="J15" i="3"/>
  <c r="I16" i="3"/>
  <c r="I15" i="3"/>
  <c r="L4" i="4"/>
  <c r="L5" i="4"/>
  <c r="L6" i="4"/>
  <c r="L3" i="4"/>
  <c r="M16" i="3"/>
  <c r="L16" i="3"/>
  <c r="L15" i="3"/>
  <c r="M15" i="3" s="1"/>
  <c r="K16" i="3"/>
  <c r="K15" i="3"/>
  <c r="H16" i="3"/>
  <c r="H15" i="3"/>
  <c r="J12" i="3"/>
  <c r="K12" i="3"/>
  <c r="L12" i="3"/>
  <c r="I12" i="3"/>
  <c r="J8" i="3"/>
  <c r="K8" i="3"/>
  <c r="L8" i="3"/>
  <c r="M8" i="3"/>
  <c r="I8" i="3"/>
  <c r="J11" i="3"/>
  <c r="K11" i="3"/>
  <c r="L11" i="3"/>
  <c r="I11" i="3"/>
  <c r="J7" i="3"/>
  <c r="K7" i="3"/>
  <c r="L7" i="3"/>
  <c r="M7" i="3"/>
  <c r="G15" i="2"/>
  <c r="G16" i="2" s="1"/>
  <c r="H16" i="2"/>
  <c r="H15" i="2"/>
  <c r="I3" i="4"/>
  <c r="I4" i="4"/>
  <c r="I5" i="4"/>
  <c r="J5" i="4"/>
  <c r="I6" i="4"/>
  <c r="J6" i="4"/>
  <c r="H4" i="4"/>
  <c r="H6" i="4"/>
  <c r="M3" i="4"/>
  <c r="Q3" i="4" s="1"/>
  <c r="H8" i="4" l="1"/>
  <c r="N3" i="4"/>
  <c r="M5" i="4"/>
  <c r="M6" i="4"/>
  <c r="Q6" i="4" l="1"/>
  <c r="R6" i="4" s="1"/>
  <c r="N6" i="4"/>
  <c r="Q4" i="4"/>
  <c r="R4" i="4" s="1"/>
  <c r="N4" i="4"/>
  <c r="Q5" i="4"/>
  <c r="R5" i="4" s="1"/>
  <c r="N5" i="4"/>
</calcChain>
</file>

<file path=xl/sharedStrings.xml><?xml version="1.0" encoding="utf-8"?>
<sst xmlns="http://schemas.openxmlformats.org/spreadsheetml/2006/main" count="51" uniqueCount="42">
  <si>
    <t>The length of the opened tube : 90 cm</t>
    <phoneticPr fontId="1" type="noConversion"/>
  </si>
  <si>
    <t>The length of the closed tube : 70 cm</t>
    <phoneticPr fontId="1" type="noConversion"/>
  </si>
  <si>
    <t>The temperature of the lab : 16 degrees of Celcius</t>
    <phoneticPr fontId="1" type="noConversion"/>
  </si>
  <si>
    <t>Opened tube</t>
    <phoneticPr fontId="1" type="noConversion"/>
  </si>
  <si>
    <t>Closed Tube</t>
    <phoneticPr fontId="1" type="noConversion"/>
  </si>
  <si>
    <t>Recorded Resonant frequencies (Hz)</t>
    <phoneticPr fontId="1" type="noConversion"/>
  </si>
  <si>
    <t>maxima position (cm)</t>
    <phoneticPr fontId="1" type="noConversion"/>
  </si>
  <si>
    <t>minima position (cm)</t>
    <phoneticPr fontId="1" type="noConversion"/>
  </si>
  <si>
    <t>set frequency : 559 Hz</t>
    <phoneticPr fontId="1" type="noConversion"/>
  </si>
  <si>
    <t>set frequency : 677 Hz</t>
    <phoneticPr fontId="1" type="noConversion"/>
  </si>
  <si>
    <t>Closed tube</t>
    <phoneticPr fontId="1" type="noConversion"/>
  </si>
  <si>
    <t>Set frequency (Hz)</t>
    <phoneticPr fontId="1" type="noConversion"/>
  </si>
  <si>
    <t>Tube lengths to make resonance (cm)</t>
    <phoneticPr fontId="1" type="noConversion"/>
  </si>
  <si>
    <t>Diameter of the tube : 3.13 cm</t>
    <phoneticPr fontId="1" type="noConversion"/>
  </si>
  <si>
    <t xml:space="preserve"> </t>
  </si>
  <si>
    <t>distance = wavelegnth/2</t>
  </si>
  <si>
    <t>compare with theo maxima minima</t>
  </si>
  <si>
    <t>wavelength</t>
  </si>
  <si>
    <t>avg wavelength</t>
  </si>
  <si>
    <t>V</t>
  </si>
  <si>
    <t>open</t>
  </si>
  <si>
    <t>closed</t>
  </si>
  <si>
    <t>slope</t>
  </si>
  <si>
    <t>opened tube</t>
  </si>
  <si>
    <t>closed tube</t>
  </si>
  <si>
    <t>3rd harmonic</t>
  </si>
  <si>
    <t>5th harmonic</t>
  </si>
  <si>
    <t>average distance</t>
  </si>
  <si>
    <t>sound speed</t>
  </si>
  <si>
    <t>%Error</t>
  </si>
  <si>
    <t>lamda from v</t>
  </si>
  <si>
    <t>%diff lamda</t>
  </si>
  <si>
    <t>error</t>
  </si>
  <si>
    <t>theo lamda</t>
  </si>
  <si>
    <t>error lamda</t>
  </si>
  <si>
    <t>avg</t>
  </si>
  <si>
    <t>distance</t>
  </si>
  <si>
    <t>4*distance</t>
  </si>
  <si>
    <t>หรม</t>
  </si>
  <si>
    <t>"-----&gt;&gt;</t>
  </si>
  <si>
    <t>ratio btw</t>
  </si>
  <si>
    <t>tubelength/lamda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</si>
</sst>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2" fillId="0" borderId="0" xfId="0" applyFont="1">
      <alignment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1'!$F$8:$F$12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'Exp 1'!$G$8:$G$12</c:f>
              <c:numCache>
                <c:formatCode>General</c:formatCode>
                <c:ptCount val="5"/>
                <c:pt idx="0">
                  <c:v>186</c:v>
                </c:pt>
                <c:pt idx="1">
                  <c:v>374</c:v>
                </c:pt>
                <c:pt idx="2">
                  <c:v>562</c:v>
                </c:pt>
                <c:pt idx="3">
                  <c:v>744</c:v>
                </c:pt>
                <c:pt idx="4">
                  <c:v>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4-B646-B6A2-4A823DDE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78271"/>
        <c:axId val="836439823"/>
      </c:scatterChart>
      <c:valAx>
        <c:axId val="83597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36439823"/>
        <c:crosses val="autoZero"/>
        <c:crossBetween val="midCat"/>
      </c:valAx>
      <c:valAx>
        <c:axId val="8364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3597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15</xdr:row>
      <xdr:rowOff>120650</xdr:rowOff>
    </xdr:from>
    <xdr:to>
      <xdr:col>16</xdr:col>
      <xdr:colOff>133350</xdr:colOff>
      <xdr:row>30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32C5F-2BA1-B643-81A8-662D1107C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zoomScale="142" workbookViewId="0">
      <selection activeCell="H15" sqref="H15"/>
    </sheetView>
  </sheetViews>
  <sheetFormatPr baseColWidth="10" defaultColWidth="8.83203125" defaultRowHeight="15" x14ac:dyDescent="0.2"/>
  <cols>
    <col min="1" max="1" width="40.6640625" customWidth="1"/>
    <col min="2" max="2" width="10.1640625" customWidth="1"/>
    <col min="4" max="4" width="11.83203125" customWidth="1"/>
    <col min="5" max="5" width="12.6640625" bestFit="1" customWidth="1"/>
  </cols>
  <sheetData>
    <row r="1" spans="1:8" x14ac:dyDescent="0.2">
      <c r="A1" t="s">
        <v>13</v>
      </c>
    </row>
    <row r="2" spans="1:8" x14ac:dyDescent="0.2">
      <c r="A2" t="s">
        <v>0</v>
      </c>
    </row>
    <row r="3" spans="1:8" x14ac:dyDescent="0.2">
      <c r="A3" t="s">
        <v>1</v>
      </c>
    </row>
    <row r="4" spans="1:8" x14ac:dyDescent="0.2">
      <c r="A4" t="s">
        <v>2</v>
      </c>
    </row>
    <row r="6" spans="1:8" x14ac:dyDescent="0.2">
      <c r="B6" s="5" t="s">
        <v>3</v>
      </c>
      <c r="D6" s="5" t="s">
        <v>4</v>
      </c>
    </row>
    <row r="7" spans="1:8" ht="69" customHeight="1" x14ac:dyDescent="0.2">
      <c r="B7" s="8" t="s">
        <v>5</v>
      </c>
      <c r="D7" s="8" t="s">
        <v>5</v>
      </c>
      <c r="G7" t="s">
        <v>20</v>
      </c>
      <c r="H7" t="s">
        <v>21</v>
      </c>
    </row>
    <row r="8" spans="1:8" x14ac:dyDescent="0.2">
      <c r="A8">
        <v>1</v>
      </c>
      <c r="B8" s="1">
        <v>186</v>
      </c>
      <c r="D8" s="1">
        <v>128</v>
      </c>
      <c r="F8">
        <v>1</v>
      </c>
      <c r="G8" s="1">
        <v>186</v>
      </c>
      <c r="H8" s="1">
        <v>128</v>
      </c>
    </row>
    <row r="9" spans="1:8" x14ac:dyDescent="0.2">
      <c r="A9">
        <v>2</v>
      </c>
      <c r="B9" s="1">
        <v>374</v>
      </c>
      <c r="D9" s="1">
        <v>372</v>
      </c>
      <c r="F9">
        <v>2</v>
      </c>
      <c r="G9" s="1">
        <v>374</v>
      </c>
      <c r="H9" s="1">
        <v>372</v>
      </c>
    </row>
    <row r="10" spans="1:8" x14ac:dyDescent="0.2">
      <c r="A10">
        <v>3</v>
      </c>
      <c r="B10" s="1">
        <v>562</v>
      </c>
      <c r="D10" s="1">
        <v>677</v>
      </c>
      <c r="F10">
        <v>3</v>
      </c>
      <c r="G10" s="1">
        <v>562</v>
      </c>
      <c r="H10" s="1">
        <v>677</v>
      </c>
    </row>
    <row r="11" spans="1:8" x14ac:dyDescent="0.2">
      <c r="A11">
        <v>4</v>
      </c>
      <c r="B11" s="1">
        <v>744</v>
      </c>
      <c r="D11" s="1">
        <v>878</v>
      </c>
      <c r="F11">
        <v>4</v>
      </c>
      <c r="G11" s="1">
        <v>744</v>
      </c>
      <c r="H11" s="1">
        <v>878</v>
      </c>
    </row>
    <row r="12" spans="1:8" x14ac:dyDescent="0.2">
      <c r="A12">
        <v>5</v>
      </c>
      <c r="B12" s="1">
        <v>936</v>
      </c>
      <c r="D12" s="1">
        <v>1100</v>
      </c>
      <c r="F12">
        <v>5</v>
      </c>
      <c r="G12" s="1">
        <v>936</v>
      </c>
      <c r="H12" s="1">
        <v>1100</v>
      </c>
    </row>
    <row r="14" spans="1:8" x14ac:dyDescent="0.2">
      <c r="F14" t="s">
        <v>22</v>
      </c>
      <c r="G14" s="1">
        <v>187</v>
      </c>
      <c r="H14" s="1">
        <v>245</v>
      </c>
    </row>
    <row r="15" spans="1:8" x14ac:dyDescent="0.2">
      <c r="G15">
        <f>G14*2*0.9</f>
        <v>336.6</v>
      </c>
      <c r="H15">
        <f>H14*2*0.7</f>
        <v>343</v>
      </c>
    </row>
    <row r="16" spans="1:8" x14ac:dyDescent="0.2">
      <c r="F16">
        <v>341.1</v>
      </c>
      <c r="G16" s="7">
        <f>(G15-F16)/F16*100</f>
        <v>-1.3192612137203166</v>
      </c>
      <c r="H16" s="7">
        <f>(H15-F16)/F16*100</f>
        <v>0.55702140134857148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6"/>
  <sheetViews>
    <sheetView tabSelected="1" workbookViewId="0">
      <selection activeCell="D18" sqref="D18"/>
    </sheetView>
  </sheetViews>
  <sheetFormatPr baseColWidth="10" defaultColWidth="8.83203125" defaultRowHeight="21" customHeight="1" x14ac:dyDescent="0.2"/>
  <cols>
    <col min="1" max="1" width="13.5" customWidth="1"/>
    <col min="2" max="2" width="14.5" customWidth="1"/>
    <col min="4" max="4" width="20.1640625" customWidth="1"/>
    <col min="5" max="5" width="12.5" customWidth="1"/>
    <col min="7" max="7" width="10.5" customWidth="1"/>
    <col min="8" max="8" width="14" customWidth="1"/>
    <col min="9" max="9" width="12.6640625" customWidth="1"/>
    <col min="10" max="10" width="12.5" customWidth="1"/>
    <col min="11" max="11" width="12" customWidth="1"/>
    <col min="12" max="12" width="12.6640625" customWidth="1"/>
  </cols>
  <sheetData>
    <row r="3" spans="1:13" ht="21" customHeight="1" x14ac:dyDescent="0.2">
      <c r="A3" s="2" t="s">
        <v>3</v>
      </c>
      <c r="B3" s="3" t="s">
        <v>8</v>
      </c>
      <c r="D3" s="2" t="s">
        <v>10</v>
      </c>
      <c r="E3" s="3" t="s">
        <v>9</v>
      </c>
      <c r="G3" t="s">
        <v>16</v>
      </c>
    </row>
    <row r="4" spans="1:13" ht="21" customHeight="1" x14ac:dyDescent="0.2">
      <c r="A4" s="3" t="s">
        <v>6</v>
      </c>
      <c r="B4" s="3" t="s">
        <v>7</v>
      </c>
      <c r="D4" s="3" t="s">
        <v>6</v>
      </c>
      <c r="E4" s="3" t="s">
        <v>7</v>
      </c>
    </row>
    <row r="5" spans="1:13" ht="21" customHeight="1" x14ac:dyDescent="0.2">
      <c r="A5" s="3">
        <v>15.5</v>
      </c>
      <c r="B5" s="4">
        <v>-1</v>
      </c>
      <c r="D5" s="3">
        <v>10.5</v>
      </c>
      <c r="E5" s="4">
        <v>-1</v>
      </c>
    </row>
    <row r="6" spans="1:13" ht="21" customHeight="1" x14ac:dyDescent="0.2">
      <c r="A6" s="3">
        <v>46</v>
      </c>
      <c r="B6" s="3">
        <v>29.5</v>
      </c>
      <c r="D6" s="3">
        <v>37.200000000000003</v>
      </c>
      <c r="E6" s="3">
        <v>24.7</v>
      </c>
      <c r="G6" t="s">
        <v>23</v>
      </c>
      <c r="H6">
        <v>15.5</v>
      </c>
      <c r="I6">
        <v>29.5</v>
      </c>
      <c r="J6">
        <v>46</v>
      </c>
      <c r="K6">
        <v>60</v>
      </c>
      <c r="L6">
        <v>76.5</v>
      </c>
      <c r="M6">
        <v>91</v>
      </c>
    </row>
    <row r="7" spans="1:13" ht="21" customHeight="1" x14ac:dyDescent="0.2">
      <c r="A7" s="3">
        <v>76.5</v>
      </c>
      <c r="B7" s="3">
        <v>60</v>
      </c>
      <c r="D7" s="3">
        <v>62</v>
      </c>
      <c r="E7" s="3">
        <v>49.7</v>
      </c>
      <c r="G7" t="s">
        <v>36</v>
      </c>
      <c r="I7">
        <f>I6-H6</f>
        <v>14</v>
      </c>
      <c r="J7">
        <f t="shared" ref="J7:M7" si="0">J6-I6</f>
        <v>16.5</v>
      </c>
      <c r="K7">
        <f t="shared" si="0"/>
        <v>14</v>
      </c>
      <c r="L7">
        <f t="shared" si="0"/>
        <v>16.5</v>
      </c>
      <c r="M7">
        <f t="shared" si="0"/>
        <v>14.5</v>
      </c>
    </row>
    <row r="8" spans="1:13" ht="21" customHeight="1" x14ac:dyDescent="0.2">
      <c r="A8" s="3"/>
      <c r="B8" s="3">
        <v>91</v>
      </c>
      <c r="G8" t="s">
        <v>37</v>
      </c>
      <c r="I8">
        <f>I7*4</f>
        <v>56</v>
      </c>
      <c r="J8">
        <f t="shared" ref="J8:M8" si="1">J7*4</f>
        <v>66</v>
      </c>
      <c r="K8">
        <f t="shared" si="1"/>
        <v>56</v>
      </c>
      <c r="L8">
        <f t="shared" si="1"/>
        <v>66</v>
      </c>
      <c r="M8">
        <f t="shared" si="1"/>
        <v>58</v>
      </c>
    </row>
    <row r="9" spans="1:13" ht="21" customHeight="1" x14ac:dyDescent="0.2">
      <c r="D9" t="s">
        <v>26</v>
      </c>
    </row>
    <row r="10" spans="1:13" ht="21" customHeight="1" x14ac:dyDescent="0.2">
      <c r="B10" t="s">
        <v>25</v>
      </c>
      <c r="G10" t="s">
        <v>24</v>
      </c>
      <c r="H10">
        <v>10.5</v>
      </c>
      <c r="I10">
        <v>24.7</v>
      </c>
      <c r="J10">
        <v>37.200000000000003</v>
      </c>
      <c r="K10">
        <v>49.7</v>
      </c>
      <c r="L10">
        <v>62</v>
      </c>
    </row>
    <row r="11" spans="1:13" ht="21" customHeight="1" x14ac:dyDescent="0.2">
      <c r="G11" t="s">
        <v>36</v>
      </c>
      <c r="I11">
        <f>I10-H10</f>
        <v>14.2</v>
      </c>
      <c r="J11">
        <f t="shared" ref="J11:L11" si="2">J10-I10</f>
        <v>12.500000000000004</v>
      </c>
      <c r="K11">
        <f t="shared" si="2"/>
        <v>12.5</v>
      </c>
      <c r="L11">
        <f t="shared" si="2"/>
        <v>12.299999999999997</v>
      </c>
    </row>
    <row r="12" spans="1:13" ht="21" customHeight="1" x14ac:dyDescent="0.2">
      <c r="G12" t="s">
        <v>37</v>
      </c>
      <c r="I12">
        <f>I11*4</f>
        <v>56.8</v>
      </c>
      <c r="J12">
        <f t="shared" ref="J12:L12" si="3">J11*4</f>
        <v>50.000000000000014</v>
      </c>
      <c r="K12">
        <f t="shared" si="3"/>
        <v>50</v>
      </c>
      <c r="L12">
        <f t="shared" si="3"/>
        <v>49.199999999999989</v>
      </c>
    </row>
    <row r="14" spans="1:13" ht="21" customHeight="1" x14ac:dyDescent="0.2">
      <c r="H14" t="s">
        <v>27</v>
      </c>
      <c r="I14" t="s">
        <v>33</v>
      </c>
      <c r="J14" t="s">
        <v>34</v>
      </c>
      <c r="K14" t="s">
        <v>17</v>
      </c>
      <c r="L14" t="s">
        <v>28</v>
      </c>
      <c r="M14" t="s">
        <v>29</v>
      </c>
    </row>
    <row r="15" spans="1:13" ht="21" customHeight="1" x14ac:dyDescent="0.2">
      <c r="G15" t="s">
        <v>23</v>
      </c>
      <c r="H15">
        <f>AVERAGE(I7:M7)/100</f>
        <v>0.151</v>
      </c>
      <c r="I15" s="6">
        <f>341.1/559</f>
        <v>0.61019677996422184</v>
      </c>
      <c r="J15" s="7">
        <f>(K15-I15)/I15*100</f>
        <v>-1.0155379654060441</v>
      </c>
      <c r="K15">
        <f>H15*4</f>
        <v>0.60399999999999998</v>
      </c>
      <c r="L15">
        <f>K15*559</f>
        <v>337.63599999999997</v>
      </c>
      <c r="M15" s="7">
        <f>(L15/341.1)/341.1*100</f>
        <v>0.29019191449602444</v>
      </c>
    </row>
    <row r="16" spans="1:13" ht="21" customHeight="1" x14ac:dyDescent="0.2">
      <c r="G16" t="s">
        <v>24</v>
      </c>
      <c r="H16">
        <f>AVERAGE(I11:L11)/100</f>
        <v>0.12875</v>
      </c>
      <c r="I16" s="6">
        <f>341.1/677</f>
        <v>0.5038404726735598</v>
      </c>
      <c r="J16" s="7">
        <f>(K16-I16)/I16*100</f>
        <v>2.214892993257116</v>
      </c>
      <c r="K16">
        <f>H16*4</f>
        <v>0.51500000000000001</v>
      </c>
      <c r="L16">
        <f>K16*677</f>
        <v>348.65500000000003</v>
      </c>
      <c r="M16" s="7">
        <f>(L16/341.1)/341.1*100</f>
        <v>0.29966254175683699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zoomScale="143" workbookViewId="0">
      <selection activeCell="J22" sqref="J22"/>
    </sheetView>
  </sheetViews>
  <sheetFormatPr baseColWidth="10" defaultColWidth="8.83203125" defaultRowHeight="15" x14ac:dyDescent="0.2"/>
  <cols>
    <col min="1" max="1" width="14.1640625" customWidth="1"/>
    <col min="11" max="11" width="5.5" customWidth="1"/>
    <col min="12" max="12" width="12" customWidth="1"/>
    <col min="13" max="13" width="16.6640625" customWidth="1"/>
    <col min="14" max="14" width="12.33203125" customWidth="1"/>
    <col min="17" max="17" width="9.6640625" bestFit="1" customWidth="1"/>
  </cols>
  <sheetData>
    <row r="1" spans="1:18" x14ac:dyDescent="0.2">
      <c r="B1" t="s">
        <v>15</v>
      </c>
      <c r="R1" t="s">
        <v>32</v>
      </c>
    </row>
    <row r="2" spans="1:18" x14ac:dyDescent="0.2">
      <c r="A2" s="5" t="s">
        <v>11</v>
      </c>
      <c r="C2" s="5" t="s">
        <v>12</v>
      </c>
      <c r="H2" t="s">
        <v>17</v>
      </c>
      <c r="L2" t="s">
        <v>30</v>
      </c>
      <c r="M2" t="s">
        <v>18</v>
      </c>
      <c r="N2" t="s">
        <v>31</v>
      </c>
      <c r="O2" s="1"/>
      <c r="Q2" t="s">
        <v>19</v>
      </c>
      <c r="R2">
        <v>341.1</v>
      </c>
    </row>
    <row r="3" spans="1:18" x14ac:dyDescent="0.2">
      <c r="A3">
        <v>800</v>
      </c>
      <c r="C3">
        <v>0.58499999999999996</v>
      </c>
      <c r="D3">
        <v>0.36</v>
      </c>
      <c r="E3">
        <v>0.15</v>
      </c>
      <c r="H3">
        <f>(C3-D3)*2</f>
        <v>0.44999999999999996</v>
      </c>
      <c r="I3">
        <f t="shared" ref="I3:J6" si="0">(D3-E3)*2</f>
        <v>0.42</v>
      </c>
      <c r="L3" s="6">
        <f>341.1/A3</f>
        <v>0.426375</v>
      </c>
      <c r="M3" s="6">
        <f>(H3+I3)/2</f>
        <v>0.43499999999999994</v>
      </c>
      <c r="N3" s="7">
        <f>(M3-L3)/L3*100</f>
        <v>2.0228671943711376</v>
      </c>
      <c r="Q3">
        <f>A3*M3</f>
        <v>347.99999999999994</v>
      </c>
      <c r="R3">
        <f>(Q3-R2)/R2*100</f>
        <v>2.0228671943711287</v>
      </c>
    </row>
    <row r="4" spans="1:18" x14ac:dyDescent="0.2">
      <c r="A4">
        <v>850</v>
      </c>
      <c r="C4">
        <v>0.52500000000000002</v>
      </c>
      <c r="D4">
        <v>0.32</v>
      </c>
      <c r="E4">
        <v>0.115</v>
      </c>
      <c r="H4">
        <f t="shared" ref="H4:H6" si="1">(C4-D4)*2</f>
        <v>0.41000000000000003</v>
      </c>
      <c r="I4">
        <f t="shared" si="0"/>
        <v>0.41000000000000003</v>
      </c>
      <c r="L4" s="6">
        <f t="shared" ref="L4:L6" si="2">341.1/A4</f>
        <v>0.40129411764705886</v>
      </c>
      <c r="M4" s="6">
        <f>(H4+I4)/2</f>
        <v>0.41000000000000003</v>
      </c>
      <c r="N4" s="7">
        <f t="shared" ref="N4:N6" si="3">(M4-L4)/L4*100</f>
        <v>2.1694517736734089</v>
      </c>
      <c r="Q4">
        <f t="shared" ref="Q4:Q6" si="4">A4*M4</f>
        <v>348.5</v>
      </c>
      <c r="R4">
        <f>(Q4-R2)/R2*100</f>
        <v>2.1694517736734027</v>
      </c>
    </row>
    <row r="5" spans="1:18" x14ac:dyDescent="0.2">
      <c r="A5">
        <v>900</v>
      </c>
      <c r="C5">
        <v>0.67299999999999993</v>
      </c>
      <c r="D5">
        <v>0.48</v>
      </c>
      <c r="E5">
        <v>0.28999999999999998</v>
      </c>
      <c r="F5">
        <v>9.8000000000000004E-2</v>
      </c>
      <c r="H5">
        <f>(C5-D5)*2</f>
        <v>0.3859999999999999</v>
      </c>
      <c r="I5">
        <f t="shared" si="0"/>
        <v>0.38</v>
      </c>
      <c r="J5">
        <f t="shared" si="0"/>
        <v>0.38399999999999995</v>
      </c>
      <c r="L5" s="6">
        <f t="shared" si="2"/>
        <v>0.379</v>
      </c>
      <c r="M5" s="6">
        <f>(H5+I5+J5)/3</f>
        <v>0.3833333333333333</v>
      </c>
      <c r="N5" s="7">
        <f t="shared" si="3"/>
        <v>1.143359718557599</v>
      </c>
      <c r="Q5">
        <f t="shared" si="4"/>
        <v>345</v>
      </c>
      <c r="R5">
        <f>(Q5-R2)/R2*100</f>
        <v>1.143359718557601</v>
      </c>
    </row>
    <row r="6" spans="1:18" x14ac:dyDescent="0.2">
      <c r="A6">
        <v>950</v>
      </c>
      <c r="C6">
        <v>0.63</v>
      </c>
      <c r="D6">
        <v>0.45</v>
      </c>
      <c r="E6">
        <v>0.26800000000000002</v>
      </c>
      <c r="F6">
        <v>9.5000000000000001E-2</v>
      </c>
      <c r="H6">
        <f t="shared" si="1"/>
        <v>0.36</v>
      </c>
      <c r="I6">
        <f t="shared" si="0"/>
        <v>0.36399999999999999</v>
      </c>
      <c r="J6">
        <f t="shared" si="0"/>
        <v>0.34600000000000003</v>
      </c>
      <c r="L6" s="6">
        <f t="shared" si="2"/>
        <v>0.3590526315789474</v>
      </c>
      <c r="M6" s="6">
        <f>(H6+I6+J6)/3</f>
        <v>0.35666666666666669</v>
      </c>
      <c r="N6" s="7">
        <f t="shared" si="3"/>
        <v>-0.66451675950357014</v>
      </c>
      <c r="Q6" s="7">
        <f t="shared" si="4"/>
        <v>338.83333333333337</v>
      </c>
      <c r="R6">
        <f>(Q6-R2)/R2*100</f>
        <v>-0.66451675950356237</v>
      </c>
    </row>
    <row r="7" spans="1:18" x14ac:dyDescent="0.2">
      <c r="K7" t="s">
        <v>35</v>
      </c>
      <c r="L7">
        <f>AVERAGE(L3:L6)</f>
        <v>0.39143043730650162</v>
      </c>
    </row>
    <row r="8" spans="1:18" x14ac:dyDescent="0.2">
      <c r="A8" t="s">
        <v>40</v>
      </c>
      <c r="B8" t="s">
        <v>39</v>
      </c>
      <c r="C8" s="7">
        <f>C3/M3</f>
        <v>1.3448275862068966</v>
      </c>
      <c r="D8" s="7">
        <f>D3/M3</f>
        <v>0.82758620689655182</v>
      </c>
      <c r="E8" s="7">
        <f>E3/M3</f>
        <v>0.34482758620689657</v>
      </c>
      <c r="F8" s="7"/>
      <c r="H8">
        <f>C8/D8</f>
        <v>1.6249999999999998</v>
      </c>
      <c r="I8">
        <f t="shared" ref="I8:J8" si="5">D8/E8</f>
        <v>2.4</v>
      </c>
    </row>
    <row r="9" spans="1:18" x14ac:dyDescent="0.2">
      <c r="A9" t="s">
        <v>41</v>
      </c>
      <c r="C9" s="7">
        <f>C4/M4</f>
        <v>1.2804878048780488</v>
      </c>
      <c r="D9" s="7">
        <f>D4/M4</f>
        <v>0.7804878048780487</v>
      </c>
      <c r="E9" s="7">
        <f>E4/M4</f>
        <v>0.28048780487804875</v>
      </c>
      <c r="F9" s="7"/>
      <c r="H9">
        <f t="shared" ref="H9:H11" si="6">C9/D9</f>
        <v>1.6406250000000002</v>
      </c>
      <c r="I9">
        <f t="shared" ref="I9:I11" si="7">D9/E9</f>
        <v>2.7826086956521738</v>
      </c>
    </row>
    <row r="10" spans="1:18" x14ac:dyDescent="0.2">
      <c r="C10" s="7">
        <f t="shared" ref="C9:C11" si="8">C5/M5</f>
        <v>1.7556521739130435</v>
      </c>
      <c r="D10" s="7">
        <f t="shared" ref="D9:D11" si="9">D5/M5</f>
        <v>1.2521739130434784</v>
      </c>
      <c r="E10" s="7">
        <f t="shared" ref="E9:E11" si="10">E5/M5</f>
        <v>0.75652173913043474</v>
      </c>
      <c r="F10" s="7">
        <f>F5/M5</f>
        <v>0.25565217391304351</v>
      </c>
      <c r="H10">
        <f t="shared" si="6"/>
        <v>1.4020833333333333</v>
      </c>
      <c r="I10">
        <f t="shared" si="7"/>
        <v>1.6551724137931036</v>
      </c>
      <c r="J10">
        <f t="shared" ref="J9:J11" si="11">E10/F10</f>
        <v>2.9591836734693873</v>
      </c>
    </row>
    <row r="11" spans="1:18" x14ac:dyDescent="0.2">
      <c r="C11" s="7">
        <f t="shared" si="8"/>
        <v>1.7663551401869158</v>
      </c>
      <c r="D11" s="7">
        <f t="shared" si="9"/>
        <v>1.2616822429906542</v>
      </c>
      <c r="E11" s="7">
        <f>E6/M6</f>
        <v>0.75140186915887852</v>
      </c>
      <c r="F11" s="7">
        <f>F6/M6</f>
        <v>0.26635514018691586</v>
      </c>
      <c r="H11">
        <f t="shared" si="6"/>
        <v>1.4</v>
      </c>
      <c r="I11">
        <f t="shared" si="7"/>
        <v>1.6791044776119404</v>
      </c>
      <c r="J11">
        <f t="shared" si="11"/>
        <v>2.8210526315789477</v>
      </c>
    </row>
    <row r="13" spans="1:18" x14ac:dyDescent="0.2">
      <c r="A13" t="s">
        <v>38</v>
      </c>
      <c r="C13" s="7">
        <v>1.5</v>
      </c>
      <c r="D13" s="7">
        <v>0.9</v>
      </c>
      <c r="E13" s="7">
        <v>0.3</v>
      </c>
      <c r="F13" s="7"/>
    </row>
    <row r="14" spans="1:18" x14ac:dyDescent="0.2">
      <c r="C14" s="7"/>
      <c r="D14" s="7"/>
      <c r="E14" s="7"/>
      <c r="F14" s="7"/>
    </row>
    <row r="15" spans="1:18" x14ac:dyDescent="0.2">
      <c r="C15" s="7"/>
      <c r="D15" s="7"/>
      <c r="E15" s="7"/>
      <c r="F15" s="7"/>
    </row>
    <row r="16" spans="1:18" x14ac:dyDescent="0.2">
      <c r="C16" s="7"/>
      <c r="D16" s="7"/>
      <c r="E16" s="7"/>
      <c r="F16" s="7"/>
    </row>
    <row r="22" spans="10:10" x14ac:dyDescent="0.2">
      <c r="J2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1</vt:lpstr>
      <vt:lpstr>Exp 2</vt:lpstr>
      <vt:lpstr>Exp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MHK</dc:creator>
  <cp:keywords/>
  <dc:description/>
  <cp:lastModifiedBy>Microsoft Office User</cp:lastModifiedBy>
  <cp:revision/>
  <dcterms:created xsi:type="dcterms:W3CDTF">2018-03-19T13:46:36Z</dcterms:created>
  <dcterms:modified xsi:type="dcterms:W3CDTF">2021-10-16T08:24:48Z</dcterms:modified>
  <cp:category/>
  <cp:contentStatus/>
</cp:coreProperties>
</file>