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ttreepat/Downloads/"/>
    </mc:Choice>
  </mc:AlternateContent>
  <xr:revisionPtr revIDLastSave="0" documentId="13_ncr:1_{F46CC099-E1C3-1E43-AECF-2E0CBC08F299}" xr6:coauthVersionLast="47" xr6:coauthVersionMax="47" xr10:uidLastSave="{00000000-0000-0000-0000-000000000000}"/>
  <bookViews>
    <workbookView xWindow="0" yWindow="500" windowWidth="28800" windowHeight="13520" activeTab="1" xr2:uid="{14A2652F-A087-4950-B615-156EB76DA1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2" l="1"/>
  <c r="C32" i="2" s="1"/>
  <c r="E31" i="2"/>
  <c r="C31" i="2"/>
  <c r="C8" i="2"/>
  <c r="D11" i="2"/>
  <c r="E11" i="2"/>
  <c r="D29" i="2"/>
  <c r="D30" i="2" s="1"/>
  <c r="E29" i="2"/>
  <c r="E30" i="2" s="1"/>
  <c r="C30" i="2"/>
  <c r="C29" i="2"/>
  <c r="D28" i="2"/>
  <c r="E28" i="2"/>
  <c r="C28" i="2"/>
  <c r="D9" i="2"/>
  <c r="E9" i="2"/>
  <c r="C9" i="2"/>
  <c r="C10" i="2" s="1"/>
  <c r="C11" i="2" s="1"/>
  <c r="D27" i="2"/>
  <c r="E27" i="2"/>
  <c r="C27" i="2"/>
  <c r="D10" i="2"/>
  <c r="E10" i="2"/>
  <c r="D8" i="2"/>
  <c r="E8" i="2"/>
  <c r="B23" i="1"/>
  <c r="G13" i="1"/>
  <c r="B34" i="1"/>
  <c r="G15" i="1"/>
  <c r="B33" i="1"/>
  <c r="B21" i="1"/>
  <c r="B18" i="1"/>
  <c r="B22" i="1" s="1"/>
  <c r="E11" i="1"/>
  <c r="I11" i="1" s="1"/>
  <c r="G14" i="1"/>
  <c r="H7" i="1"/>
  <c r="H8" i="1"/>
  <c r="H9" i="1"/>
  <c r="H10" i="1"/>
  <c r="H11" i="1"/>
  <c r="H6" i="1"/>
  <c r="E7" i="1"/>
  <c r="I7" i="1" s="1"/>
  <c r="E8" i="1"/>
  <c r="I8" i="1" s="1"/>
  <c r="E9" i="1"/>
  <c r="I9" i="1" s="1"/>
  <c r="E10" i="1"/>
  <c r="I10" i="1" s="1"/>
  <c r="E6" i="1"/>
  <c r="I6" i="1" s="1"/>
  <c r="D12" i="2" l="1"/>
  <c r="D15" i="2" s="1"/>
  <c r="E12" i="2"/>
  <c r="E13" i="2" s="1"/>
  <c r="C12" i="2"/>
  <c r="E15" i="2"/>
  <c r="C13" i="2" l="1"/>
  <c r="D13" i="2"/>
  <c r="D14" i="2" s="1"/>
  <c r="D17" i="2"/>
  <c r="D16" i="2"/>
  <c r="D18" i="2" l="1"/>
</calcChain>
</file>

<file path=xl/sharedStrings.xml><?xml version="1.0" encoding="utf-8"?>
<sst xmlns="http://schemas.openxmlformats.org/spreadsheetml/2006/main" count="70" uniqueCount="50">
  <si>
    <t>Part 1. Object at infinity</t>
    <phoneticPr fontId="1" type="noConversion"/>
  </si>
  <si>
    <t>Object closer than infinity</t>
    <phoneticPr fontId="1" type="noConversion"/>
  </si>
  <si>
    <t>d0 [cm]</t>
    <phoneticPr fontId="1" type="noConversion"/>
  </si>
  <si>
    <t>di [cm]</t>
    <phoneticPr fontId="1" type="noConversion"/>
  </si>
  <si>
    <t>image size [cm]</t>
    <phoneticPr fontId="1" type="noConversion"/>
  </si>
  <si>
    <t>Object size [cm]</t>
    <phoneticPr fontId="1" type="noConversion"/>
  </si>
  <si>
    <t>Part 2. Telescope</t>
    <phoneticPr fontId="1" type="noConversion"/>
  </si>
  <si>
    <t>Observed magnification</t>
    <phoneticPr fontId="1" type="noConversion"/>
  </si>
  <si>
    <t>Position of screen [cm]</t>
    <phoneticPr fontId="1" type="noConversion"/>
  </si>
  <si>
    <t>Part 3. Microscope</t>
    <phoneticPr fontId="1" type="noConversion"/>
  </si>
  <si>
    <t>Position of objective lens +200 mm [cm]</t>
    <phoneticPr fontId="1" type="noConversion"/>
  </si>
  <si>
    <t>Position of eyepiece lens +100 mm [cm]</t>
    <phoneticPr fontId="1" type="noConversion"/>
  </si>
  <si>
    <t>Position of objective lens +100 mm [cm]</t>
    <phoneticPr fontId="1" type="noConversion"/>
  </si>
  <si>
    <t>Position of eyepiece lens +200 mm [cm]</t>
    <phoneticPr fontId="1" type="noConversion"/>
  </si>
  <si>
    <t>distance [cm] (Light source-Half screen)</t>
    <phoneticPr fontId="1" type="noConversion"/>
  </si>
  <si>
    <t>f = 100 mm concave mirror</t>
    <phoneticPr fontId="1" type="noConversion"/>
  </si>
  <si>
    <t xml:space="preserve">di </t>
  </si>
  <si>
    <t>1/do</t>
  </si>
  <si>
    <t>1/di</t>
  </si>
  <si>
    <t>Theoretical magnification</t>
  </si>
  <si>
    <t>Calculated magnification</t>
  </si>
  <si>
    <t>do,1</t>
  </si>
  <si>
    <t>di,1</t>
  </si>
  <si>
    <t>di,2</t>
  </si>
  <si>
    <t>do,2</t>
  </si>
  <si>
    <t>%difference in magnification</t>
  </si>
  <si>
    <t xml:space="preserve"> </t>
  </si>
  <si>
    <t>Data</t>
  </si>
  <si>
    <t>Trail 1</t>
  </si>
  <si>
    <t>Trail 2</t>
  </si>
  <si>
    <t>Trial 3</t>
  </si>
  <si>
    <r>
      <t>Volume of saturated Ca(OH) solution (</t>
    </r>
    <r>
      <rPr>
        <i/>
        <sz val="10"/>
        <color rgb="FF000200"/>
        <rFont val="Times New Roman"/>
        <family val="1"/>
      </rPr>
      <t>mL</t>
    </r>
    <r>
      <rPr>
        <sz val="10"/>
        <color rgb="FF000200"/>
        <rFont val="Times New Roman"/>
        <family val="1"/>
      </rPr>
      <t>)</t>
    </r>
    <r>
      <rPr>
        <sz val="6"/>
        <color rgb="FF000200"/>
        <rFont val="Times New Roman"/>
        <family val="1"/>
      </rPr>
      <t xml:space="preserve"> </t>
    </r>
  </si>
  <si>
    <r>
      <t>Concentration of standardized HCl solution 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</si>
  <si>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 xml:space="preserve">Buret reading, </t>
    </r>
    <r>
      <rPr>
        <i/>
        <sz val="10"/>
        <color rgb="FF000200"/>
        <rFont val="Times New Roman"/>
        <family val="1"/>
      </rPr>
      <t xml:space="preserve">initial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mL</t>
    </r>
    <r>
      <rPr>
        <sz val="10"/>
        <color rgb="FF000200"/>
        <rFont val="Times New Roman"/>
        <family val="1"/>
      </rPr>
      <t xml:space="preserve">) </t>
    </r>
  </si>
  <si>
    <r>
      <t xml:space="preserve">Buret reading, </t>
    </r>
    <r>
      <rPr>
        <i/>
        <sz val="10"/>
        <color rgb="FF000200"/>
        <rFont val="Times New Roman"/>
        <family val="1"/>
      </rPr>
      <t xml:space="preserve">final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mL</t>
    </r>
    <r>
      <rPr>
        <sz val="10"/>
        <color rgb="FF000200"/>
        <rFont val="Times New Roman"/>
        <family val="1"/>
      </rPr>
      <t xml:space="preserve">) </t>
    </r>
  </si>
  <si>
    <r>
      <t>Volume of HCl added (</t>
    </r>
    <r>
      <rPr>
        <i/>
        <sz val="10"/>
        <color rgb="FF000200"/>
        <rFont val="Times New Roman"/>
        <family val="1"/>
      </rPr>
      <t>mL</t>
    </r>
    <r>
      <rPr>
        <sz val="10"/>
        <color rgb="FF000200"/>
        <rFont val="Times New Roman"/>
        <family val="1"/>
      </rPr>
      <t xml:space="preserve">) </t>
    </r>
  </si>
  <si>
    <r>
      <t>Moles of HCl added (</t>
    </r>
    <r>
      <rPr>
        <i/>
        <sz val="10"/>
        <color rgb="FF000200"/>
        <rFont val="Times New Roman"/>
        <family val="1"/>
      </rPr>
      <t>mol</t>
    </r>
    <r>
      <rPr>
        <sz val="10"/>
        <color rgb="FF000200"/>
        <rFont val="Times New Roman"/>
        <family val="1"/>
      </rPr>
      <t xml:space="preserve">) </t>
    </r>
  </si>
  <si>
    <r>
      <t>Moles of OH</t>
    </r>
    <r>
      <rPr>
        <sz val="6"/>
        <color rgb="FF000200"/>
        <rFont val="Times New Roman"/>
        <family val="1"/>
      </rPr>
      <t xml:space="preserve">– </t>
    </r>
    <r>
      <rPr>
        <sz val="10"/>
        <color rgb="FF000200"/>
        <rFont val="Times New Roman"/>
        <family val="1"/>
      </rPr>
      <t>in saturated solution (</t>
    </r>
    <r>
      <rPr>
        <i/>
        <sz val="10"/>
        <color rgb="FF000200"/>
        <rFont val="Times New Roman"/>
        <family val="1"/>
      </rPr>
      <t>mol</t>
    </r>
    <r>
      <rPr>
        <sz val="10"/>
        <color rgb="FF000200"/>
        <rFont val="Times New Roman"/>
        <family val="1"/>
      </rPr>
      <t xml:space="preserve">) </t>
    </r>
  </si>
  <si>
    <r>
      <t>[OH</t>
    </r>
    <r>
      <rPr>
        <sz val="6"/>
        <color rgb="FF000200"/>
        <rFont val="Times New Roman"/>
        <family val="1"/>
      </rPr>
      <t>–</t>
    </r>
    <r>
      <rPr>
        <sz val="10"/>
        <color rgb="FF000200"/>
        <rFont val="Times New Roman"/>
        <family val="1"/>
      </rPr>
      <t>], equilibrium 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</si>
  <si>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>[Ca</t>
    </r>
    <r>
      <rPr>
        <sz val="6"/>
        <color rgb="FF000200"/>
        <rFont val="Times New Roman"/>
        <family val="1"/>
      </rPr>
      <t>2+</t>
    </r>
    <r>
      <rPr>
        <sz val="10"/>
        <color rgb="FF000200"/>
        <rFont val="Times New Roman"/>
        <family val="1"/>
      </rPr>
      <t>], equilibrium 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</si>
  <si>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>Molar solubility of Ca(OH)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</si>
  <si>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>Average molar solubility of Ca(OH)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</si>
  <si>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>K</t>
    </r>
    <r>
      <rPr>
        <sz val="6"/>
        <color rgb="FF000200"/>
        <rFont val="Times New Roman"/>
        <family val="1"/>
      </rPr>
      <t xml:space="preserve">sp </t>
    </r>
    <r>
      <rPr>
        <sz val="10"/>
        <color rgb="FF000200"/>
        <rFont val="Times New Roman"/>
        <family val="1"/>
      </rPr>
      <t>of Ca(OH)</t>
    </r>
    <r>
      <rPr>
        <sz val="6"/>
        <color rgb="FF000200"/>
        <rFont val="Times New Roman"/>
        <family val="1"/>
      </rPr>
      <t xml:space="preserve">2 </t>
    </r>
  </si>
  <si>
    <r>
      <t xml:space="preserve">Average </t>
    </r>
    <r>
      <rPr>
        <i/>
        <sz val="10"/>
        <color rgb="FF000200"/>
        <rFont val="Times New Roman"/>
        <family val="1"/>
      </rPr>
      <t xml:space="preserve">K </t>
    </r>
  </si>
  <si>
    <r>
      <t xml:space="preserve">Standard deviation of </t>
    </r>
    <r>
      <rPr>
        <i/>
        <sz val="10"/>
        <color rgb="FF000200"/>
        <rFont val="Times New Roman"/>
        <family val="1"/>
      </rPr>
      <t>K</t>
    </r>
    <r>
      <rPr>
        <sz val="6"/>
        <color rgb="FF000200"/>
        <rFont val="Times New Roman"/>
        <family val="1"/>
      </rPr>
      <t xml:space="preserve">sp </t>
    </r>
  </si>
  <si>
    <r>
      <t xml:space="preserve">Relative standard deviation of </t>
    </r>
    <r>
      <rPr>
        <i/>
        <sz val="10"/>
        <color rgb="FF000200"/>
        <rFont val="Times New Roman"/>
        <family val="1"/>
      </rPr>
      <t>K</t>
    </r>
    <r>
      <rPr>
        <sz val="6"/>
        <color rgb="FF000200"/>
        <rFont val="Times New Roman"/>
        <family val="1"/>
      </rPr>
      <t xml:space="preserve">sp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%RSD</t>
    </r>
    <r>
      <rPr>
        <sz val="10"/>
        <color rgb="FF000200"/>
        <rFont val="Times New Roman"/>
        <family val="1"/>
      </rPr>
      <t xml:space="preserve">) </t>
    </r>
  </si>
  <si>
    <r>
      <t>Volume of saturated Ca(OH)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with added CaCl solution(</t>
    </r>
    <r>
      <rPr>
        <i/>
        <sz val="10"/>
        <color rgb="FF000200"/>
        <rFont val="Times New Roman"/>
        <family val="1"/>
      </rPr>
      <t>mL</t>
    </r>
    <r>
      <rPr>
        <sz val="10"/>
        <color rgb="FF000200"/>
        <rFont val="Times New Roman"/>
        <family val="1"/>
      </rPr>
      <t>)</t>
    </r>
  </si>
  <si>
    <r>
      <t>Moles of OH</t>
    </r>
    <r>
      <rPr>
        <sz val="6"/>
        <color rgb="FF000200"/>
        <rFont val="Times New Roman"/>
        <family val="1"/>
      </rPr>
      <t>–</t>
    </r>
    <r>
      <rPr>
        <sz val="6"/>
        <color rgb="FF000200"/>
        <rFont val="STIX"/>
      </rPr>
      <t xml:space="preserve"> </t>
    </r>
    <r>
      <rPr>
        <sz val="10"/>
        <color rgb="FF000200"/>
        <rFont val="Times New Roman"/>
        <family val="1"/>
      </rPr>
      <t>in saturated solution (</t>
    </r>
    <r>
      <rPr>
        <i/>
        <sz val="10"/>
        <color rgb="FF000200"/>
        <rFont val="Times New Roman"/>
        <family val="1"/>
      </rPr>
      <t>mol</t>
    </r>
    <r>
      <rPr>
        <sz val="10"/>
        <color rgb="FF000200"/>
        <rFont val="Times New Roman"/>
        <family val="1"/>
      </rPr>
      <t xml:space="preserve">) </t>
    </r>
  </si>
  <si>
    <r>
      <t>Molar solubility of Ca(OH)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with added CaCl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</si>
  <si>
    <r>
      <t>Average molar solubility of Ca(OH)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with added CaCl</t>
    </r>
    <r>
      <rPr>
        <sz val="6"/>
        <color rgb="FF000200"/>
        <rFont val="Times New Roman"/>
        <family val="1"/>
      </rPr>
      <t xml:space="preserve">2 </t>
    </r>
    <r>
      <rPr>
        <sz val="10"/>
        <color rgb="FF000200"/>
        <rFont val="Times New Roman"/>
        <family val="1"/>
      </rPr>
      <t>(</t>
    </r>
    <r>
      <rPr>
        <i/>
        <sz val="10"/>
        <color rgb="FF000200"/>
        <rFont val="Times New Roman"/>
        <family val="1"/>
      </rPr>
      <t>mol/L</t>
    </r>
    <r>
      <rPr>
        <sz val="10"/>
        <color rgb="FF000200"/>
        <rFont val="Times New Roman"/>
        <family val="1"/>
      </rPr>
      <t xml:space="preserve">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</si>
</sst>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E+00"/>
  </numFmts>
  <fonts count="8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rgb="FF000200"/>
      <name val="Times New Roman"/>
      <family val="1"/>
    </font>
    <font>
      <i/>
      <sz val="10"/>
      <color rgb="FF000200"/>
      <name val="Times New Roman"/>
      <family val="1"/>
    </font>
    <font>
      <sz val="6"/>
      <color rgb="FF000200"/>
      <name val="Times New Roman"/>
      <family val="1"/>
    </font>
    <font>
      <sz val="6"/>
      <color rgb="FF000200"/>
      <name val="STIX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1" fontId="2" fillId="0" borderId="0" xfId="0" applyNumberFormat="1" applyFont="1" applyAlignment="1">
      <alignment horizontal="center" vertical="center"/>
    </xf>
    <xf numFmtId="11" fontId="2" fillId="0" borderId="0" xfId="0" applyNumberFormat="1" applyFont="1">
      <alignment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0" applyNumberFormat="1" applyFont="1">
      <alignment vertical="center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166" fontId="3" fillId="0" borderId="5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2907167843691885E-2"/>
                  <c:y val="0.18744069817733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TH"/>
                </a:p>
              </c:txPr>
            </c:trendlineLbl>
          </c:trendline>
          <c:xVal>
            <c:numRef>
              <c:f>Sheet1!$H$6:$H$11</c:f>
              <c:numCache>
                <c:formatCode>0.0000</c:formatCode>
                <c:ptCount val="6"/>
                <c:pt idx="0">
                  <c:v>0.02</c:v>
                </c:pt>
                <c:pt idx="1">
                  <c:v>2.2222222222222223E-2</c:v>
                </c:pt>
                <c:pt idx="2">
                  <c:v>2.5000000000000001E-2</c:v>
                </c:pt>
                <c:pt idx="3">
                  <c:v>2.8571428571428571E-2</c:v>
                </c:pt>
                <c:pt idx="4">
                  <c:v>3.3333333333333333E-2</c:v>
                </c:pt>
                <c:pt idx="5">
                  <c:v>0.04</c:v>
                </c:pt>
              </c:numCache>
            </c:numRef>
          </c:xVal>
          <c:yVal>
            <c:numRef>
              <c:f>Sheet1!$I$6:$I$11</c:f>
              <c:numCache>
                <c:formatCode>0.0000</c:formatCode>
                <c:ptCount val="6"/>
                <c:pt idx="0">
                  <c:v>0.08</c:v>
                </c:pt>
                <c:pt idx="1">
                  <c:v>7.6923076923076927E-2</c:v>
                </c:pt>
                <c:pt idx="2">
                  <c:v>7.2992700729927015E-2</c:v>
                </c:pt>
                <c:pt idx="3">
                  <c:v>6.968641114982578E-2</c:v>
                </c:pt>
                <c:pt idx="4">
                  <c:v>6.4516129032258063E-2</c:v>
                </c:pt>
                <c:pt idx="5">
                  <c:v>5.8479532163742687E-2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5-6B42-AA9C-451ED598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4437327"/>
        <c:axId val="6144400"/>
      </c:scatterChart>
      <c:valAx>
        <c:axId val="186443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6144400"/>
        <c:crosses val="autoZero"/>
        <c:crossBetween val="midCat"/>
      </c:valAx>
      <c:valAx>
        <c:axId val="61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186443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373443</xdr:colOff>
      <xdr:row>2</xdr:row>
      <xdr:rowOff>27009</xdr:rowOff>
    </xdr:from>
    <xdr:to>
      <xdr:col>12</xdr:col>
      <xdr:colOff>577930</xdr:colOff>
      <xdr:row>11</xdr:row>
      <xdr:rowOff>80381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CC410-EF17-DE4C-BB4F-1D703FB7A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4E98-BD64-482A-B94A-BE4EC6838132}">
  <dimension ref="A2:AD156"/>
  <sheetViews>
    <sheetView topLeftCell="A14" zoomScale="132" zoomScaleNormal="100" workbookViewId="0">
      <selection activeCell="E17" sqref="E17"/>
    </sheetView>
  </sheetViews>
  <sheetFormatPr baseColWidth="10" defaultColWidth="8.83203125" defaultRowHeight="14" x14ac:dyDescent="0.2"/>
  <cols>
    <col min="1" max="1" width="39.1640625" style="1" bestFit="1" customWidth="1"/>
    <col min="2" max="2" width="16.33203125" style="1" customWidth="1"/>
    <col min="3" max="3" width="9" style="1"/>
    <col min="4" max="4" width="13.6640625" style="1" customWidth="1"/>
    <col min="5" max="5" width="8" style="1" customWidth="1"/>
    <col min="6" max="6" width="13.6640625" style="2" customWidth="1"/>
    <col min="7" max="7" width="15.83203125" style="2" bestFit="1" customWidth="1"/>
    <col min="8" max="16384" width="8.83203125" style="2"/>
  </cols>
  <sheetData>
    <row r="2" spans="1:30" x14ac:dyDescent="0.2">
      <c r="A2" s="9" t="s">
        <v>0</v>
      </c>
      <c r="B2" s="9"/>
      <c r="C2" s="1" t="s">
        <v>3</v>
      </c>
      <c r="D2" s="1" t="s">
        <v>15</v>
      </c>
      <c r="F2" s="1"/>
    </row>
    <row r="3" spans="1:30" x14ac:dyDescent="0.2">
      <c r="C3" s="1">
        <v>10</v>
      </c>
      <c r="F3" s="3"/>
      <c r="AB3" s="4"/>
    </row>
    <row r="4" spans="1:30" x14ac:dyDescent="0.2">
      <c r="F4" s="1"/>
      <c r="AD4" s="4"/>
    </row>
    <row r="5" spans="1:30" x14ac:dyDescent="0.2">
      <c r="A5" s="9" t="s">
        <v>1</v>
      </c>
      <c r="B5" s="1" t="s">
        <v>14</v>
      </c>
      <c r="D5" s="1" t="s">
        <v>2</v>
      </c>
      <c r="E5" s="1" t="s">
        <v>16</v>
      </c>
      <c r="F5" s="1" t="s">
        <v>5</v>
      </c>
      <c r="G5" s="1" t="s">
        <v>4</v>
      </c>
      <c r="H5" s="1" t="s">
        <v>17</v>
      </c>
      <c r="I5" s="1" t="s">
        <v>18</v>
      </c>
    </row>
    <row r="6" spans="1:30" x14ac:dyDescent="0.2">
      <c r="B6" s="1">
        <v>37.5</v>
      </c>
      <c r="D6" s="1">
        <v>50</v>
      </c>
      <c r="E6" s="1">
        <f t="shared" ref="E6:E11" si="0">D6-B6</f>
        <v>12.5</v>
      </c>
      <c r="F6" s="1">
        <v>4</v>
      </c>
      <c r="G6" s="1">
        <v>1.02</v>
      </c>
      <c r="H6" s="7">
        <f>1/D6</f>
        <v>0.02</v>
      </c>
      <c r="I6" s="8">
        <f>1/E6</f>
        <v>0.08</v>
      </c>
    </row>
    <row r="7" spans="1:30" x14ac:dyDescent="0.2">
      <c r="B7" s="1">
        <v>32</v>
      </c>
      <c r="D7" s="1">
        <v>45</v>
      </c>
      <c r="E7" s="1">
        <f t="shared" si="0"/>
        <v>13</v>
      </c>
      <c r="F7" s="1">
        <v>4</v>
      </c>
      <c r="G7" s="1">
        <v>1.17</v>
      </c>
      <c r="H7" s="7">
        <f t="shared" ref="H7:H11" si="1">1/D7</f>
        <v>2.2222222222222223E-2</v>
      </c>
      <c r="I7" s="8">
        <f t="shared" ref="I7:I11" si="2">1/E7</f>
        <v>7.6923076923076927E-2</v>
      </c>
    </row>
    <row r="8" spans="1:30" x14ac:dyDescent="0.2">
      <c r="B8" s="1">
        <v>26.3</v>
      </c>
      <c r="D8" s="1">
        <v>40</v>
      </c>
      <c r="E8" s="1">
        <f t="shared" si="0"/>
        <v>13.7</v>
      </c>
      <c r="F8" s="1">
        <v>4</v>
      </c>
      <c r="G8" s="1">
        <v>1.41</v>
      </c>
      <c r="H8" s="7">
        <f t="shared" si="1"/>
        <v>2.5000000000000001E-2</v>
      </c>
      <c r="I8" s="8">
        <f t="shared" si="2"/>
        <v>7.2992700729927015E-2</v>
      </c>
    </row>
    <row r="9" spans="1:30" x14ac:dyDescent="0.2">
      <c r="B9" s="1">
        <v>20.65</v>
      </c>
      <c r="D9" s="1">
        <v>35</v>
      </c>
      <c r="E9" s="1">
        <f t="shared" si="0"/>
        <v>14.350000000000001</v>
      </c>
      <c r="F9" s="1">
        <v>4</v>
      </c>
      <c r="G9" s="1">
        <v>1.8</v>
      </c>
      <c r="H9" s="7">
        <f t="shared" si="1"/>
        <v>2.8571428571428571E-2</v>
      </c>
      <c r="I9" s="8">
        <f t="shared" si="2"/>
        <v>6.968641114982578E-2</v>
      </c>
    </row>
    <row r="10" spans="1:30" x14ac:dyDescent="0.2">
      <c r="B10" s="1">
        <v>14.5</v>
      </c>
      <c r="D10" s="1">
        <v>30</v>
      </c>
      <c r="E10" s="1">
        <f t="shared" si="0"/>
        <v>15.5</v>
      </c>
      <c r="F10" s="1">
        <v>4</v>
      </c>
      <c r="G10" s="1">
        <v>2.1</v>
      </c>
      <c r="H10" s="7">
        <f t="shared" si="1"/>
        <v>3.3333333333333333E-2</v>
      </c>
      <c r="I10" s="8">
        <f t="shared" si="2"/>
        <v>6.4516129032258063E-2</v>
      </c>
    </row>
    <row r="11" spans="1:30" x14ac:dyDescent="0.2">
      <c r="B11" s="1">
        <v>7.9</v>
      </c>
      <c r="D11" s="1">
        <v>25</v>
      </c>
      <c r="E11" s="1">
        <f t="shared" si="0"/>
        <v>17.100000000000001</v>
      </c>
      <c r="F11" s="1">
        <v>4</v>
      </c>
      <c r="G11" s="1">
        <v>2.5</v>
      </c>
      <c r="H11" s="7">
        <f t="shared" si="1"/>
        <v>0.04</v>
      </c>
      <c r="I11" s="8">
        <f t="shared" si="2"/>
        <v>5.8479532163742687E-2</v>
      </c>
    </row>
    <row r="13" spans="1:30" ht="30" x14ac:dyDescent="0.2">
      <c r="A13" s="9" t="s">
        <v>6</v>
      </c>
      <c r="B13" s="9"/>
      <c r="F13" s="10" t="s">
        <v>20</v>
      </c>
      <c r="G13" s="2">
        <f>E11/D11</f>
        <v>0.68400000000000005</v>
      </c>
    </row>
    <row r="14" spans="1:30" ht="30" x14ac:dyDescent="0.2">
      <c r="A14" s="1" t="s">
        <v>10</v>
      </c>
      <c r="B14" s="1">
        <v>70.5</v>
      </c>
      <c r="F14" s="11" t="s">
        <v>19</v>
      </c>
      <c r="G14" s="2">
        <f>G11/F11</f>
        <v>0.625</v>
      </c>
    </row>
    <row r="15" spans="1:30" x14ac:dyDescent="0.2">
      <c r="A15" s="1" t="s">
        <v>11</v>
      </c>
      <c r="B15" s="1">
        <v>112</v>
      </c>
      <c r="F15" s="2" t="s">
        <v>25</v>
      </c>
      <c r="G15" s="6">
        <f>(G13-G14)/G13*100</f>
        <v>8.6257309941520539</v>
      </c>
    </row>
    <row r="16" spans="1:30" x14ac:dyDescent="0.2">
      <c r="A16" s="1" t="s">
        <v>8</v>
      </c>
      <c r="B16" s="1">
        <v>0</v>
      </c>
    </row>
    <row r="17" spans="1:2" x14ac:dyDescent="0.2">
      <c r="A17" s="1" t="s">
        <v>7</v>
      </c>
      <c r="B17" s="1">
        <v>3.05</v>
      </c>
    </row>
    <row r="18" spans="1:2" x14ac:dyDescent="0.2">
      <c r="A18" s="1" t="s">
        <v>21</v>
      </c>
      <c r="B18" s="1">
        <f>B14</f>
        <v>70.5</v>
      </c>
    </row>
    <row r="19" spans="1:2" x14ac:dyDescent="0.2">
      <c r="A19" s="1" t="s">
        <v>22</v>
      </c>
      <c r="B19" s="1">
        <v>27.92</v>
      </c>
    </row>
    <row r="20" spans="1:2" x14ac:dyDescent="0.2">
      <c r="A20" s="1" t="s">
        <v>24</v>
      </c>
      <c r="B20" s="1">
        <v>13.58</v>
      </c>
    </row>
    <row r="21" spans="1:2" x14ac:dyDescent="0.2">
      <c r="A21" s="1" t="s">
        <v>23</v>
      </c>
      <c r="B21" s="1">
        <f>B15</f>
        <v>112</v>
      </c>
    </row>
    <row r="22" spans="1:2" ht="15" x14ac:dyDescent="0.2">
      <c r="A22" s="12" t="s">
        <v>20</v>
      </c>
      <c r="B22" s="5">
        <f>B19/B18*B21/B20</f>
        <v>3.2662133508810411</v>
      </c>
    </row>
    <row r="23" spans="1:2" x14ac:dyDescent="0.2">
      <c r="A23" s="1" t="s">
        <v>25</v>
      </c>
      <c r="B23" s="5">
        <f>(B22-B17)/B22*100</f>
        <v>6.619694663323787</v>
      </c>
    </row>
    <row r="24" spans="1:2" x14ac:dyDescent="0.2">
      <c r="A24" s="9" t="s">
        <v>9</v>
      </c>
      <c r="B24" s="9"/>
    </row>
    <row r="25" spans="1:2" x14ac:dyDescent="0.2">
      <c r="A25" s="1" t="s">
        <v>12</v>
      </c>
      <c r="B25" s="1">
        <v>45.3</v>
      </c>
    </row>
    <row r="26" spans="1:2" x14ac:dyDescent="0.2">
      <c r="A26" s="1" t="s">
        <v>13</v>
      </c>
      <c r="B26" s="1">
        <v>76</v>
      </c>
    </row>
    <row r="27" spans="1:2" x14ac:dyDescent="0.2">
      <c r="A27" s="1" t="s">
        <v>8</v>
      </c>
      <c r="B27" s="1">
        <v>25</v>
      </c>
    </row>
    <row r="28" spans="1:2" x14ac:dyDescent="0.2">
      <c r="A28" s="1" t="s">
        <v>7</v>
      </c>
      <c r="B28" s="1">
        <v>3.69</v>
      </c>
    </row>
    <row r="29" spans="1:2" x14ac:dyDescent="0.2">
      <c r="A29" s="1" t="s">
        <v>21</v>
      </c>
      <c r="B29" s="1">
        <v>20.3</v>
      </c>
    </row>
    <row r="30" spans="1:2" x14ac:dyDescent="0.2">
      <c r="A30" s="1" t="s">
        <v>22</v>
      </c>
      <c r="B30" s="1">
        <v>19.71</v>
      </c>
    </row>
    <row r="31" spans="1:2" x14ac:dyDescent="0.2">
      <c r="A31" s="1" t="s">
        <v>24</v>
      </c>
      <c r="B31" s="1">
        <v>10.99</v>
      </c>
    </row>
    <row r="32" spans="1:2" x14ac:dyDescent="0.2">
      <c r="A32" s="1" t="s">
        <v>23</v>
      </c>
      <c r="B32" s="1">
        <v>51</v>
      </c>
    </row>
    <row r="33" spans="1:6" ht="15" x14ac:dyDescent="0.2">
      <c r="A33" s="12" t="s">
        <v>20</v>
      </c>
      <c r="B33" s="5">
        <f>B30/B29*B32/B31</f>
        <v>4.5057082793583056</v>
      </c>
    </row>
    <row r="34" spans="1:6" x14ac:dyDescent="0.2">
      <c r="A34" s="1" t="s">
        <v>25</v>
      </c>
      <c r="B34" s="5">
        <f>(B33-B28)/B33*100</f>
        <v>18.103885755215323</v>
      </c>
    </row>
    <row r="44" spans="1:6" x14ac:dyDescent="0.2">
      <c r="F44" s="4"/>
    </row>
    <row r="62" spans="6:6" x14ac:dyDescent="0.2">
      <c r="F62" s="4"/>
    </row>
    <row r="78" spans="6:6" x14ac:dyDescent="0.2">
      <c r="F78" s="4"/>
    </row>
    <row r="79" spans="6:6" x14ac:dyDescent="0.2">
      <c r="F79" s="4"/>
    </row>
    <row r="86" spans="6:6" x14ac:dyDescent="0.2">
      <c r="F86" s="4"/>
    </row>
    <row r="96" spans="6:6" x14ac:dyDescent="0.2">
      <c r="F96" s="4"/>
    </row>
    <row r="106" spans="6:6" x14ac:dyDescent="0.2">
      <c r="F106" s="4"/>
    </row>
    <row r="107" spans="6:6" x14ac:dyDescent="0.2">
      <c r="F107" s="4"/>
    </row>
    <row r="115" spans="6:6" x14ac:dyDescent="0.2">
      <c r="F115" s="4"/>
    </row>
    <row r="116" spans="6:6" x14ac:dyDescent="0.2">
      <c r="F116" s="4"/>
    </row>
    <row r="121" spans="6:6" x14ac:dyDescent="0.2">
      <c r="F121" s="4"/>
    </row>
    <row r="122" spans="6:6" x14ac:dyDescent="0.2">
      <c r="F122" s="4"/>
    </row>
    <row r="141" spans="6:6" x14ac:dyDescent="0.2">
      <c r="F141" s="4"/>
    </row>
    <row r="156" spans="6:6" x14ac:dyDescent="0.2">
      <c r="F156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AA2F-A536-7146-9036-7FF5A6917783}">
  <dimension ref="B1:E32"/>
  <sheetViews>
    <sheetView tabSelected="1" topLeftCell="A5" zoomScale="92" workbookViewId="0">
      <selection activeCell="A9" sqref="A9"/>
    </sheetView>
  </sheetViews>
  <sheetFormatPr baseColWidth="10" defaultColWidth="26.83203125" defaultRowHeight="23" customHeight="1" x14ac:dyDescent="0.2"/>
  <sheetData>
    <row r="1" spans="2:5" ht="23" customHeight="1" thickBot="1" x14ac:dyDescent="0.25"/>
    <row r="2" spans="2:5" ht="23" customHeight="1" thickBot="1" x14ac:dyDescent="0.25">
      <c r="B2" s="21" t="s">
        <v>26</v>
      </c>
      <c r="C2" s="23" t="s">
        <v>27</v>
      </c>
      <c r="D2" s="24"/>
      <c r="E2" s="25"/>
    </row>
    <row r="3" spans="2:5" ht="23" customHeight="1" thickBot="1" x14ac:dyDescent="0.25">
      <c r="B3" s="22"/>
      <c r="C3" s="14" t="s">
        <v>28</v>
      </c>
      <c r="D3" s="14" t="s">
        <v>29</v>
      </c>
      <c r="E3" s="14" t="s">
        <v>30</v>
      </c>
    </row>
    <row r="4" spans="2:5" ht="23" customHeight="1" thickBot="1" x14ac:dyDescent="0.25">
      <c r="B4" s="15" t="s">
        <v>31</v>
      </c>
      <c r="C4" s="16">
        <v>25</v>
      </c>
      <c r="D4" s="14">
        <v>25</v>
      </c>
      <c r="E4" s="14">
        <v>25</v>
      </c>
    </row>
    <row r="5" spans="2:5" ht="23" customHeight="1" thickBot="1" x14ac:dyDescent="0.25">
      <c r="B5" s="15" t="s">
        <v>32</v>
      </c>
      <c r="C5" s="16">
        <v>0.05</v>
      </c>
      <c r="D5" s="14">
        <v>0.05</v>
      </c>
      <c r="E5" s="14">
        <v>0.05</v>
      </c>
    </row>
    <row r="6" spans="2:5" ht="23" customHeight="1" thickBot="1" x14ac:dyDescent="0.25">
      <c r="B6" s="15" t="s">
        <v>33</v>
      </c>
      <c r="C6" s="16">
        <v>0.59</v>
      </c>
      <c r="D6" s="16">
        <v>23.33</v>
      </c>
      <c r="E6" s="14">
        <v>0.18</v>
      </c>
    </row>
    <row r="7" spans="2:5" ht="23" customHeight="1" thickBot="1" x14ac:dyDescent="0.25">
      <c r="B7" s="15" t="s">
        <v>34</v>
      </c>
      <c r="C7" s="16">
        <v>23.33</v>
      </c>
      <c r="D7" s="14">
        <v>45.35</v>
      </c>
      <c r="E7" s="14">
        <v>22.66</v>
      </c>
    </row>
    <row r="8" spans="2:5" ht="23" customHeight="1" thickBot="1" x14ac:dyDescent="0.25">
      <c r="B8" s="15" t="s">
        <v>35</v>
      </c>
      <c r="C8" s="20">
        <f>C7-C6</f>
        <v>22.74</v>
      </c>
      <c r="D8" s="16">
        <f t="shared" ref="D8:E8" si="0">D7-D6</f>
        <v>22.020000000000003</v>
      </c>
      <c r="E8" s="16">
        <f t="shared" si="0"/>
        <v>22.48</v>
      </c>
    </row>
    <row r="9" spans="2:5" ht="23" customHeight="1" thickBot="1" x14ac:dyDescent="0.25">
      <c r="B9" s="15" t="s">
        <v>36</v>
      </c>
      <c r="C9" s="16">
        <f>C8*C5/1000</f>
        <v>1.137E-3</v>
      </c>
      <c r="D9" s="16">
        <f t="shared" ref="D9:E9" si="1">D8*D5/1000</f>
        <v>1.1010000000000002E-3</v>
      </c>
      <c r="E9" s="16">
        <f t="shared" si="1"/>
        <v>1.1240000000000002E-3</v>
      </c>
    </row>
    <row r="10" spans="2:5" ht="23" customHeight="1" thickBot="1" x14ac:dyDescent="0.25">
      <c r="B10" s="15" t="s">
        <v>37</v>
      </c>
      <c r="C10" s="16">
        <f>C9</f>
        <v>1.137E-3</v>
      </c>
      <c r="D10" s="16">
        <f t="shared" ref="D10:E10" si="2">D9</f>
        <v>1.1010000000000002E-3</v>
      </c>
      <c r="E10" s="16">
        <f t="shared" si="2"/>
        <v>1.1240000000000002E-3</v>
      </c>
    </row>
    <row r="11" spans="2:5" ht="23" customHeight="1" thickBot="1" x14ac:dyDescent="0.25">
      <c r="B11" s="15" t="s">
        <v>38</v>
      </c>
      <c r="C11" s="16">
        <f>C10/C4*1000</f>
        <v>4.548E-2</v>
      </c>
      <c r="D11" s="16">
        <f t="shared" ref="D11:E11" si="3">D10/D4*1000</f>
        <v>4.4040000000000003E-2</v>
      </c>
      <c r="E11" s="16">
        <f t="shared" si="3"/>
        <v>4.4960000000000007E-2</v>
      </c>
    </row>
    <row r="12" spans="2:5" ht="23" customHeight="1" thickBot="1" x14ac:dyDescent="0.25">
      <c r="B12" s="15" t="s">
        <v>39</v>
      </c>
      <c r="C12" s="16">
        <f>C11/2</f>
        <v>2.274E-2</v>
      </c>
      <c r="D12" s="16">
        <f t="shared" ref="D12:E12" si="4">D11/2</f>
        <v>2.2020000000000001E-2</v>
      </c>
      <c r="E12" s="16">
        <f t="shared" si="4"/>
        <v>2.2480000000000003E-2</v>
      </c>
    </row>
    <row r="13" spans="2:5" ht="23" customHeight="1" thickBot="1" x14ac:dyDescent="0.25">
      <c r="B13" s="15" t="s">
        <v>40</v>
      </c>
      <c r="C13" s="16">
        <f>C12</f>
        <v>2.274E-2</v>
      </c>
      <c r="D13" s="16">
        <f t="shared" ref="D13:E13" si="5">D12</f>
        <v>2.2020000000000001E-2</v>
      </c>
      <c r="E13" s="16">
        <f t="shared" si="5"/>
        <v>2.2480000000000003E-2</v>
      </c>
    </row>
    <row r="14" spans="2:5" ht="23" customHeight="1" thickBot="1" x14ac:dyDescent="0.25">
      <c r="B14" s="15" t="s">
        <v>41</v>
      </c>
      <c r="C14" s="16"/>
      <c r="D14" s="13">
        <f>AVERAGE(C13:E13)</f>
        <v>2.2413333333333337E-2</v>
      </c>
      <c r="E14" s="16"/>
    </row>
    <row r="15" spans="2:5" ht="23" customHeight="1" thickBot="1" x14ac:dyDescent="0.25">
      <c r="B15" s="17" t="s">
        <v>42</v>
      </c>
      <c r="C15" s="18"/>
      <c r="D15" s="18">
        <f>D12*D11*D11</f>
        <v>4.270826563200001E-5</v>
      </c>
      <c r="E15" s="18">
        <f>E12*E11*E11</f>
        <v>4.544110796800002E-5</v>
      </c>
    </row>
    <row r="16" spans="2:5" ht="23" customHeight="1" thickBot="1" x14ac:dyDescent="0.25">
      <c r="B16" s="15" t="s">
        <v>43</v>
      </c>
      <c r="C16" s="18"/>
      <c r="D16" s="18">
        <f>AVERAGE(C15:E15)</f>
        <v>4.4074686800000015E-5</v>
      </c>
      <c r="E16" s="18"/>
    </row>
    <row r="17" spans="2:5" ht="23" customHeight="1" thickBot="1" x14ac:dyDescent="0.25">
      <c r="B17" s="15" t="s">
        <v>44</v>
      </c>
      <c r="C17" s="18"/>
      <c r="D17" s="18">
        <f>STDEV(C15:E15)</f>
        <v>1.9324113476992923E-6</v>
      </c>
      <c r="E17" s="18"/>
    </row>
    <row r="18" spans="2:5" ht="23" customHeight="1" thickBot="1" x14ac:dyDescent="0.25">
      <c r="B18" s="15" t="s">
        <v>45</v>
      </c>
      <c r="C18" s="16"/>
      <c r="D18" s="19">
        <f>D17/D16*100</f>
        <v>4.3844017689067085</v>
      </c>
      <c r="E18" s="16"/>
    </row>
    <row r="20" spans="2:5" ht="23" customHeight="1" thickBot="1" x14ac:dyDescent="0.25"/>
    <row r="21" spans="2:5" ht="23" customHeight="1" thickBot="1" x14ac:dyDescent="0.25">
      <c r="B21" s="21"/>
      <c r="C21" s="23" t="s">
        <v>27</v>
      </c>
      <c r="D21" s="24"/>
      <c r="E21" s="25"/>
    </row>
    <row r="22" spans="2:5" ht="23" customHeight="1" thickBot="1" x14ac:dyDescent="0.25">
      <c r="B22" s="22"/>
      <c r="C22" s="14" t="s">
        <v>28</v>
      </c>
      <c r="D22" s="14" t="s">
        <v>29</v>
      </c>
      <c r="E22" s="14" t="s">
        <v>30</v>
      </c>
    </row>
    <row r="23" spans="2:5" ht="23" customHeight="1" thickBot="1" x14ac:dyDescent="0.25">
      <c r="B23" s="15" t="s">
        <v>46</v>
      </c>
      <c r="C23" s="16">
        <v>25</v>
      </c>
      <c r="D23" s="14">
        <v>25</v>
      </c>
      <c r="E23" s="14">
        <v>25</v>
      </c>
    </row>
    <row r="24" spans="2:5" ht="23" customHeight="1" thickBot="1" x14ac:dyDescent="0.25">
      <c r="B24" s="15" t="s">
        <v>32</v>
      </c>
      <c r="C24" s="14">
        <v>0.05</v>
      </c>
      <c r="D24" s="14">
        <v>0.05</v>
      </c>
      <c r="E24" s="14">
        <v>0.05</v>
      </c>
    </row>
    <row r="25" spans="2:5" ht="23" customHeight="1" thickBot="1" x14ac:dyDescent="0.25">
      <c r="B25" s="15" t="s">
        <v>33</v>
      </c>
      <c r="C25" s="16">
        <v>0.9</v>
      </c>
      <c r="D25" s="14">
        <v>19.690000000000001</v>
      </c>
      <c r="E25" s="14">
        <v>1.46</v>
      </c>
    </row>
    <row r="26" spans="2:5" ht="23" customHeight="1" thickBot="1" x14ac:dyDescent="0.25">
      <c r="B26" s="15" t="s">
        <v>34</v>
      </c>
      <c r="C26" s="16">
        <v>19.690000000000001</v>
      </c>
      <c r="D26" s="14">
        <v>38.14</v>
      </c>
      <c r="E26" s="14">
        <v>20.27</v>
      </c>
    </row>
    <row r="27" spans="2:5" ht="23" customHeight="1" thickBot="1" x14ac:dyDescent="0.25">
      <c r="B27" s="15" t="s">
        <v>35</v>
      </c>
      <c r="C27" s="16">
        <f>C26-C25</f>
        <v>18.790000000000003</v>
      </c>
      <c r="D27" s="16">
        <f t="shared" ref="D27:E27" si="6">D26-D25</f>
        <v>18.45</v>
      </c>
      <c r="E27" s="16">
        <f t="shared" si="6"/>
        <v>18.809999999999999</v>
      </c>
    </row>
    <row r="28" spans="2:5" ht="23" customHeight="1" thickBot="1" x14ac:dyDescent="0.25">
      <c r="B28" s="15" t="s">
        <v>36</v>
      </c>
      <c r="C28" s="16">
        <f>C27*C24/1000</f>
        <v>9.3950000000000023E-4</v>
      </c>
      <c r="D28" s="16">
        <f t="shared" ref="D28:E28" si="7">D27*D24/1000</f>
        <v>9.2250000000000003E-4</v>
      </c>
      <c r="E28" s="16">
        <f t="shared" si="7"/>
        <v>9.4050000000000004E-4</v>
      </c>
    </row>
    <row r="29" spans="2:5" ht="23" customHeight="1" thickBot="1" x14ac:dyDescent="0.25">
      <c r="B29" s="15" t="s">
        <v>47</v>
      </c>
      <c r="C29" s="16">
        <f>C28</f>
        <v>9.3950000000000023E-4</v>
      </c>
      <c r="D29" s="16">
        <f t="shared" ref="D29:E29" si="8">D28</f>
        <v>9.2250000000000003E-4</v>
      </c>
      <c r="E29" s="16">
        <f t="shared" si="8"/>
        <v>9.4050000000000004E-4</v>
      </c>
    </row>
    <row r="30" spans="2:5" ht="23" customHeight="1" thickBot="1" x14ac:dyDescent="0.25">
      <c r="B30" s="15" t="s">
        <v>38</v>
      </c>
      <c r="C30" s="16">
        <f>C29/C23*1000</f>
        <v>3.7580000000000009E-2</v>
      </c>
      <c r="D30" s="16">
        <f>D29/D23*1000</f>
        <v>3.6900000000000002E-2</v>
      </c>
      <c r="E30" s="16">
        <f>E29/E23*1000</f>
        <v>3.7620000000000001E-2</v>
      </c>
    </row>
    <row r="31" spans="2:5" ht="23" customHeight="1" thickBot="1" x14ac:dyDescent="0.25">
      <c r="B31" s="15" t="s">
        <v>48</v>
      </c>
      <c r="C31" s="16">
        <f>C30/2</f>
        <v>1.8790000000000005E-2</v>
      </c>
      <c r="D31" s="16">
        <f t="shared" ref="D31:E31" si="9">D30/2</f>
        <v>1.8450000000000001E-2</v>
      </c>
      <c r="E31" s="16">
        <f t="shared" si="9"/>
        <v>1.881E-2</v>
      </c>
    </row>
    <row r="32" spans="2:5" ht="23" customHeight="1" thickBot="1" x14ac:dyDescent="0.25">
      <c r="B32" s="15" t="s">
        <v>49</v>
      </c>
      <c r="C32" s="26">
        <f>AVERAGE(C31:E31)</f>
        <v>1.8683333333333337E-2</v>
      </c>
      <c r="D32" s="27"/>
      <c r="E32" s="28"/>
    </row>
  </sheetData>
  <mergeCells count="5">
    <mergeCell ref="B2:B3"/>
    <mergeCell ref="C2:E2"/>
    <mergeCell ref="B21:B22"/>
    <mergeCell ref="C21:E21"/>
    <mergeCell ref="C32:E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Microsoft Office User</cp:lastModifiedBy>
  <dcterms:created xsi:type="dcterms:W3CDTF">2020-06-03T06:20:07Z</dcterms:created>
  <dcterms:modified xsi:type="dcterms:W3CDTF">2021-12-01T09:45:24Z</dcterms:modified>
</cp:coreProperties>
</file>