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STER -YEARLY" sheetId="1" state="visible" r:id="rId1"/>
    <sheet name="T1 - MASTER" sheetId="2" state="hidden" r:id="rId2"/>
    <sheet name="T1 - DETAIL" sheetId="3" state="hidden" r:id="rId3"/>
    <sheet name="T8 - MASTER" sheetId="4" state="hidden" r:id="rId4"/>
    <sheet name="T9 - MASTER" sheetId="5" state="hidden" r:id="rId5"/>
    <sheet name="T11 - MASTER" sheetId="6" state="hidden" r:id="rId6"/>
    <sheet name="T10 - MASTER" sheetId="7" state="visible" r:id="rId7"/>
    <sheet name="T12 - MASTER" sheetId="8" state="hidden" r:id="rId8"/>
    <sheet name="T8 - DETAIL" sheetId="9" state="hidden" r:id="rId9"/>
    <sheet name="T9 - DETAIL" sheetId="10" state="hidden" r:id="rId10"/>
    <sheet name="T10 - DETAIL" sheetId="11" state="visible" r:id="rId11"/>
    <sheet name="T11 - DETAIL" sheetId="12" state="hidden" r:id="rId12"/>
    <sheet name="T12 - DETAIL" sheetId="13" state="hidden" r:id="rId13"/>
    <sheet name="T7 - MASTER" sheetId="14" state="hidden" r:id="rId14"/>
    <sheet name="T7 - DETAIL" sheetId="15" state="hidden" r:id="rId15"/>
    <sheet name="T6 - MASTER" sheetId="16" state="hidden" r:id="rId16"/>
    <sheet name="T6 - DETAIL" sheetId="17" state="hidden" r:id="rId17"/>
    <sheet name="T5 - MASTER" sheetId="18" state="hidden" r:id="rId18"/>
    <sheet name="T5 - DETAIL" sheetId="19" state="hidden" r:id="rId19"/>
    <sheet name="T4 - MASTER" sheetId="20" state="hidden" r:id="rId20"/>
    <sheet name="T4 - DETAIL" sheetId="21" state="hidden" r:id="rId21"/>
    <sheet name="T3 - MASTER" sheetId="22" state="hidden" r:id="rId22"/>
    <sheet name="T3 - DETAIL" sheetId="23" state="hidden" r:id="rId23"/>
    <sheet name="T2 - MASTER" sheetId="24" state="hidden" r:id="rId24"/>
    <sheet name="T2 - DETAIL" sheetId="25" state="hidden" r:id="rId25"/>
    <sheet name="OUSTANDING - CK" sheetId="26" state="visible" r:id="rId26"/>
    <sheet name="OUTSTANDING VK" sheetId="27" state="visible" r:id="rId27"/>
    <sheet name="mừng tuổi" sheetId="28" state="hidden" r:id="rId28"/>
    <sheet name="mừng sinh sugi" sheetId="29" state="hidden" r:id="rId29"/>
    <sheet name="KẾ HOẠCH ĐẦU TƯ &amp; TÍCH LŨY" sheetId="30" state="visible" r:id="rId30"/>
  </sheets>
  <definedNames>
    <definedName name="_xlnm._FilterDatabase" localSheetId="2" hidden="1">'T1 - DETAIL'!$B$1:$Q$159</definedName>
    <definedName name="_xlnm._FilterDatabase" localSheetId="8" hidden="1">'T8 - DETAIL'!$B$1:$Q$112</definedName>
    <definedName name="_xlnm._FilterDatabase" localSheetId="9" hidden="1">'T9 - DETAIL'!$B$1:$Q$143</definedName>
    <definedName name="_xlnm._FilterDatabase" localSheetId="10" hidden="1">'T10 - DETAIL'!$B$1:$Q$144</definedName>
    <definedName name="_xlnm._FilterDatabase" localSheetId="11" hidden="1">'T11 - DETAIL'!$B$1:$Q$143</definedName>
    <definedName name="_xlnm._FilterDatabase" localSheetId="12" hidden="1">'T12 - DETAIL'!$B$1:$Q$143</definedName>
    <definedName name="_xlnm._FilterDatabase" localSheetId="14" hidden="1">'T7 - DETAIL'!$B$1:$Q$143</definedName>
    <definedName name="_xlnm._FilterDatabase" localSheetId="16" hidden="1">'T6 - DETAIL'!$B$1:$Q$143</definedName>
    <definedName name="_xlnm._FilterDatabase" localSheetId="18" hidden="1">'T5 - DETAIL'!$B$1:$Q$142</definedName>
    <definedName name="_xlnm._FilterDatabase" localSheetId="20" hidden="1">'T4 - DETAIL'!$B$1:$Q$144</definedName>
    <definedName name="_xlnm._FilterDatabase" localSheetId="22" hidden="1">'T3 - DETAIL'!$B$1:$Q$152</definedName>
    <definedName name="_xlnm._FilterDatabase" localSheetId="24" hidden="1">'T2 - DETAIL'!$B$1:$Q$151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THÁNG &quot;mm/yyyy"/>
    <numFmt numFmtId="165" formatCode="#,##0.00\ [$đ-42A]"/>
    <numFmt numFmtId="166" formatCode="d/m"/>
    <numFmt numFmtId="167" formatCode="dd/mm"/>
  </numFmts>
  <fonts count="8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/>
    <font>
      <name val="Arial"/>
      <color theme="1"/>
    </font>
    <font>
      <name val="Montserrat"/>
      <b val="1"/>
      <color rgb="FFFFFFFF"/>
      <sz val="11"/>
    </font>
    <font>
      <name val="Arial"/>
      <color rgb="FF000000"/>
      <sz val="10"/>
    </font>
    <font>
      <name val="Roboto"/>
      <color rgb="FF181B20"/>
      <sz val="10"/>
    </font>
  </fonts>
  <fills count="16">
    <fill>
      <patternFill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85555"/>
        <bgColor rgb="FFF85555"/>
      </patternFill>
    </fill>
    <fill>
      <patternFill patternType="solid">
        <fgColor rgb="FFF9CB9C"/>
        <bgColor rgb="FFF9CB9C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37618E"/>
        <bgColor rgb="FF37618E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2">
    <xf numFmtId="0" fontId="0" fillId="0" borderId="0" applyAlignment="1" pivotButton="0" quotePrefix="0" xfId="0">
      <alignment vertical="bottom"/>
    </xf>
    <xf numFmtId="49" fontId="1" fillId="0" borderId="0" applyAlignment="1" pivotButton="0" quotePrefix="0" xfId="0">
      <alignment horizontal="center"/>
    </xf>
    <xf numFmtId="164" fontId="1" fillId="2" borderId="0" pivotButton="0" quotePrefix="0" xfId="0"/>
    <xf numFmtId="165" fontId="1" fillId="0" borderId="0" applyAlignment="1" pivotButton="0" quotePrefix="0" xfId="0">
      <alignment horizontal="center"/>
    </xf>
    <xf numFmtId="165" fontId="1" fillId="0" borderId="0" pivotButton="0" quotePrefix="0" xfId="0"/>
    <xf numFmtId="0" fontId="2" fillId="0" borderId="1" applyAlignment="1" pivotButton="0" quotePrefix="0" xfId="0">
      <alignment horizontal="center"/>
    </xf>
    <xf numFmtId="49" fontId="1" fillId="0" borderId="0" pivotButton="0" quotePrefix="0" xfId="0"/>
    <xf numFmtId="165" fontId="1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165" fontId="2" fillId="0" borderId="0" applyAlignment="1" pivotButton="0" quotePrefix="0" xfId="0">
      <alignment horizontal="right"/>
    </xf>
    <xf numFmtId="0" fontId="3" fillId="0" borderId="3" pivotButton="0" quotePrefix="0" xfId="0"/>
    <xf numFmtId="165" fontId="1" fillId="3" borderId="0" pivotButton="0" quotePrefix="0" xfId="0"/>
    <xf numFmtId="0" fontId="3" fillId="0" borderId="4" pivotButton="0" quotePrefix="0" xfId="0"/>
    <xf numFmtId="49" fontId="1" fillId="0" borderId="0" applyAlignment="1" pivotButton="0" quotePrefix="0" xfId="0">
      <alignment horizontal="center"/>
    </xf>
    <xf numFmtId="165" fontId="1" fillId="0" borderId="0" pivotButton="0" quotePrefix="0" xfId="0"/>
    <xf numFmtId="165" fontId="1" fillId="4" borderId="0" pivotButton="0" quotePrefix="0" xfId="0"/>
    <xf numFmtId="0" fontId="2" fillId="0" borderId="5" pivotButton="0" quotePrefix="0" xfId="0"/>
    <xf numFmtId="0" fontId="3" fillId="0" borderId="6" pivotButton="0" quotePrefix="0" xfId="0"/>
    <xf numFmtId="0" fontId="2" fillId="0" borderId="5" applyAlignment="1" pivotButton="0" quotePrefix="0" xfId="0">
      <alignment horizontal="center"/>
    </xf>
    <xf numFmtId="49" fontId="1" fillId="5" borderId="0" applyAlignment="1" pivotButton="0" quotePrefix="0" xfId="0">
      <alignment horizontal="center"/>
    </xf>
    <xf numFmtId="165" fontId="2" fillId="5" borderId="0" pivotButton="0" quotePrefix="0" xfId="0"/>
    <xf numFmtId="9" fontId="2" fillId="5" borderId="0" pivotButton="0" quotePrefix="0" xfId="0"/>
    <xf numFmtId="0" fontId="2" fillId="6" borderId="5" pivotButton="0" quotePrefix="0" xfId="0"/>
    <xf numFmtId="165" fontId="1" fillId="7" borderId="0" pivotButton="0" quotePrefix="0" xfId="0"/>
    <xf numFmtId="165" fontId="1" fillId="0" borderId="0" applyAlignment="1" pivotButton="0" quotePrefix="0" xfId="0">
      <alignment horizontal="center"/>
    </xf>
    <xf numFmtId="0" fontId="2" fillId="8" borderId="5" pivotButton="0" quotePrefix="0" xfId="0"/>
    <xf numFmtId="0" fontId="2" fillId="0" borderId="5" pivotButton="0" quotePrefix="0" xfId="0"/>
    <xf numFmtId="165" fontId="2" fillId="5" borderId="0" pivotButton="0" quotePrefix="0" xfId="0"/>
    <xf numFmtId="0" fontId="1" fillId="0" borderId="5" pivotButton="0" quotePrefix="0" xfId="0"/>
    <xf numFmtId="165" fontId="2" fillId="0" borderId="0" pivotButton="0" quotePrefix="0" xfId="0"/>
    <xf numFmtId="165" fontId="1" fillId="0" borderId="5" pivotButton="0" quotePrefix="0" xfId="0"/>
    <xf numFmtId="165" fontId="1" fillId="5" borderId="0" pivotButton="0" quotePrefix="0" xfId="0"/>
    <xf numFmtId="49" fontId="2" fillId="9" borderId="0" applyAlignment="1" pivotButton="0" quotePrefix="0" xfId="0">
      <alignment horizontal="center"/>
    </xf>
    <xf numFmtId="165" fontId="2" fillId="9" borderId="0" applyAlignment="1" pivotButton="0" quotePrefix="0" xfId="0">
      <alignment horizontal="center" wrapText="1"/>
    </xf>
    <xf numFmtId="165" fontId="2" fillId="9" borderId="0" applyAlignment="1" pivotButton="0" quotePrefix="0" xfId="0">
      <alignment horizontal="center"/>
    </xf>
    <xf numFmtId="165" fontId="2" fillId="9" borderId="0" pivotButton="0" quotePrefix="0" xfId="0"/>
    <xf numFmtId="165" fontId="1" fillId="0" borderId="0" applyAlignment="1" pivotButton="0" quotePrefix="0" xfId="0">
      <alignment horizontal="right"/>
    </xf>
    <xf numFmtId="165" fontId="1" fillId="0" borderId="5" pivotButton="0" quotePrefix="0" xfId="0"/>
    <xf numFmtId="165" fontId="2" fillId="6" borderId="5" pivotButton="0" quotePrefix="0" xfId="0"/>
    <xf numFmtId="165" fontId="2" fillId="4" borderId="0" pivotButton="0" quotePrefix="0" xfId="0"/>
    <xf numFmtId="165" fontId="1" fillId="4" borderId="0" pivotButton="0" quotePrefix="0" xfId="0"/>
    <xf numFmtId="9" fontId="1" fillId="0" borderId="0" pivotButton="0" quotePrefix="0" xfId="0"/>
    <xf numFmtId="49" fontId="1" fillId="10" borderId="0" applyAlignment="1" pivotButton="0" quotePrefix="0" xfId="0">
      <alignment horizontal="center"/>
    </xf>
    <xf numFmtId="165" fontId="1" fillId="8" borderId="5" pivotButton="0" quotePrefix="0" xfId="0"/>
    <xf numFmtId="165" fontId="2" fillId="10" borderId="0" pivotButton="0" quotePrefix="0" xfId="0"/>
    <xf numFmtId="9" fontId="2" fillId="10" borderId="0" pivotButton="0" quotePrefix="0" xfId="0"/>
    <xf numFmtId="165" fontId="2" fillId="10" borderId="0" pivotButton="0" quotePrefix="0" xfId="0"/>
    <xf numFmtId="165" fontId="1" fillId="10" borderId="0" pivotButton="0" quotePrefix="0" xfId="0"/>
    <xf numFmtId="10" fontId="1" fillId="0" borderId="0" applyAlignment="1" pivotButton="0" quotePrefix="0" xfId="0">
      <alignment vertical="bottom"/>
    </xf>
    <xf numFmtId="165" fontId="1" fillId="10" borderId="0" pivotButton="0" quotePrefix="0" xfId="0"/>
    <xf numFmtId="49" fontId="1" fillId="9" borderId="0" applyAlignment="1" pivotButton="0" quotePrefix="0" xfId="0">
      <alignment horizontal="center"/>
    </xf>
    <xf numFmtId="9" fontId="2" fillId="9" borderId="0" pivotButton="0" quotePrefix="0" xfId="0"/>
    <xf numFmtId="165" fontId="2" fillId="9" borderId="0" pivotButton="0" quotePrefix="0" xfId="0"/>
    <xf numFmtId="0" fontId="1" fillId="9" borderId="0" pivotButton="0" quotePrefix="0" xfId="0"/>
    <xf numFmtId="165" fontId="1" fillId="9" borderId="0" pivotButton="0" quotePrefix="0" xfId="0"/>
    <xf numFmtId="165" fontId="1" fillId="9" borderId="0" pivotButton="0" quotePrefix="0" xfId="0"/>
    <xf numFmtId="49" fontId="1" fillId="11" borderId="0" applyAlignment="1" pivotButton="0" quotePrefix="0" xfId="0">
      <alignment horizontal="center"/>
    </xf>
    <xf numFmtId="165" fontId="2" fillId="11" borderId="0" pivotButton="0" quotePrefix="0" xfId="0"/>
    <xf numFmtId="9" fontId="2" fillId="11" borderId="0" pivotButton="0" quotePrefix="0" xfId="0"/>
    <xf numFmtId="165" fontId="2" fillId="11" borderId="0" pivotButton="0" quotePrefix="0" xfId="0"/>
    <xf numFmtId="0" fontId="1" fillId="11" borderId="0" pivotButton="0" quotePrefix="0" xfId="0"/>
    <xf numFmtId="165" fontId="1" fillId="11" borderId="0" pivotButton="0" quotePrefix="0" xfId="0"/>
    <xf numFmtId="165" fontId="1" fillId="11" borderId="0" pivotButton="0" quotePrefix="0" xfId="0"/>
    <xf numFmtId="49" fontId="1" fillId="8" borderId="0" applyAlignment="1" pivotButton="0" quotePrefix="0" xfId="0">
      <alignment horizontal="center"/>
    </xf>
    <xf numFmtId="165" fontId="1" fillId="8" borderId="0" applyAlignment="1" pivotButton="0" quotePrefix="0" xfId="0">
      <alignment horizontal="left"/>
    </xf>
    <xf numFmtId="165" fontId="1" fillId="8" borderId="0" pivotButton="0" quotePrefix="0" xfId="0"/>
    <xf numFmtId="165" fontId="2" fillId="8" borderId="0" pivotButton="0" quotePrefix="0" xfId="0"/>
    <xf numFmtId="166" fontId="1" fillId="0" borderId="0" pivotButton="0" quotePrefix="0" xfId="0"/>
    <xf numFmtId="165" fontId="1" fillId="8" borderId="0" pivotButton="0" quotePrefix="0" xfId="0"/>
    <xf numFmtId="0" fontId="1" fillId="0" borderId="0" applyAlignment="1" pivotButton="0" quotePrefix="0" xfId="0">
      <alignment wrapText="1"/>
    </xf>
    <xf numFmtId="165" fontId="1" fillId="0" borderId="0" applyAlignment="1" pivotButton="0" quotePrefix="0" xfId="0">
      <alignment horizontal="left"/>
    </xf>
    <xf numFmtId="165" fontId="2" fillId="4" borderId="0" pivotButton="0" quotePrefix="0" xfId="0"/>
    <xf numFmtId="10" fontId="1" fillId="0" borderId="0" pivotButton="0" quotePrefix="0" xfId="0"/>
    <xf numFmtId="167" fontId="1" fillId="0" borderId="0" pivotButton="0" quotePrefix="0" xfId="0"/>
    <xf numFmtId="165" fontId="1" fillId="0" borderId="0" applyAlignment="1" pivotButton="0" quotePrefix="0" xfId="0">
      <alignment wrapText="1"/>
    </xf>
    <xf numFmtId="165" fontId="1" fillId="0" borderId="0" applyAlignment="1" pivotButton="0" quotePrefix="0" xfId="0">
      <alignment horizontal="right"/>
    </xf>
    <xf numFmtId="165" fontId="4" fillId="0" borderId="5" applyAlignment="1" pivotButton="0" quotePrefix="0" xfId="0">
      <alignment vertical="bottom"/>
    </xf>
    <xf numFmtId="165" fontId="1" fillId="12" borderId="0" pivotButton="0" quotePrefix="0" xfId="0"/>
    <xf numFmtId="49" fontId="1" fillId="0" borderId="0" pivotButton="0" quotePrefix="0" xfId="0"/>
    <xf numFmtId="165" fontId="4" fillId="0" borderId="0" applyAlignment="1" pivotButton="0" quotePrefix="0" xfId="0">
      <alignment vertical="bottom" wrapText="1"/>
    </xf>
    <xf numFmtId="165" fontId="4" fillId="0" borderId="0" applyAlignment="1" pivotButton="0" quotePrefix="0" xfId="0">
      <alignment horizontal="right" vertical="bottom"/>
    </xf>
    <xf numFmtId="0" fontId="1" fillId="0" borderId="0" pivotButton="0" quotePrefix="0" xfId="0"/>
    <xf numFmtId="165" fontId="2" fillId="0" borderId="0" pivotButton="0" quotePrefix="0" xfId="0"/>
    <xf numFmtId="49" fontId="1" fillId="13" borderId="0" applyAlignment="1" pivotButton="0" quotePrefix="0" xfId="0">
      <alignment horizontal="center"/>
    </xf>
    <xf numFmtId="165" fontId="2" fillId="13" borderId="0" pivotButton="0" quotePrefix="0" xfId="0"/>
    <xf numFmtId="9" fontId="2" fillId="13" borderId="0" pivotButton="0" quotePrefix="0" xfId="0"/>
    <xf numFmtId="165" fontId="2" fillId="13" borderId="0" pivotButton="0" quotePrefix="0" xfId="0"/>
    <xf numFmtId="165" fontId="2" fillId="14" borderId="0" pivotButton="0" quotePrefix="0" xfId="0"/>
    <xf numFmtId="9" fontId="2" fillId="14" borderId="0" pivotButton="0" quotePrefix="0" xfId="0"/>
    <xf numFmtId="165" fontId="2" fillId="14" borderId="0" pivotButton="0" quotePrefix="0" xfId="0"/>
    <xf numFmtId="165" fontId="1" fillId="7" borderId="0" pivotButton="0" quotePrefix="0" xfId="0"/>
    <xf numFmtId="165" fontId="4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0" pivotButton="0" quotePrefix="0" xfId="0"/>
    <xf numFmtId="0" fontId="5" fillId="15" borderId="0" pivotButton="0" quotePrefix="0" xfId="0"/>
    <xf numFmtId="0" fontId="6" fillId="0" borderId="0" pivotButton="0" quotePrefix="0" xfId="0"/>
    <xf numFmtId="0" fontId="7" fillId="3" borderId="0" pivotButton="0" quotePrefix="0" xfId="0"/>
    <xf numFmtId="3" fontId="7" fillId="3" borderId="0" pivotButton="0" quotePrefix="0" xfId="0"/>
    <xf numFmtId="9" fontId="7" fillId="3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comments/comment1.xml><?xml version="1.0" encoding="utf-8"?>
<comments xmlns="http://schemas.openxmlformats.org/spreadsheetml/2006/main">
  <authors>
    <author>None</author>
  </authors>
  <commentList>
    <comment ref="G4" authorId="0" shapeId="0">
      <text>
        <t>YEP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T18"/>
  <sheetViews>
    <sheetView workbookViewId="0">
      <selection activeCell="A1" sqref="A1"/>
    </sheetView>
  </sheetViews>
  <sheetFormatPr baseColWidth="8" defaultColWidth="12.63" defaultRowHeight="15.75" customHeight="1"/>
  <sheetData>
    <row r="2">
      <c r="B2" s="18" t="inlineStr">
        <is>
          <t>THÁNG</t>
        </is>
      </c>
      <c r="C2" s="18" t="inlineStr">
        <is>
          <t xml:space="preserve">THU NHẬP </t>
        </is>
      </c>
      <c r="D2" s="93" t="n"/>
      <c r="E2" s="93" t="n"/>
      <c r="F2" s="93" t="n"/>
      <c r="G2" s="94" t="n"/>
      <c r="H2" s="18" t="inlineStr">
        <is>
          <t>CHI PHÍ</t>
        </is>
      </c>
      <c r="I2" s="93" t="n"/>
      <c r="J2" s="93" t="n"/>
      <c r="K2" s="93" t="n"/>
      <c r="L2" s="93" t="n"/>
      <c r="M2" s="94" t="n"/>
      <c r="N2" s="26" t="inlineStr">
        <is>
          <t>CÒN LẠI</t>
        </is>
      </c>
      <c r="P2" s="0" t="inlineStr">
        <is>
          <t>PHÂN BỔ</t>
        </is>
      </c>
      <c r="S2" s="0" t="inlineStr">
        <is>
          <t>TỔNG TÍCH LŨY &amp; ĐẦU TƯ</t>
        </is>
      </c>
      <c r="T2" s="0" t="inlineStr">
        <is>
          <t>TIỀN MẶT CÒN LẠI</t>
        </is>
      </c>
    </row>
    <row r="3">
      <c r="B3" s="95" t="n"/>
      <c r="C3" s="18" t="inlineStr">
        <is>
          <t>CK</t>
        </is>
      </c>
      <c r="D3" s="18" t="inlineStr">
        <is>
          <t>VK</t>
        </is>
      </c>
      <c r="E3" s="18" t="inlineStr">
        <is>
          <t>SUBO</t>
        </is>
      </c>
      <c r="F3" s="18" t="inlineStr">
        <is>
          <t>SUGI</t>
        </is>
      </c>
      <c r="G3" s="22" t="inlineStr">
        <is>
          <t>TỔNG THU</t>
        </is>
      </c>
      <c r="H3" s="18" t="inlineStr">
        <is>
          <t>CHUNG</t>
        </is>
      </c>
      <c r="I3" s="18" t="inlineStr">
        <is>
          <t>CK</t>
        </is>
      </c>
      <c r="J3" s="18" t="inlineStr">
        <is>
          <t>VK</t>
        </is>
      </c>
      <c r="K3" s="18" t="inlineStr">
        <is>
          <t>SUBO</t>
        </is>
      </c>
      <c r="L3" s="18" t="inlineStr">
        <is>
          <t>SUGI</t>
        </is>
      </c>
      <c r="M3" s="25" t="inlineStr">
        <is>
          <t>TỔNG CHI</t>
        </is>
      </c>
      <c r="N3" s="26" t="n"/>
      <c r="P3" s="0" t="inlineStr">
        <is>
          <t>TIẾT KIỆM (DỰ PHÒNG)</t>
        </is>
      </c>
      <c r="Q3" s="0" t="inlineStr">
        <is>
          <t>ĐẦU TƯ DCA (3 QUỸ)</t>
        </is>
      </c>
      <c r="R3" s="0" t="inlineStr">
        <is>
          <t>QUỸ BẮT ĐÁY</t>
        </is>
      </c>
    </row>
    <row r="4">
      <c r="B4" s="28" t="n">
        <v>1</v>
      </c>
      <c r="C4" s="37">
        <f>'T1 - MASTER'!D4</f>
        <v/>
      </c>
      <c r="D4" s="37">
        <f>'T1 - MASTER'!D5</f>
        <v/>
      </c>
      <c r="E4" s="37">
        <f>'T1 - MASTER'!D6</f>
        <v/>
      </c>
      <c r="F4" s="37">
        <f>'T1 - MASTER'!D7</f>
        <v/>
      </c>
      <c r="G4" s="38">
        <f>SUM(C4:F4)</f>
        <v/>
      </c>
      <c r="H4" s="37">
        <f>'T1 - MASTER'!D13</f>
        <v/>
      </c>
      <c r="I4" s="37">
        <f>'T1 - MASTER'!D16</f>
        <v/>
      </c>
      <c r="J4" s="37">
        <f>'T1 - MASTER'!D18</f>
        <v/>
      </c>
      <c r="K4" s="37">
        <f>'T1 - MASTER'!D14</f>
        <v/>
      </c>
      <c r="L4" s="37">
        <f>'T1 - MASTER'!D15</f>
        <v/>
      </c>
      <c r="M4" s="43">
        <f>SUM(H4:L4)</f>
        <v/>
      </c>
      <c r="N4" s="37">
        <f>G4-M4</f>
        <v/>
      </c>
      <c r="O4" s="48">
        <f>N4/G4</f>
        <v/>
      </c>
      <c r="P4" s="0">
        <f>MAX(0, N4 - Q4 - R4)</f>
        <v/>
      </c>
      <c r="Q4" s="0" t="n">
        <v>12000000</v>
      </c>
      <c r="R4" s="0">
        <f>MAX(0, MIN(4000000, N4-Q4))</f>
        <v/>
      </c>
      <c r="S4" s="0">
        <f>P4+Q4+R4</f>
        <v/>
      </c>
      <c r="T4" s="0">
        <f>N4-S4</f>
        <v/>
      </c>
    </row>
    <row r="5">
      <c r="B5" s="28" t="n">
        <v>2</v>
      </c>
      <c r="C5" s="37">
        <f>'T2 - MASTER'!D4</f>
        <v/>
      </c>
      <c r="D5" s="37">
        <f>'T2 - MASTER'!D5</f>
        <v/>
      </c>
      <c r="E5" s="37">
        <f>'T2 - MASTER'!D6</f>
        <v/>
      </c>
      <c r="F5" s="37">
        <f>'T2 - MASTER'!D7</f>
        <v/>
      </c>
      <c r="G5" s="38">
        <f>SUM(C5:F5)</f>
        <v/>
      </c>
      <c r="H5" s="37">
        <f>'T2 - MASTER'!D13</f>
        <v/>
      </c>
      <c r="I5" s="37">
        <f>'T2 - MASTER'!D16</f>
        <v/>
      </c>
      <c r="J5" s="37">
        <f>'T2 - MASTER'!D18</f>
        <v/>
      </c>
      <c r="K5" s="37">
        <f>'T2 - MASTER'!D14</f>
        <v/>
      </c>
      <c r="L5" s="37">
        <f>'T2 - MASTER'!D15</f>
        <v/>
      </c>
      <c r="M5" s="43">
        <f>SUM(H5:L5)</f>
        <v/>
      </c>
      <c r="N5" s="37">
        <f>G5-M5</f>
        <v/>
      </c>
      <c r="O5" s="48">
        <f>N5/G5</f>
        <v/>
      </c>
      <c r="P5" s="0">
        <f>MAX(0, N5 - Q5 - R5)</f>
        <v/>
      </c>
      <c r="Q5" s="0" t="n">
        <v>12000000</v>
      </c>
      <c r="R5" s="0" t="n">
        <v>4000000</v>
      </c>
      <c r="S5" s="0">
        <f>P5+Q5+R5</f>
        <v/>
      </c>
      <c r="T5" s="0">
        <f>N5-S5</f>
        <v/>
      </c>
    </row>
    <row r="6">
      <c r="B6" s="28" t="n">
        <v>3</v>
      </c>
      <c r="C6" s="37">
        <f>'T3 - MASTER'!D4</f>
        <v/>
      </c>
      <c r="D6" s="37">
        <f>'T3 - MASTER'!D5</f>
        <v/>
      </c>
      <c r="E6" s="37">
        <f>'T3 - MASTER'!D6</f>
        <v/>
      </c>
      <c r="F6" s="37">
        <f>'T3 - MASTER'!D7</f>
        <v/>
      </c>
      <c r="G6" s="38">
        <f>SUM(C6:F6)</f>
        <v/>
      </c>
      <c r="H6" s="37">
        <f>'T3 - MASTER'!D13</f>
        <v/>
      </c>
      <c r="I6" s="37">
        <f>'T3 - MASTER'!D16</f>
        <v/>
      </c>
      <c r="J6" s="37">
        <f>'T3 - MASTER'!D18</f>
        <v/>
      </c>
      <c r="K6" s="37">
        <f>'T3 - MASTER'!D14</f>
        <v/>
      </c>
      <c r="L6" s="37">
        <f>'T3 - MASTER'!D15</f>
        <v/>
      </c>
      <c r="M6" s="43">
        <f>SUM(H6:L6)</f>
        <v/>
      </c>
      <c r="N6" s="37">
        <f>G6-M6</f>
        <v/>
      </c>
      <c r="O6" s="48">
        <f>N6/G6</f>
        <v/>
      </c>
      <c r="P6" s="0">
        <f>MAX(0, N6 - Q6 - R6)</f>
        <v/>
      </c>
      <c r="Q6" s="0" t="n">
        <v>12000000</v>
      </c>
      <c r="R6" s="0" t="n">
        <v>4000000</v>
      </c>
      <c r="S6" s="0">
        <f>P6+Q6+R6</f>
        <v/>
      </c>
      <c r="T6" s="0">
        <f>N6-S6</f>
        <v/>
      </c>
    </row>
    <row r="7">
      <c r="B7" s="28" t="n">
        <v>4</v>
      </c>
      <c r="C7" s="37">
        <f>'T4 - MASTER'!D4</f>
        <v/>
      </c>
      <c r="D7" s="37">
        <f>'T4 - MASTER'!D5</f>
        <v/>
      </c>
      <c r="E7" s="37">
        <f>'T4 - MASTER'!D6</f>
        <v/>
      </c>
      <c r="F7" s="37">
        <f>'T4 - MASTER'!D7</f>
        <v/>
      </c>
      <c r="G7" s="38">
        <f>SUM(C7:F7)</f>
        <v/>
      </c>
      <c r="H7" s="37">
        <f>'T4 - MASTER'!D13</f>
        <v/>
      </c>
      <c r="I7" s="37">
        <f>'T4 - MASTER'!D16</f>
        <v/>
      </c>
      <c r="J7" s="37">
        <f>'T4 - MASTER'!D18</f>
        <v/>
      </c>
      <c r="K7" s="37">
        <f>'T4 - MASTER'!D14</f>
        <v/>
      </c>
      <c r="L7" s="37">
        <f>'T4 - MASTER'!D15</f>
        <v/>
      </c>
      <c r="M7" s="43">
        <f>SUM(H7:L7)</f>
        <v/>
      </c>
      <c r="N7" s="37">
        <f>G7-M7</f>
        <v/>
      </c>
      <c r="O7" s="48">
        <f>N7/G7</f>
        <v/>
      </c>
      <c r="P7" s="0">
        <f>MAX(0, N7 - Q7 - R7)</f>
        <v/>
      </c>
      <c r="Q7" s="0" t="n">
        <v>12000000</v>
      </c>
      <c r="R7" s="0" t="n">
        <v>4000000</v>
      </c>
      <c r="S7" s="0">
        <f>P7+Q7+R7</f>
        <v/>
      </c>
      <c r="T7" s="0">
        <f>N7-S7</f>
        <v/>
      </c>
    </row>
    <row r="8">
      <c r="B8" s="28" t="n">
        <v>5</v>
      </c>
      <c r="C8" s="37">
        <f>'T5 - MASTER'!D4</f>
        <v/>
      </c>
      <c r="D8" s="37">
        <f>'T5 - MASTER'!D5</f>
        <v/>
      </c>
      <c r="E8" s="37">
        <f>'T5 - MASTER'!D6</f>
        <v/>
      </c>
      <c r="F8" s="37">
        <f>'T5 - MASTER'!D7</f>
        <v/>
      </c>
      <c r="G8" s="38">
        <f>SUM(C8:F8)</f>
        <v/>
      </c>
      <c r="H8" s="37">
        <f>'T5 - MASTER'!D13</f>
        <v/>
      </c>
      <c r="I8" s="37">
        <f>'T5 - MASTER'!D16</f>
        <v/>
      </c>
      <c r="J8" s="37">
        <f>'T5 - MASTER'!D18</f>
        <v/>
      </c>
      <c r="K8" s="37">
        <f>'T5 - MASTER'!D14</f>
        <v/>
      </c>
      <c r="L8" s="37">
        <f>'T5 - MASTER'!D15</f>
        <v/>
      </c>
      <c r="M8" s="43">
        <f>SUM(H8:L8)</f>
        <v/>
      </c>
      <c r="N8" s="37">
        <f>G8-M8</f>
        <v/>
      </c>
      <c r="O8" s="48">
        <f>N8/G8</f>
        <v/>
      </c>
      <c r="P8" s="0">
        <f>MAX(0, N8 - Q8 - R8)</f>
        <v/>
      </c>
      <c r="Q8" s="0" t="n">
        <v>12000000</v>
      </c>
      <c r="R8" s="0" t="n">
        <v>4000000</v>
      </c>
      <c r="S8" s="0">
        <f>P8+Q8+R8</f>
        <v/>
      </c>
      <c r="T8" s="0">
        <f>N8-S8</f>
        <v/>
      </c>
    </row>
    <row r="9">
      <c r="B9" s="28" t="n">
        <v>6</v>
      </c>
      <c r="C9" s="37">
        <f>'T6 - MASTER'!D4</f>
        <v/>
      </c>
      <c r="D9" s="37">
        <f>'T6 - MASTER'!D5</f>
        <v/>
      </c>
      <c r="E9" s="37">
        <f>'T6 - MASTER'!D6</f>
        <v/>
      </c>
      <c r="F9" s="37">
        <f>'T6 - MASTER'!D7</f>
        <v/>
      </c>
      <c r="G9" s="38">
        <f>SUM(C9:F9)</f>
        <v/>
      </c>
      <c r="H9" s="37">
        <f>'T6 - MASTER'!D13</f>
        <v/>
      </c>
      <c r="I9" s="37">
        <f>'T6 - MASTER'!D16</f>
        <v/>
      </c>
      <c r="J9" s="37">
        <f>'T6 - MASTER'!D18</f>
        <v/>
      </c>
      <c r="K9" s="37">
        <f>'T6 - MASTER'!D14</f>
        <v/>
      </c>
      <c r="L9" s="37">
        <f>'T6 - MASTER'!D15</f>
        <v/>
      </c>
      <c r="M9" s="43">
        <f>SUM(H9:L9)</f>
        <v/>
      </c>
      <c r="N9" s="37">
        <f>G9-M9</f>
        <v/>
      </c>
      <c r="O9" s="48">
        <f>N9/G9</f>
        <v/>
      </c>
      <c r="P9" s="0">
        <f>MAX(0, N9 - Q9 - R9)</f>
        <v/>
      </c>
      <c r="Q9" s="0" t="n">
        <v>12000000</v>
      </c>
      <c r="R9" s="0" t="n">
        <v>4000000</v>
      </c>
      <c r="S9" s="0">
        <f>P9+Q9+R9</f>
        <v/>
      </c>
      <c r="T9" s="0">
        <f>N9-S9</f>
        <v/>
      </c>
    </row>
    <row r="10">
      <c r="B10" s="28" t="n">
        <v>7</v>
      </c>
      <c r="C10" s="37">
        <f>'T7 - MASTER'!D4</f>
        <v/>
      </c>
      <c r="D10" s="37">
        <f>'T7 - MASTER'!D5</f>
        <v/>
      </c>
      <c r="E10" s="37">
        <f>'T7 - MASTER'!D6</f>
        <v/>
      </c>
      <c r="F10" s="37">
        <f>'T7 - MASTER'!D7</f>
        <v/>
      </c>
      <c r="G10" s="38">
        <f>SUM(C10:F10)</f>
        <v/>
      </c>
      <c r="H10" s="37">
        <f>'T7 - MASTER'!D13</f>
        <v/>
      </c>
      <c r="I10" s="37">
        <f>'T7 - MASTER'!D16</f>
        <v/>
      </c>
      <c r="J10" s="37">
        <f>'T7 - MASTER'!D18</f>
        <v/>
      </c>
      <c r="K10" s="37">
        <f>'T7 - MASTER'!D14</f>
        <v/>
      </c>
      <c r="L10" s="37">
        <f>'T7 - MASTER'!D15</f>
        <v/>
      </c>
      <c r="M10" s="43">
        <f>SUM(H10:L10)</f>
        <v/>
      </c>
      <c r="N10" s="37">
        <f>G10-M10</f>
        <v/>
      </c>
      <c r="O10" s="48">
        <f>N10/G10</f>
        <v/>
      </c>
      <c r="P10" s="0">
        <f>MAX(0, N10 - Q10 - R10)</f>
        <v/>
      </c>
      <c r="Q10" s="0" t="n">
        <v>0</v>
      </c>
      <c r="R10" s="0" t="n">
        <v>2970000</v>
      </c>
      <c r="S10" s="0">
        <f>P10+Q10+R10</f>
        <v/>
      </c>
      <c r="T10" s="0">
        <f>N10-S10</f>
        <v/>
      </c>
    </row>
    <row r="11">
      <c r="B11" s="28" t="n">
        <v>8</v>
      </c>
      <c r="C11" s="37">
        <f>'T8 - MASTER'!D4</f>
        <v/>
      </c>
      <c r="D11" s="37">
        <f>'T8 - MASTER'!D5</f>
        <v/>
      </c>
      <c r="E11" s="37">
        <f>'T8 - MASTER'!D6</f>
        <v/>
      </c>
      <c r="F11" s="37">
        <f>'T8 - MASTER'!D7</f>
        <v/>
      </c>
      <c r="G11" s="38">
        <f>SUM(C11:F11)</f>
        <v/>
      </c>
      <c r="H11" s="37">
        <f>'T8 - MASTER'!D13</f>
        <v/>
      </c>
      <c r="I11" s="37">
        <f>'T8 - MASTER'!D16</f>
        <v/>
      </c>
      <c r="J11" s="37">
        <f>'T8 - MASTER'!D18</f>
        <v/>
      </c>
      <c r="K11" s="37">
        <f>'T8 - MASTER'!D14</f>
        <v/>
      </c>
      <c r="L11" s="37">
        <f>'T8 - MASTER'!D15</f>
        <v/>
      </c>
      <c r="M11" s="43">
        <f>SUM(H11:L11)</f>
        <v/>
      </c>
      <c r="N11" s="37">
        <f>G11-M11</f>
        <v/>
      </c>
      <c r="O11" s="48">
        <f>N11/G11</f>
        <v/>
      </c>
      <c r="P11" s="0">
        <f>MAX(0, N11 - Q11 - R11)</f>
        <v/>
      </c>
      <c r="Q11" s="0" t="n">
        <v>12000000</v>
      </c>
      <c r="R11" s="0" t="n">
        <v>4000000</v>
      </c>
      <c r="S11" s="0">
        <f>P11+Q11+R11</f>
        <v/>
      </c>
      <c r="T11" s="0">
        <f>N11-S11</f>
        <v/>
      </c>
    </row>
    <row r="12">
      <c r="B12" s="28" t="n">
        <v>9</v>
      </c>
      <c r="C12" s="37">
        <f>'T9 - MASTER'!D4</f>
        <v/>
      </c>
      <c r="D12" s="37">
        <f>'T9 - MASTER'!D5</f>
        <v/>
      </c>
      <c r="E12" s="37">
        <f>'T9 - MASTER'!D6</f>
        <v/>
      </c>
      <c r="F12" s="37">
        <f>'T9 - MASTER'!D7</f>
        <v/>
      </c>
      <c r="G12" s="38">
        <f>SUM(C12:F12)</f>
        <v/>
      </c>
      <c r="H12" s="37">
        <f>'T9 - MASTER'!D13</f>
        <v/>
      </c>
      <c r="I12" s="37">
        <f>'T9 - MASTER'!D16</f>
        <v/>
      </c>
      <c r="J12" s="37">
        <f>'T9 - MASTER'!D18</f>
        <v/>
      </c>
      <c r="K12" s="37">
        <f>'T9 - MASTER'!D14</f>
        <v/>
      </c>
      <c r="L12" s="37">
        <f>'T9 - MASTER'!D15</f>
        <v/>
      </c>
      <c r="M12" s="43">
        <f>SUM(H12:L12)</f>
        <v/>
      </c>
      <c r="N12" s="37">
        <f>G12-M12</f>
        <v/>
      </c>
      <c r="O12" s="48">
        <f>N12/G12</f>
        <v/>
      </c>
      <c r="P12" s="0">
        <f>MAX(0, N12 - Q12 - R12)</f>
        <v/>
      </c>
      <c r="Q12" s="0" t="n">
        <v>12000000</v>
      </c>
      <c r="R12" s="0" t="n">
        <v>1606000</v>
      </c>
      <c r="S12" s="0">
        <f>P12+Q12+R12</f>
        <v/>
      </c>
      <c r="T12" s="0">
        <f>N12-S12</f>
        <v/>
      </c>
    </row>
    <row r="13">
      <c r="B13" s="28" t="n">
        <v>10</v>
      </c>
      <c r="C13" s="37">
        <f>'T10 - MASTER'!D4</f>
        <v/>
      </c>
      <c r="D13" s="37">
        <f>'T10 - MASTER'!D5</f>
        <v/>
      </c>
      <c r="E13" s="37">
        <f>'T10 - MASTER'!D6</f>
        <v/>
      </c>
      <c r="F13" s="37">
        <f>'T10 - MASTER'!D7</f>
        <v/>
      </c>
      <c r="G13" s="38">
        <f>SUM(C13:F13)</f>
        <v/>
      </c>
      <c r="H13" s="37">
        <f>'T10 - MASTER'!D13</f>
        <v/>
      </c>
      <c r="I13" s="37">
        <f>'T10 - MASTER'!D16</f>
        <v/>
      </c>
      <c r="J13" s="37">
        <f>'T10 - MASTER'!D18</f>
        <v/>
      </c>
      <c r="K13" s="37">
        <f>'T10 - MASTER'!D14</f>
        <v/>
      </c>
      <c r="L13" s="37">
        <f>'T10 - MASTER'!D15</f>
        <v/>
      </c>
      <c r="M13" s="43">
        <f>SUM(H13:L13)</f>
        <v/>
      </c>
      <c r="N13" s="37">
        <f>G13-M13</f>
        <v/>
      </c>
      <c r="O13" s="48">
        <f>IF(G13&gt;0, N13/G13, 0)</f>
        <v/>
      </c>
      <c r="P13" s="0">
        <f>MAX(0, N13 - Q13 - R13)</f>
        <v/>
      </c>
      <c r="Q13" s="0" t="n">
        <v>12000000</v>
      </c>
      <c r="R13" s="0" t="n">
        <v>4000000</v>
      </c>
      <c r="S13" s="0">
        <f>P13+Q13+R13</f>
        <v/>
      </c>
      <c r="T13" s="0">
        <f>N13-S13</f>
        <v/>
      </c>
    </row>
    <row r="14">
      <c r="B14" s="28" t="n">
        <v>11</v>
      </c>
      <c r="C14" s="37">
        <f>'T11 - MASTER'!D4</f>
        <v/>
      </c>
      <c r="D14" s="37">
        <f>'T11 - MASTER'!D5</f>
        <v/>
      </c>
      <c r="E14" s="37">
        <f>'T11 - MASTER'!D6</f>
        <v/>
      </c>
      <c r="F14" s="37">
        <f>'T11 - MASTER'!D7</f>
        <v/>
      </c>
      <c r="G14" s="38">
        <f>SUM(C14:F14)</f>
        <v/>
      </c>
      <c r="H14" s="37">
        <f>'T11 - MASTER'!D13</f>
        <v/>
      </c>
      <c r="I14" s="37">
        <f>'T11 - MASTER'!D16</f>
        <v/>
      </c>
      <c r="J14" s="37">
        <f>'T11 - MASTER'!D18</f>
        <v/>
      </c>
      <c r="K14" s="37">
        <f>'T11 - MASTER'!D14</f>
        <v/>
      </c>
      <c r="L14" s="37">
        <f>'T11 - MASTER'!D15</f>
        <v/>
      </c>
      <c r="M14" s="43">
        <f>SUM(H14:L14)</f>
        <v/>
      </c>
      <c r="N14" s="37">
        <f>G14-M14</f>
        <v/>
      </c>
      <c r="O14" s="48">
        <f>IFERROR(N14/G14, 0)</f>
        <v/>
      </c>
      <c r="P14" s="0">
        <f>MAX(0, N14 - Q14 - R14)</f>
        <v/>
      </c>
      <c r="Q14" s="0" t="n">
        <v>0</v>
      </c>
      <c r="R14" s="0" t="n">
        <v>0</v>
      </c>
      <c r="S14" s="0">
        <f>P14+Q14+R14</f>
        <v/>
      </c>
      <c r="T14" s="0">
        <f>N14-S14</f>
        <v/>
      </c>
    </row>
    <row r="15">
      <c r="B15" s="28" t="n">
        <v>12</v>
      </c>
      <c r="C15" s="37">
        <f>'T12 - MASTER'!D4</f>
        <v/>
      </c>
      <c r="D15" s="37">
        <f>'T12 - MASTER'!D5</f>
        <v/>
      </c>
      <c r="E15" s="37">
        <f>'T12 - MASTER'!D6</f>
        <v/>
      </c>
      <c r="F15" s="37">
        <f>'T12 - MASTER'!D7</f>
        <v/>
      </c>
      <c r="G15" s="38">
        <f>SUM(C15:F15)</f>
        <v/>
      </c>
      <c r="H15" s="37">
        <f>'T12 - MASTER'!D13</f>
        <v/>
      </c>
      <c r="I15" s="37">
        <f>'T12 - MASTER'!D16</f>
        <v/>
      </c>
      <c r="J15" s="37">
        <f>'T12 - MASTER'!D18</f>
        <v/>
      </c>
      <c r="K15" s="37">
        <f>'T12 - MASTER'!D14</f>
        <v/>
      </c>
      <c r="L15" s="37">
        <f>'T12 - MASTER'!D15</f>
        <v/>
      </c>
      <c r="M15" s="43">
        <f>SUM(H15:L15)</f>
        <v/>
      </c>
      <c r="N15" s="37">
        <f>G15-M15</f>
        <v/>
      </c>
      <c r="O15" s="48">
        <f>IFERROR(N15/G15, 0)</f>
        <v/>
      </c>
      <c r="P15" s="0">
        <f>MAX(0, N15 - Q15 - R15)</f>
        <v/>
      </c>
      <c r="Q15" s="0" t="n">
        <v>0</v>
      </c>
      <c r="R15" s="0" t="n">
        <v>0</v>
      </c>
      <c r="S15" s="0">
        <f>P15+Q15+R15</f>
        <v/>
      </c>
      <c r="T15" s="0">
        <f>N15-S15</f>
        <v/>
      </c>
    </row>
    <row r="16">
      <c r="B16" t="inlineStr">
        <is>
          <t>TỔNG (80% TÍCH LŨY)</t>
        </is>
      </c>
      <c r="C16" s="14">
        <f>SUM(C4:C15)</f>
        <v/>
      </c>
      <c r="D16" s="14">
        <f>SUM(D4:D15)</f>
        <v/>
      </c>
      <c r="E16" s="14">
        <f>SUM(E4:E15)</f>
        <v/>
      </c>
      <c r="F16" s="14">
        <f>SUM(F4:F15)</f>
        <v/>
      </c>
      <c r="G16" s="14">
        <f>SUM(G4:G15)</f>
        <v/>
      </c>
      <c r="H16" s="14">
        <f>SUM(H4:H15)</f>
        <v/>
      </c>
      <c r="I16" s="14">
        <f>SUM(I4:I15)</f>
        <v/>
      </c>
      <c r="J16" s="14">
        <f>SUM(J4:J15)</f>
        <v/>
      </c>
      <c r="K16" s="14">
        <f>SUM(K4:K15)</f>
        <v/>
      </c>
      <c r="L16" s="14">
        <f>SUM(L4:L15)</f>
        <v/>
      </c>
      <c r="M16" s="14">
        <f>SUM(M4:M15)</f>
        <v/>
      </c>
      <c r="N16" s="14">
        <f>SUM(N4:N15)*80%</f>
        <v/>
      </c>
      <c r="O16" s="48">
        <f>IFERROR(N16/G16, 0)</f>
        <v/>
      </c>
      <c r="P16" s="0">
        <f>SUM(P4:P15)</f>
        <v/>
      </c>
      <c r="Q16" s="0">
        <f>SUM(Q4:Q15)</f>
        <v/>
      </c>
      <c r="R16" s="0">
        <f>SUM(R4:R15)</f>
        <v/>
      </c>
      <c r="S16" s="0">
        <f>SUM(S4:S15)</f>
        <v/>
      </c>
      <c r="T16" s="0">
        <f>SUM(T4:T15)</f>
        <v/>
      </c>
    </row>
    <row r="17">
      <c r="B17" t="inlineStr">
        <is>
          <t>TIỀN CÒN LẠI (20%)</t>
        </is>
      </c>
      <c r="N17">
        <f>SUM(N4:N15)*20%</f>
        <v/>
      </c>
      <c r="O17">
        <f>IFERROR(N17/G16, 0)</f>
        <v/>
      </c>
    </row>
    <row r="18">
      <c r="B18" t="inlineStr">
        <is>
          <t>TỔNG THẶNG DƯ (100%)</t>
        </is>
      </c>
      <c r="N18">
        <f>SUM(N4:N15)</f>
        <v/>
      </c>
      <c r="O18">
        <f>IFERROR(N18/G16, 0)</f>
        <v/>
      </c>
    </row>
  </sheetData>
  <mergeCells count="3">
    <mergeCell ref="C2:G2"/>
    <mergeCell ref="H2:M2"/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9.13" customWidth="1" style="96" min="9" max="9"/>
  </cols>
  <sheetData>
    <row r="1">
      <c r="A1" s="13" t="n"/>
      <c r="B1" s="2" t="n">
        <v>46023</v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3" t="n"/>
      <c r="B2" s="14" t="n"/>
      <c r="C2" s="14" t="n"/>
      <c r="D2" s="40" t="n"/>
      <c r="E2" s="40" t="n"/>
      <c r="F2" s="40" t="n"/>
      <c r="G2" s="40" t="n"/>
      <c r="H2" s="40" t="n"/>
      <c r="I2" s="40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9" t="inlineStr">
        <is>
          <t>I</t>
        </is>
      </c>
      <c r="B3" s="27" t="inlineStr">
        <is>
          <t>THU NHẬP</t>
        </is>
      </c>
      <c r="C3" s="21" t="n">
        <v>1</v>
      </c>
      <c r="D3" s="27">
        <f>SUM(D4:D7)</f>
        <v/>
      </c>
      <c r="E3" s="31" t="n"/>
      <c r="F3" s="31" t="n"/>
      <c r="G3" s="31" t="n"/>
      <c r="H3" s="31" t="n"/>
      <c r="I3" s="40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3" t="inlineStr">
        <is>
          <t>1</t>
        </is>
      </c>
      <c r="B4" s="75" t="inlineStr">
        <is>
          <t>ck</t>
        </is>
      </c>
      <c r="C4" s="14" t="n"/>
      <c r="D4" s="71">
        <f>SUM(E4:H4)</f>
        <v/>
      </c>
      <c r="E4" s="40" t="n">
        <v>37700000</v>
      </c>
      <c r="F4" s="40" t="n">
        <v>8000000</v>
      </c>
      <c r="G4" s="40" t="n">
        <v>6500000</v>
      </c>
      <c r="H4" s="40" t="n">
        <v>0</v>
      </c>
      <c r="I4" s="40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3" t="inlineStr">
        <is>
          <t>2</t>
        </is>
      </c>
      <c r="B5" s="75" t="inlineStr">
        <is>
          <t>vk</t>
        </is>
      </c>
      <c r="C5" s="14" t="n"/>
      <c r="D5" s="71">
        <f>SUM(E5:H5)</f>
        <v/>
      </c>
      <c r="E5" s="40" t="n">
        <v>26435000</v>
      </c>
      <c r="F5" s="40" t="n">
        <v>200000</v>
      </c>
      <c r="G5" s="40" t="n">
        <v>420000</v>
      </c>
      <c r="H5" s="40" t="n">
        <v>0</v>
      </c>
      <c r="I5" s="40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3" t="inlineStr">
        <is>
          <t>3</t>
        </is>
      </c>
      <c r="B6" s="75" t="inlineStr">
        <is>
          <t>Subo</t>
        </is>
      </c>
      <c r="C6" s="41" t="n"/>
      <c r="D6" s="71">
        <f>SUM(E6:H6)</f>
        <v/>
      </c>
      <c r="E6" s="40" t="n">
        <v>720000</v>
      </c>
      <c r="F6" s="40" t="n">
        <v>0</v>
      </c>
      <c r="G6" s="40" t="n">
        <v>0</v>
      </c>
      <c r="H6" s="40" t="n">
        <v>0</v>
      </c>
      <c r="I6" s="40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3" t="inlineStr">
        <is>
          <t>4</t>
        </is>
      </c>
      <c r="B7" s="75" t="inlineStr">
        <is>
          <t>Sugi</t>
        </is>
      </c>
      <c r="C7" s="41" t="n"/>
      <c r="D7" s="71">
        <f>SUM(E7:H7)</f>
        <v/>
      </c>
      <c r="E7" s="40" t="n">
        <v>0</v>
      </c>
      <c r="F7" s="40" t="n">
        <v>0</v>
      </c>
      <c r="G7" s="40" t="n">
        <v>0</v>
      </c>
      <c r="H7" s="40" t="n">
        <v>0</v>
      </c>
      <c r="I7" s="40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42" t="inlineStr">
        <is>
          <t>II</t>
        </is>
      </c>
      <c r="B8" s="46" t="inlineStr">
        <is>
          <t>TIẾT KIỆM</t>
        </is>
      </c>
      <c r="C8" s="45" t="n">
        <v>0.3</v>
      </c>
      <c r="D8" s="46">
        <f>D3*C8</f>
        <v/>
      </c>
      <c r="E8" s="49" t="n"/>
      <c r="F8" s="49" t="n"/>
      <c r="G8" s="49" t="n"/>
      <c r="H8" s="49" t="n"/>
      <c r="I8" s="40" t="inlineStr">
        <is>
          <t>CÒN LẠI</t>
        </is>
      </c>
      <c r="J8" s="14" t="n"/>
      <c r="K8" s="14">
        <f>D3-D11</f>
        <v/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50" t="n"/>
      <c r="B9" s="52" t="inlineStr">
        <is>
          <t>TK thực tế</t>
        </is>
      </c>
      <c r="C9" s="51" t="n"/>
      <c r="D9" s="52" t="n"/>
      <c r="E9" s="53" t="n"/>
      <c r="F9" s="55" t="n"/>
      <c r="G9" s="55" t="n"/>
      <c r="H9" s="55" t="n"/>
      <c r="I9" s="40" t="inlineStr">
        <is>
          <t>CP ĐÃ TRỪ NHƯNG CHƯA ĐÓNG</t>
        </is>
      </c>
      <c r="J9" s="14" t="inlineStr">
        <is>
          <t>HỌC PHÍ</t>
        </is>
      </c>
      <c r="K9" s="14" t="n">
        <v>9350000</v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56" t="inlineStr">
        <is>
          <t>III</t>
        </is>
      </c>
      <c r="B10" s="59" t="inlineStr">
        <is>
          <t>CHI PHÍ</t>
        </is>
      </c>
      <c r="C10" s="58" t="n">
        <v>0.7</v>
      </c>
      <c r="D10" s="59">
        <f>D3*C10</f>
        <v/>
      </c>
      <c r="E10" s="60" t="n"/>
      <c r="F10" s="62" t="n"/>
      <c r="G10" s="62" t="n"/>
      <c r="H10" s="62" t="n"/>
      <c r="I10" s="71" t="n"/>
      <c r="J10" s="14" t="inlineStr">
        <is>
          <t>ĐIỆN THOẠI</t>
        </is>
      </c>
      <c r="K10" s="14" t="n">
        <v>3000000</v>
      </c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63" t="n"/>
      <c r="B11" s="64" t="inlineStr">
        <is>
          <t>CP Thực tế</t>
        </is>
      </c>
      <c r="C11" s="68" t="n"/>
      <c r="D11" s="66">
        <f>SUM(D12,D16,D18)</f>
        <v/>
      </c>
      <c r="E11" s="68" t="n"/>
      <c r="F11" s="68" t="n"/>
      <c r="G11" s="68" t="n"/>
      <c r="H11" s="68" t="n"/>
      <c r="I11" s="71" t="inlineStr">
        <is>
          <t>actual</t>
        </is>
      </c>
      <c r="J11" s="14" t="n"/>
      <c r="K11" s="14">
        <f>SUM(K8:K10)</f>
        <v/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3" t="inlineStr">
        <is>
          <t>1</t>
        </is>
      </c>
      <c r="B12" s="70" t="inlineStr">
        <is>
          <t>Chi phí chung gia đình</t>
        </is>
      </c>
      <c r="C12" s="72">
        <f>IFERROR(D12/D11, 0)</f>
        <v/>
      </c>
      <c r="D12" s="71">
        <f>SUM(D13:D15)</f>
        <v/>
      </c>
      <c r="E12" s="40" t="n"/>
      <c r="F12" s="40" t="n"/>
      <c r="G12" s="40" t="n"/>
      <c r="H12" s="40" t="n"/>
      <c r="I12" s="71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3" t="inlineStr">
        <is>
          <t>a</t>
        </is>
      </c>
      <c r="B13" s="75" t="inlineStr">
        <is>
          <t>Chi phí chung</t>
        </is>
      </c>
      <c r="C13" s="14">
        <f>IFERROR(D13/$D$10, 0)</f>
        <v/>
      </c>
      <c r="D13" s="71">
        <f>'T1 - DETAIL'!I2</f>
        <v/>
      </c>
      <c r="E13" s="40" t="n"/>
      <c r="F13" s="40" t="n"/>
      <c r="G13" s="40" t="n"/>
      <c r="H13" s="40" t="n"/>
      <c r="I13" s="71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3" t="inlineStr">
        <is>
          <t>b</t>
        </is>
      </c>
      <c r="B14" s="75" t="inlineStr">
        <is>
          <t>Chi phí riêng subo</t>
        </is>
      </c>
      <c r="C14" s="14">
        <f>IFERROR(D14/$D$10, 0)</f>
        <v/>
      </c>
      <c r="D14" s="71">
        <f>'T1 - DETAIL'!I5</f>
        <v/>
      </c>
      <c r="E14" s="40" t="n"/>
      <c r="F14" s="40" t="n"/>
      <c r="G14" s="40" t="n"/>
      <c r="H14" s="40" t="n"/>
      <c r="I14" s="71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3" t="inlineStr">
        <is>
          <t>c</t>
        </is>
      </c>
      <c r="B15" s="75" t="inlineStr">
        <is>
          <t>chi phí riêng sugi</t>
        </is>
      </c>
      <c r="C15" s="14">
        <f>IFERROR(D15/$D$10, 0)</f>
        <v/>
      </c>
      <c r="D15" s="71">
        <f>'T1 - DETAIL'!I6</f>
        <v/>
      </c>
      <c r="E15" s="40" t="n"/>
      <c r="F15" s="40" t="n"/>
      <c r="G15" s="40" t="n"/>
      <c r="H15" s="40" t="n"/>
      <c r="I15" s="71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3" t="inlineStr">
        <is>
          <t>2</t>
        </is>
      </c>
      <c r="B16" s="70" t="inlineStr">
        <is>
          <t>Chi phí riêng ck (20%)</t>
        </is>
      </c>
      <c r="C16" s="72">
        <f>IFERROR(D16/D11, 0)</f>
        <v/>
      </c>
      <c r="D16" s="71">
        <f>'T1 - DETAIL'!I3</f>
        <v/>
      </c>
      <c r="E16" s="40" t="n"/>
      <c r="F16" s="40">
        <f>B17-D16</f>
        <v/>
      </c>
      <c r="G16" s="40" t="n"/>
      <c r="H16" s="40" t="n"/>
      <c r="I16" s="71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3" t="n"/>
      <c r="B17" s="75">
        <f>20%*D10</f>
        <v/>
      </c>
      <c r="C17" s="14" t="n"/>
      <c r="D17" s="40" t="n"/>
      <c r="E17" s="40" t="n"/>
      <c r="F17" s="40" t="n"/>
      <c r="G17" s="40" t="n"/>
      <c r="H17" s="40" t="n"/>
      <c r="I17" s="40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3" t="inlineStr">
        <is>
          <t>3</t>
        </is>
      </c>
      <c r="B18" s="70" t="inlineStr">
        <is>
          <t>Chi phí riêng vk (20%)</t>
        </is>
      </c>
      <c r="C18" s="72">
        <f>IFERROR(D18/D11, 0)</f>
        <v/>
      </c>
      <c r="D18" s="71">
        <f>'T1 - DETAIL'!I4</f>
        <v/>
      </c>
      <c r="E18" s="40" t="n"/>
      <c r="F18" s="40">
        <f>B19-D18</f>
        <v/>
      </c>
      <c r="G18" s="40" t="n"/>
      <c r="H18" s="40" t="n"/>
      <c r="I18" s="7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3" t="n"/>
      <c r="B19" s="75">
        <f>20%*D10</f>
        <v/>
      </c>
      <c r="C19" s="14" t="n"/>
      <c r="D19" s="40" t="n"/>
      <c r="E19" s="40" t="n"/>
      <c r="F19" s="40" t="n"/>
      <c r="G19" s="40" t="n"/>
      <c r="H19" s="40" t="n"/>
      <c r="I19" s="40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3" t="n"/>
      <c r="B20" s="75" t="n"/>
      <c r="C20" s="14" t="n"/>
      <c r="D20" s="40" t="n"/>
      <c r="E20" s="40" t="n"/>
      <c r="F20" s="40" t="n"/>
      <c r="G20" s="40" t="n"/>
      <c r="H20" s="40" t="n"/>
      <c r="I20" s="40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3" t="n"/>
      <c r="B22" s="75" t="n"/>
      <c r="C22" s="14" t="n"/>
      <c r="D22" s="14" t="n"/>
      <c r="E22" s="14" t="n"/>
      <c r="F22" s="14" t="n"/>
      <c r="G22" s="14" t="n"/>
      <c r="H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3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3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3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3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3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3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3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3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3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3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3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3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3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3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3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3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3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3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3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3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3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3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3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3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3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3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3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3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3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3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3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3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3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3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3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3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3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3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3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3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3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3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3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3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3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3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3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3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3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3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3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3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3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3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3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3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3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3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3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3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3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3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3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3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3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3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3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3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3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3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3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3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3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3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3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3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3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3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3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3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3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3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3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3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3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3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3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3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3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3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3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3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3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3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3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3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3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3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3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3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3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3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3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3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3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3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3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3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3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3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3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3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3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3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3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3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3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3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3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3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3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3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3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3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3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3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3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3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3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3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3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3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3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3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3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3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3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3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3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3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3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3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3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3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3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3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3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3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3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3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3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3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3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3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3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3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3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3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3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3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3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3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3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3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3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3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3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3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3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3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3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3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3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3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3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3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3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3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3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3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3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3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3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3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3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3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3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3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3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3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3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3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3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3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3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3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3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3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3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3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3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3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3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3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3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3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3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3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3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3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3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3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3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3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3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3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3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3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3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3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3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3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3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3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3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3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3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3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3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3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3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3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3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3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3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3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3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3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3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3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3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3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3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3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3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3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3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3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3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3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3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3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3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3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3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3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3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3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3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3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3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3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3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3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3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3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3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3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3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3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3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3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3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3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3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3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3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3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3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3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3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3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3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3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3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3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3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3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3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3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3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3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3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3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3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3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3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3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3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3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3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3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3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3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3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3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3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3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3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3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3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3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3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3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3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3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3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3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3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3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3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3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3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3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3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3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3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3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3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3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3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3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3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3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3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3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3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3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3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3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3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3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3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3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3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3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3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3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3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3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3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3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3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3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3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3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3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3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3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3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3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3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3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3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3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3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3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3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3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3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3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3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3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3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3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3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3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3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3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3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3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3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3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3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3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3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3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3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3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3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3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3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3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3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3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3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3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3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3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3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3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3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3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3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3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3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3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3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3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3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3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3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3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3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3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3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3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3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3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3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3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3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3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3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3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3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3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3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3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3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3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3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3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3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3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3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3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3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3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3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3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3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3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3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3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3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3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3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3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3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3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3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3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3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3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3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3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3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3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3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3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3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3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3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3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3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3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3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3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3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3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3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3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3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3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3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3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3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3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3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3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3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3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3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3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3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3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3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3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3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3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3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3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3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3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3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3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3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3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3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3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3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3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3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3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3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3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3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3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3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3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3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3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3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3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3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3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3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3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3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3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3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3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3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3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3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3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3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3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3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3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3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3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3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3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3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3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3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3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3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3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3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3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3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3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3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3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3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3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3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3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3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3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3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3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3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3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3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3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3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3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3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3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3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3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3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3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3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3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3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3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3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3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3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3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3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3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3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3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3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3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3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3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3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3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3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3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3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3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3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3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3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3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3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3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3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3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3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3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3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3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3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3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3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3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3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3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3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3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3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3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3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3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3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3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3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3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3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3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3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3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3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3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3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3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3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3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3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3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3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3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3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3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3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3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3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3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3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3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3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3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3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3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3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3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3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3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3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3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3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3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3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3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3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3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3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3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3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3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3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3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3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3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3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3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3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3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3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3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3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3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3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3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3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3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3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3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3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3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3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3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3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3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3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3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3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3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3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3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3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3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3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3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3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3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3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3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3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3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3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3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3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3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3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3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3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3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3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3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3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3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3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3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3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3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3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3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3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3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3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3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3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3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3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3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3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3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3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3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3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3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3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3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3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3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3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3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3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3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3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3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3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3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3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3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3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3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3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3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3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3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3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3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3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3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3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3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3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3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3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3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3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3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3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3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3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3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3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3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3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3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3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3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3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3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3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3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3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3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3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3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3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3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3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3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3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3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3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3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3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3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3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3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3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3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3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3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3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3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3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3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3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3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3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3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3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3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3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3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3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3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3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3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3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3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3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3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3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3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3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3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3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3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3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3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3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3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3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3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3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3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3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3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3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3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3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3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3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3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3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3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3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3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3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3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3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3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3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3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3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3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3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3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3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3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3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3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3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3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3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3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3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3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3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3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3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3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3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3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3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3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3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3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3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3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3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3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3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3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3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3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3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3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3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3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3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3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3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3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3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3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3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3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3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C844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31" customWidth="1" style="96" min="3" max="3"/>
    <col width="21" customWidth="1" style="96" min="4" max="4"/>
    <col width="25" customWidth="1" style="96" min="5" max="5"/>
    <col width="16.88" customWidth="1" style="96" min="6" max="6"/>
  </cols>
  <sheetData>
    <row r="1">
      <c r="A1" s="24" t="n"/>
      <c r="B1" s="78" t="n"/>
      <c r="C1" s="74" t="n"/>
      <c r="D1" s="14" t="n"/>
      <c r="E1" s="9" t="n"/>
      <c r="F1" s="11" t="n"/>
      <c r="G1" s="14" t="n"/>
      <c r="H1" s="14" t="inlineStr">
        <is>
          <t>Tổng</t>
        </is>
      </c>
      <c r="I1" s="90">
        <f>SUM(F4:F1025)</f>
        <v/>
      </c>
      <c r="J1" s="24" t="inlineStr">
        <is>
          <t>ăn uống</t>
        </is>
      </c>
      <c r="K1" s="24" t="inlineStr">
        <is>
          <t>vui chơi</t>
        </is>
      </c>
      <c r="L1" s="24" t="inlineStr">
        <is>
          <t>công việc</t>
        </is>
      </c>
      <c r="M1" s="24" t="inlineStr">
        <is>
          <t>học tập</t>
        </is>
      </c>
      <c r="N1" s="24" t="inlineStr">
        <is>
          <t>đồ dùng GĐ</t>
        </is>
      </c>
      <c r="O1" s="14" t="inlineStr">
        <is>
          <t>Phí tiện ích</t>
        </is>
      </c>
      <c r="P1" s="14" t="inlineStr">
        <is>
          <t>làm đẹp</t>
        </is>
      </c>
      <c r="Q1" s="14" t="inlineStr">
        <is>
          <t>y tế</t>
        </is>
      </c>
      <c r="R1" s="82" t="inlineStr">
        <is>
          <t>event</t>
        </is>
      </c>
      <c r="S1" s="82" t="inlineStr">
        <is>
          <t>nợ</t>
        </is>
      </c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</row>
    <row r="2">
      <c r="A2" s="24" t="n"/>
      <c r="B2" s="32" t="inlineStr">
        <is>
          <t>Ngày</t>
        </is>
      </c>
      <c r="C2" s="33" t="inlineStr">
        <is>
          <t>nội dung</t>
        </is>
      </c>
      <c r="D2" s="34" t="inlineStr">
        <is>
          <t>Hạng mục</t>
        </is>
      </c>
      <c r="E2" s="34" t="inlineStr">
        <is>
          <t>Phân loại</t>
        </is>
      </c>
      <c r="F2" s="52" t="inlineStr">
        <is>
          <t>Số Tiền</t>
        </is>
      </c>
      <c r="G2" s="14" t="n"/>
      <c r="H2" s="37" t="inlineStr">
        <is>
          <t>Chung</t>
        </is>
      </c>
      <c r="I2" s="37">
        <f>SUM(J2:S2)</f>
        <v/>
      </c>
      <c r="J2" s="14">
        <f>SUMIFS($F$4:$F$844 , $D$4:$D$844, "Ăn uống", $E$4:$E$844, "chung")</f>
        <v/>
      </c>
      <c r="K2" s="14">
        <f>SUMIFS($F$4:$F$844 , $D$4:$D$844, "vui chơi", $E$4:$E$844, "chung")</f>
        <v/>
      </c>
      <c r="L2" s="14">
        <f>SUMIFS($F$4:$F$844 , $D$4:$D$844, "Công việc", $E$4:$E$844, "chung")</f>
        <v/>
      </c>
      <c r="M2" s="14">
        <f>SUMIFS($F$4:$F$844 , $D$4:$D$844, "học tập", $E$4:$E$844, "chung")</f>
        <v/>
      </c>
      <c r="N2" s="14">
        <f>SUMIFS($F$4:$F$844 , $D$4:$D$844, "đồ dùng GĐ", $E$4:$E$844, "chung")</f>
        <v/>
      </c>
      <c r="O2" s="14">
        <f>SUMIFS($F$4:$F$844 , $D$4:$D$844, "phí tiện ích", $E$4:$E$844, "chung")</f>
        <v/>
      </c>
      <c r="P2" s="14">
        <f>SUMIFS($F$4:$F$844 , $D$4:$D$844, "Làm đẹp", $E$4:$E$844, "chung")</f>
        <v/>
      </c>
      <c r="Q2" s="14">
        <f>SUMIFS($F$4:$F$844 , $D$4:$D$844, "Y tế", $E$4:$E$844, "chung")</f>
        <v/>
      </c>
      <c r="R2" s="14">
        <f>SUMIFS($F$4:$F$844 , $D$4:$D$844, "event", $E$4:$E$844, "chung")</f>
        <v/>
      </c>
      <c r="S2" s="14">
        <f>SUMIFS($F$4:$F$844 , $D$4:$D$844, "Nợ", $E$4:$E$844, "chung")</f>
        <v/>
      </c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>
      <c r="A3" s="24" t="n"/>
      <c r="B3" s="67" t="n"/>
      <c r="C3" s="69" t="n"/>
      <c r="F3" s="14">
        <f>SUM(F4:F844)</f>
        <v/>
      </c>
      <c r="H3" s="37" t="inlineStr">
        <is>
          <t>Chồng</t>
        </is>
      </c>
      <c r="I3" s="37">
        <f>SUM(J3:S3)</f>
        <v/>
      </c>
      <c r="J3" s="14">
        <f>SUMIFS($F$4:$F$844 , $D$4:$D$844, "Ăn uống", $E$4:$E$844, "chồng")</f>
        <v/>
      </c>
      <c r="K3" s="14">
        <f>SUMIFS($F$4:$F$844 , $D$4:$D$844, "vui chơi", $E$4:$E$844, "chồng")</f>
        <v/>
      </c>
      <c r="L3" s="14">
        <f>SUMIFS($F$4:$F$844 , $D$4:$D$844, "Công việc", $E$4:$E$844, "chồng")</f>
        <v/>
      </c>
      <c r="M3" s="14">
        <f>SUMIFS($F$4:$F$844 , $D$4:$D$844, "học tập", $E$4:$E$844, "chồng")</f>
        <v/>
      </c>
      <c r="N3" s="14">
        <f>SUMIFS($F$4:$F$844 , $D$4:$D$844, "đồ dùng GĐ", $E$4:$E$844, "chồng")</f>
        <v/>
      </c>
      <c r="O3" s="14">
        <f>SUMIFS($F$4:$F$844 , $D$4:$D$844, "phí tiện ích", $E$4:$E$844, "chồng")</f>
        <v/>
      </c>
      <c r="P3" s="14">
        <f>SUMIFS($F$4:$F$844 , $D$4:$D$844, "Làm đẹp", $E$4:$E$844, "chồng")</f>
        <v/>
      </c>
      <c r="Q3" s="14">
        <f>SUMIFS($F$4:$F$844 , $D$4:$D$844, "Y tế", $E$4:$E$844, "chồng")</f>
        <v/>
      </c>
      <c r="R3" s="14">
        <f>SUMIFS($F$4:$F$844 , $D$4:$D$844, "event", $E$4:$E$844, "chồng")</f>
        <v/>
      </c>
      <c r="S3" s="14">
        <f>SUMIFS($F$4:$F$844 , $D$4:$D$844, "Nợ", $E$4:$E$844, "chồng")</f>
        <v/>
      </c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>
      <c r="A4" s="24" t="n"/>
      <c r="B4" s="73" t="n">
        <v>45658</v>
      </c>
      <c r="C4" s="74" t="inlineStr">
        <is>
          <t>điện thoại</t>
        </is>
      </c>
      <c r="D4" s="14" t="inlineStr">
        <is>
          <t>Nợ</t>
        </is>
      </c>
      <c r="E4" s="14" t="inlineStr">
        <is>
          <t>vợ</t>
        </is>
      </c>
      <c r="F4" s="14" t="n">
        <v>3000000</v>
      </c>
      <c r="G4" s="14" t="n"/>
      <c r="H4" s="76" t="inlineStr">
        <is>
          <t>vợ</t>
        </is>
      </c>
      <c r="I4" s="37">
        <f>SUM(J4:S4)</f>
        <v/>
      </c>
      <c r="J4" s="14">
        <f>SUMIFS($F$4:$F$844 , $D$4:$D$844, "Ăn uống", $E$4:$E$844, "vợ")</f>
        <v/>
      </c>
      <c r="K4" s="14">
        <f>SUMIFS($F$4:$F$844 , $D$4:$D$844, "vui chơi", $E$4:$E$844, "vợ")</f>
        <v/>
      </c>
      <c r="L4" s="14">
        <f>SUMIFS($F$4:$F$844 , $D$4:$D$844, "Công việc", $E$4:$E$844, "vợ")</f>
        <v/>
      </c>
      <c r="M4" s="14">
        <f>SUMIFS($F$4:$F$844 , $D$4:$D$844, "học tập", $E$4:$E$844, "vợ")</f>
        <v/>
      </c>
      <c r="N4" s="14">
        <f>SUMIFS($F$4:$F$844 , $D$4:$D$844, "đồ dùng GĐ", $E$4:$E$844, "vợ")</f>
        <v/>
      </c>
      <c r="O4" s="14">
        <f>SUMIFS($F$4:$F$844 , $D$4:$D$844, "phí tiện ích", $E$4:$E$844, "vợ")</f>
        <v/>
      </c>
      <c r="P4" s="14">
        <f>SUMIFS($F$4:$F$844 , $D$4:$D$844, "Làm đẹp", $E$4:$E$844, "vợ")</f>
        <v/>
      </c>
      <c r="Q4" s="14">
        <f>SUMIFS($F$4:$F$844 , $D$4:$D$844, "Y tế", $E$4:$E$844, "vợ")</f>
        <v/>
      </c>
      <c r="R4" s="14">
        <f>SUMIFS($F$4:$F$844 , $D$4:$D$844, "event", $E$4:$E$844, "vợ")</f>
        <v/>
      </c>
      <c r="S4" s="14">
        <f>SUMIFS($F$4:$F$844 , $D$4:$D$844, "Nợ", $E$4:$E$844, "vợ")</f>
        <v/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>
      <c r="A5" s="24" t="n"/>
      <c r="B5" s="67" t="n"/>
      <c r="C5" s="74" t="inlineStr">
        <is>
          <t>học phí subo</t>
        </is>
      </c>
      <c r="D5" s="14" t="inlineStr">
        <is>
          <t>học tập</t>
        </is>
      </c>
      <c r="E5" s="14" t="inlineStr">
        <is>
          <t>SUBO</t>
        </is>
      </c>
      <c r="F5" s="14" t="n">
        <v>9350000</v>
      </c>
      <c r="G5" s="14" t="n"/>
      <c r="H5" s="76" t="inlineStr">
        <is>
          <t>subo</t>
        </is>
      </c>
      <c r="I5" s="37">
        <f>SUM(J5:S5)</f>
        <v/>
      </c>
      <c r="J5" s="14">
        <f>SUMIFS($F$4:$F$844 , $D$4:$D$844, "Ăn uống", $E$4:$E$844, "SUBO")</f>
        <v/>
      </c>
      <c r="K5" s="14">
        <f>SUMIFS($F$4:$F$844 , $D$4:$D$844, "vui chơi", $E$4:$E$844, "SUBO")</f>
        <v/>
      </c>
      <c r="L5" s="14">
        <f>SUMIFS($F$4:$F$844 , $D$4:$D$844, "Công việc", $E$4:$E$844, "SUBO")</f>
        <v/>
      </c>
      <c r="M5" s="14">
        <f>SUMIFS($F$4:$F$844 , $D$4:$D$844, "học tập", $E$4:$E$844, "SUBO")</f>
        <v/>
      </c>
      <c r="N5" s="14">
        <f>SUMIFS($F$4:$F$844 , $D$4:$D$844, "đồ dùng GĐ", $E$4:$E$844, "SUBO")</f>
        <v/>
      </c>
      <c r="O5" s="14">
        <f>SUMIFS($F$4:$F$844 , $D$4:$D$844, "phí tiện ích", $E$4:$E$844, "SUBO")</f>
        <v/>
      </c>
      <c r="P5" s="14">
        <f>SUMIFS($F$4:$F$844 , $D$4:$D$844, "Làm đẹp", $E$4:$E$844, "SUBO")</f>
        <v/>
      </c>
      <c r="Q5" s="14">
        <f>SUMIFS($F$4:$F$844 , $D$4:$D$844, "Y tế", $E$4:$E$844, "SUBO")</f>
        <v/>
      </c>
      <c r="R5" s="14">
        <f>SUMIFS($F$4:$F$844 , $D$4:$D$844, "event", $E$4:$E$844, "SUBO")</f>
        <v/>
      </c>
      <c r="S5" s="14">
        <f>SUMIFS($F$4:$F$844 , $D$4:$D$844, "Nợ", $E$4:$E$844, "SUBO")</f>
        <v/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>
      <c r="A6" s="24" t="n"/>
      <c r="B6" s="67" t="n"/>
      <c r="C6" s="74" t="inlineStr">
        <is>
          <t>cơm tấm, cơm cá hồi, busan</t>
        </is>
      </c>
      <c r="D6" s="14" t="inlineStr">
        <is>
          <t>Ăn uống</t>
        </is>
      </c>
      <c r="E6" s="14" t="inlineStr">
        <is>
          <t>Chung</t>
        </is>
      </c>
      <c r="F6" s="14">
        <f>286000+141000+144000</f>
        <v/>
      </c>
      <c r="G6" s="14" t="inlineStr">
        <is>
          <t>vp</t>
        </is>
      </c>
      <c r="H6" s="76" t="inlineStr">
        <is>
          <t>sugi</t>
        </is>
      </c>
      <c r="I6" s="37">
        <f>SUM(J6:S6)</f>
        <v/>
      </c>
      <c r="J6" s="14">
        <f>SUMIFS($F$4:$F$844 , $D$4:$D$844, "Ăn uống", $E$4:$E$844, "SUGI")</f>
        <v/>
      </c>
      <c r="K6" s="14">
        <f>SUMIFS($F$4:$F$844 , $D$4:$D$844, "vui chơi", $E$4:$E$844, "SUGI")</f>
        <v/>
      </c>
      <c r="L6" s="14">
        <f>SUMIFS($F$4:$F$844 , $D$4:$D$844, "Công việc", $E$4:$E$844, "SUGI")</f>
        <v/>
      </c>
      <c r="M6" s="14">
        <f>SUMIFS($F$4:$F$844 , $D$4:$D$844, "học tập", $E$4:$E$844, "SUGI")</f>
        <v/>
      </c>
      <c r="N6" s="14">
        <f>SUMIFS($F$4:$F$844 , $D$4:$D$844, "đồ dùng GĐ", $E$4:$E$844, "SUGI")</f>
        <v/>
      </c>
      <c r="O6" s="14">
        <f>SUMIFS($F$4:$F$844 , $D$4:$D$844, "phí tiện ích", $E$4:$E$844, "SUGI")</f>
        <v/>
      </c>
      <c r="P6" s="14">
        <f>SUMIFS($F$4:$F$844 , $D$4:$D$844, "Làm đẹp", $E$4:$E$844, "SUGI")</f>
        <v/>
      </c>
      <c r="Q6" s="14">
        <f>SUMIFS($F$4:$F$844 , $D$4:$D$844, "Y tế", $E$4:$E$844, "SUGI")</f>
        <v/>
      </c>
      <c r="R6" s="14">
        <f>SUMIFS($F$4:$F$844 , $D$4:$D$844, "event", $E$4:$E$844, "SUGI")</f>
        <v/>
      </c>
      <c r="S6" s="14">
        <f>SUMIFS($F$4:$F$844 , $D$4:$D$844, "Nợ", $E$4:$E$844, "SUGI")</f>
        <v/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>
      <c r="A7" s="24" t="n"/>
      <c r="B7" s="67" t="n"/>
      <c r="C7" s="74" t="inlineStr">
        <is>
          <t>shopee ( túi hút chân ko, móc đồ, mocz treo QA, kệ giày, đồ chà,..)</t>
        </is>
      </c>
      <c r="D7" s="14" t="inlineStr">
        <is>
          <t>đồ dùng GĐ</t>
        </is>
      </c>
      <c r="E7" s="14" t="inlineStr">
        <is>
          <t>Chung</t>
        </is>
      </c>
      <c r="F7" s="14">
        <f>101000+162000+37000+15000+107000</f>
        <v/>
      </c>
      <c r="G7" s="14" t="inlineStr">
        <is>
          <t>vp</t>
        </is>
      </c>
      <c r="H7" s="14" t="n"/>
      <c r="I7" s="14" t="inlineStr">
        <is>
          <t>sum</t>
        </is>
      </c>
      <c r="J7" s="77">
        <f>SUM(J2:J6)</f>
        <v/>
      </c>
      <c r="K7" s="77">
        <f>SUM(K2:K6)</f>
        <v/>
      </c>
      <c r="L7" s="77">
        <f>SUM(L2:L6)</f>
        <v/>
      </c>
      <c r="M7" s="77">
        <f>SUM(M2:M6)</f>
        <v/>
      </c>
      <c r="N7" s="77">
        <f>SUM(N2:N6)</f>
        <v/>
      </c>
      <c r="O7" s="77">
        <f>SUM(O2:O6)</f>
        <v/>
      </c>
      <c r="P7" s="77">
        <f>SUM(P2:P6)</f>
        <v/>
      </c>
      <c r="Q7" s="77">
        <f>SUM(Q2:Q6)</f>
        <v/>
      </c>
      <c r="R7" s="77">
        <f>SUM(R2:R6)</f>
        <v/>
      </c>
      <c r="S7" s="77">
        <f>SUM(S2:S6)</f>
        <v/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>
      <c r="A8" s="24" t="n"/>
      <c r="B8" s="67" t="n"/>
      <c r="C8" s="74" t="inlineStr">
        <is>
          <t>shopee quần áo sugi</t>
        </is>
      </c>
      <c r="D8" s="14" t="inlineStr">
        <is>
          <t>Làm đẹp</t>
        </is>
      </c>
      <c r="E8" s="14" t="inlineStr">
        <is>
          <t>SUGI</t>
        </is>
      </c>
      <c r="F8" s="14">
        <f>163000+511000</f>
        <v/>
      </c>
      <c r="G8" s="14" t="inlineStr">
        <is>
          <t>vp</t>
        </is>
      </c>
      <c r="H8" s="14" t="n"/>
      <c r="I8" s="14" t="inlineStr">
        <is>
          <t>%</t>
        </is>
      </c>
      <c r="J8" s="72">
        <f>J7/$I$1</f>
        <v/>
      </c>
      <c r="K8" s="72">
        <f>K7/$I$1</f>
        <v/>
      </c>
      <c r="L8" s="72">
        <f>L7/$I$1</f>
        <v/>
      </c>
      <c r="M8" s="72">
        <f>M7/$I$1</f>
        <v/>
      </c>
      <c r="N8" s="72">
        <f>N7/$I$1</f>
        <v/>
      </c>
      <c r="O8" s="72">
        <f>O7/$I$1</f>
        <v/>
      </c>
      <c r="P8" s="72">
        <f>P7/$I$1</f>
        <v/>
      </c>
      <c r="Q8" s="72">
        <f>Q7/$I$1</f>
        <v/>
      </c>
      <c r="R8" s="72">
        <f>R7/$I$1</f>
        <v/>
      </c>
      <c r="S8" s="72">
        <f>S7/$I$1</f>
        <v/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>
      <c r="A9" s="24" t="n"/>
      <c r="B9" s="67" t="n"/>
      <c r="C9" s="74" t="inlineStr">
        <is>
          <t>trái cây</t>
        </is>
      </c>
      <c r="D9" s="14" t="inlineStr">
        <is>
          <t>Ăn uống</t>
        </is>
      </c>
      <c r="E9" s="14" t="inlineStr">
        <is>
          <t>Chung</t>
        </is>
      </c>
      <c r="F9" s="14" t="n">
        <v>950000</v>
      </c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>
      <c r="A10" s="24" t="n"/>
      <c r="B10" s="67" t="n"/>
      <c r="C10" s="74" t="inlineStr">
        <is>
          <t>ăn sáng</t>
        </is>
      </c>
      <c r="D10" s="14" t="inlineStr">
        <is>
          <t>Ăn uống</t>
        </is>
      </c>
      <c r="E10" s="14" t="inlineStr">
        <is>
          <t>Chung</t>
        </is>
      </c>
      <c r="F10" s="14" t="n">
        <v>95000</v>
      </c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>
      <c r="A11" s="24" t="n"/>
      <c r="B11" s="67" t="n"/>
      <c r="C11" s="74" t="inlineStr">
        <is>
          <t>gà</t>
        </is>
      </c>
      <c r="D11" s="14" t="inlineStr">
        <is>
          <t>Ăn uống</t>
        </is>
      </c>
      <c r="E11" s="14" t="inlineStr">
        <is>
          <t>Chung</t>
        </is>
      </c>
      <c r="F11" s="14" t="n">
        <v>390000</v>
      </c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>
        <f>J4/14</f>
        <v/>
      </c>
      <c r="W11" s="14" t="n"/>
      <c r="X11" s="14" t="n"/>
      <c r="Y11" s="14" t="n"/>
      <c r="Z11" s="14" t="n"/>
      <c r="AA11" s="14" t="n"/>
      <c r="AB11" s="14" t="n"/>
      <c r="AC11" s="14" t="n"/>
    </row>
    <row r="12">
      <c r="A12" s="24" t="n"/>
      <c r="B12" s="67" t="n"/>
      <c r="C12" s="74" t="inlineStr">
        <is>
          <t>vòi nước</t>
        </is>
      </c>
      <c r="D12" s="14" t="inlineStr">
        <is>
          <t>đồ dùng GĐ</t>
        </is>
      </c>
      <c r="E12" s="14" t="inlineStr">
        <is>
          <t>Chung</t>
        </is>
      </c>
      <c r="F12" s="14" t="n">
        <v>160000</v>
      </c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>
      <c r="A13" s="24" t="n"/>
      <c r="B13" s="67" t="n"/>
      <c r="C13" s="74" t="inlineStr">
        <is>
          <t>tiền đt</t>
        </is>
      </c>
      <c r="D13" s="14" t="inlineStr">
        <is>
          <t>phí tiện ích</t>
        </is>
      </c>
      <c r="E13" s="14" t="inlineStr">
        <is>
          <t>vợ</t>
        </is>
      </c>
      <c r="F13" s="14" t="n">
        <v>45000</v>
      </c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>
        <f>J3/14</f>
        <v/>
      </c>
      <c r="W13" s="14" t="n"/>
      <c r="X13" s="14" t="n"/>
      <c r="Y13" s="14" t="n"/>
      <c r="Z13" s="14" t="n"/>
      <c r="AA13" s="14" t="n"/>
      <c r="AB13" s="14" t="n"/>
      <c r="AC13" s="14" t="n"/>
    </row>
    <row r="14">
      <c r="A14" s="24" t="n"/>
      <c r="B14" s="67" t="n"/>
      <c r="C14" s="74" t="inlineStr">
        <is>
          <t>keo</t>
        </is>
      </c>
      <c r="D14" s="14" t="inlineStr">
        <is>
          <t>đồ dùng GĐ</t>
        </is>
      </c>
      <c r="E14" s="14" t="inlineStr">
        <is>
          <t>Chung</t>
        </is>
      </c>
      <c r="F14" s="14" t="n">
        <v>39000</v>
      </c>
      <c r="G14" s="14" t="inlineStr">
        <is>
          <t>vp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</row>
    <row r="15">
      <c r="A15" s="24" t="n"/>
      <c r="B15" s="67" t="n"/>
      <c r="C15" s="74" t="inlineStr">
        <is>
          <t xml:space="preserve">sữa </t>
        </is>
      </c>
      <c r="D15" s="14" t="inlineStr">
        <is>
          <t>Ăn uống</t>
        </is>
      </c>
      <c r="E15" s="14" t="inlineStr">
        <is>
          <t>Chung</t>
        </is>
      </c>
      <c r="F15" s="14" t="n">
        <v>477000</v>
      </c>
      <c r="G15" s="14" t="inlineStr">
        <is>
          <t>vp</t>
        </is>
      </c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>
      <c r="A16" s="24" t="n"/>
      <c r="B16" s="67" t="n">
        <v>46024</v>
      </c>
      <c r="C16" s="74" t="inlineStr">
        <is>
          <t>ăn sáng, nước dừa</t>
        </is>
      </c>
      <c r="D16" s="14" t="inlineStr">
        <is>
          <t>Ăn uống</t>
        </is>
      </c>
      <c r="E16" s="14" t="inlineStr">
        <is>
          <t>Chung</t>
        </is>
      </c>
      <c r="F16" s="14">
        <f>190000+86000</f>
        <v/>
      </c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>
      <c r="A17" s="24" t="n"/>
      <c r="B17" s="67" t="n"/>
      <c r="C17" s="74" t="inlineStr">
        <is>
          <t>heo quay</t>
        </is>
      </c>
      <c r="D17" s="14" t="inlineStr">
        <is>
          <t>Ăn uống</t>
        </is>
      </c>
      <c r="E17" s="14" t="inlineStr">
        <is>
          <t>Chung</t>
        </is>
      </c>
      <c r="F17" s="14" t="n">
        <v>83000</v>
      </c>
      <c r="G17" s="14" t="inlineStr">
        <is>
          <t>vp</t>
        </is>
      </c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</row>
    <row r="18">
      <c r="A18" s="24" t="n"/>
      <c r="B18" s="67" t="n"/>
      <c r="C18" s="74" t="inlineStr">
        <is>
          <t>hành ngò...</t>
        </is>
      </c>
      <c r="D18" s="14" t="inlineStr">
        <is>
          <t>Ăn uống</t>
        </is>
      </c>
      <c r="E18" s="14" t="inlineStr">
        <is>
          <t>Chung</t>
        </is>
      </c>
      <c r="F18" s="14">
        <f>37000+16000</f>
        <v/>
      </c>
      <c r="G18" s="14" t="inlineStr">
        <is>
          <t>vp-done</t>
        </is>
      </c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>
      <c r="A19" s="24" t="n"/>
      <c r="B19" s="67" t="n"/>
      <c r="C19" s="74" t="inlineStr">
        <is>
          <t>tắc</t>
        </is>
      </c>
      <c r="D19" s="14" t="inlineStr">
        <is>
          <t>Ăn uống</t>
        </is>
      </c>
      <c r="E19" s="14" t="inlineStr">
        <is>
          <t>Chung</t>
        </is>
      </c>
      <c r="F19" s="14" t="n">
        <v>7000</v>
      </c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>
      <c r="A20" s="24" t="n"/>
      <c r="B20" s="67" t="n">
        <v>46025</v>
      </c>
      <c r="C20" s="74" t="inlineStr">
        <is>
          <t>bún, bánh mì</t>
        </is>
      </c>
      <c r="D20" s="14" t="inlineStr">
        <is>
          <t>Ăn uống</t>
        </is>
      </c>
      <c r="E20" s="14" t="inlineStr">
        <is>
          <t>Chung</t>
        </is>
      </c>
      <c r="F20" s="14" t="n">
        <v>56000</v>
      </c>
      <c r="G20" s="14" t="inlineStr">
        <is>
          <t>vp</t>
        </is>
      </c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</row>
    <row r="21">
      <c r="A21" s="24" t="n"/>
      <c r="B21" s="67" t="n"/>
      <c r="C21" s="74" t="inlineStr">
        <is>
          <t xml:space="preserve">cây xà phòng </t>
        </is>
      </c>
      <c r="D21" s="14" t="inlineStr">
        <is>
          <t>vui chơi</t>
        </is>
      </c>
      <c r="E21" s="14" t="inlineStr">
        <is>
          <t>SUBO</t>
        </is>
      </c>
      <c r="F21" s="14" t="n">
        <v>39000</v>
      </c>
      <c r="G21" s="14" t="inlineStr">
        <is>
          <t>vp</t>
        </is>
      </c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</row>
    <row r="22">
      <c r="A22" s="24" t="n"/>
      <c r="B22" s="67" t="n"/>
      <c r="C22" s="74" t="inlineStr">
        <is>
          <t>cơm bắc</t>
        </is>
      </c>
      <c r="D22" s="14" t="inlineStr">
        <is>
          <t>Ăn uống</t>
        </is>
      </c>
      <c r="E22" s="14" t="inlineStr">
        <is>
          <t>Chung</t>
        </is>
      </c>
      <c r="F22" s="14" t="n">
        <v>277000</v>
      </c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</row>
    <row r="23">
      <c r="A23" s="24" t="n"/>
      <c r="B23" s="67" t="n"/>
      <c r="C23" s="74" t="inlineStr">
        <is>
          <t>hoa, lá giang</t>
        </is>
      </c>
      <c r="D23" s="14" t="inlineStr">
        <is>
          <t>Ăn uống</t>
        </is>
      </c>
      <c r="E23" s="14" t="inlineStr">
        <is>
          <t>Chung</t>
        </is>
      </c>
      <c r="F23" s="14" t="n">
        <v>40000</v>
      </c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</row>
    <row r="24">
      <c r="A24" s="24" t="n"/>
      <c r="B24" s="78" t="n"/>
      <c r="C24" s="74" t="inlineStr">
        <is>
          <t>trái cây</t>
        </is>
      </c>
      <c r="D24" s="14" t="inlineStr">
        <is>
          <t>Ăn uống</t>
        </is>
      </c>
      <c r="E24" s="14" t="inlineStr">
        <is>
          <t>Chung</t>
        </is>
      </c>
      <c r="F24" s="14" t="n">
        <v>297000</v>
      </c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</row>
    <row r="25">
      <c r="A25" s="24" t="n"/>
      <c r="B25" s="78" t="n"/>
      <c r="C25" s="74" t="inlineStr">
        <is>
          <t>phí cc</t>
        </is>
      </c>
      <c r="D25" s="14" t="inlineStr">
        <is>
          <t>phí tiện ích</t>
        </is>
      </c>
      <c r="E25" s="14" t="inlineStr">
        <is>
          <t>Chung</t>
        </is>
      </c>
      <c r="F25" s="14" t="n">
        <v>432000</v>
      </c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</row>
    <row r="26">
      <c r="A26" s="24" t="n"/>
      <c r="B26" s="78" t="n"/>
      <c r="C26" s="74" t="inlineStr">
        <is>
          <t xml:space="preserve">shopee đồ sửa nhà </t>
        </is>
      </c>
      <c r="D26" s="14" t="inlineStr">
        <is>
          <t>đồ dùng GĐ</t>
        </is>
      </c>
      <c r="E26" s="14" t="inlineStr">
        <is>
          <t>Chung</t>
        </is>
      </c>
      <c r="F26" s="14" t="n">
        <v>182000</v>
      </c>
      <c r="G26" s="14" t="inlineStr">
        <is>
          <t>vp-done</t>
        </is>
      </c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</row>
    <row r="27">
      <c r="A27" s="24" t="n"/>
      <c r="B27" s="78" t="inlineStr">
        <is>
          <t>4/1</t>
        </is>
      </c>
      <c r="C27" s="74" t="inlineStr">
        <is>
          <t>tiniworld</t>
        </is>
      </c>
      <c r="D27" s="14" t="inlineStr">
        <is>
          <t>vui chơi</t>
        </is>
      </c>
      <c r="E27" s="14" t="inlineStr">
        <is>
          <t>SUBO</t>
        </is>
      </c>
      <c r="F27" s="14" t="n">
        <v>162000</v>
      </c>
      <c r="G27" s="14" t="inlineStr">
        <is>
          <t>vp</t>
        </is>
      </c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</row>
    <row r="28">
      <c r="A28" s="24" t="n"/>
      <c r="B28" s="78" t="n"/>
      <c r="C28" s="74" t="inlineStr">
        <is>
          <t>emart</t>
        </is>
      </c>
      <c r="D28" s="14" t="inlineStr">
        <is>
          <t>Ăn uống</t>
        </is>
      </c>
      <c r="E28" s="14" t="inlineStr">
        <is>
          <t>Chung</t>
        </is>
      </c>
      <c r="F28" s="14">
        <f>45000+815000</f>
        <v/>
      </c>
      <c r="G28" s="14" t="inlineStr">
        <is>
          <t>vp</t>
        </is>
      </c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</row>
    <row r="29">
      <c r="A29" s="24" t="n"/>
      <c r="B29" s="78" t="inlineStr">
        <is>
          <t>5/1</t>
        </is>
      </c>
      <c r="C29" s="74" t="inlineStr">
        <is>
          <t>shopee đồ sắp xếp trong nhà (túi đựng đồ)</t>
        </is>
      </c>
      <c r="D29" s="14" t="inlineStr">
        <is>
          <t>đồ dùng GĐ</t>
        </is>
      </c>
      <c r="E29" s="14" t="inlineStr">
        <is>
          <t>Chung</t>
        </is>
      </c>
      <c r="F29" s="14" t="n">
        <v>86000</v>
      </c>
      <c r="G29" s="14" t="inlineStr">
        <is>
          <t>vp</t>
        </is>
      </c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</row>
    <row r="30">
      <c r="A30" s="24" t="n"/>
      <c r="B30" s="78" t="n"/>
      <c r="C30" s="74" t="inlineStr">
        <is>
          <t>rau chợ</t>
        </is>
      </c>
      <c r="D30" s="14" t="inlineStr">
        <is>
          <t>Ăn uống</t>
        </is>
      </c>
      <c r="E30" s="14" t="inlineStr">
        <is>
          <t>Chung</t>
        </is>
      </c>
      <c r="F30" s="14" t="n">
        <v>30000</v>
      </c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</row>
    <row r="31">
      <c r="A31" s="24" t="n"/>
      <c r="B31" s="78" t="inlineStr">
        <is>
          <t>6/1</t>
        </is>
      </c>
      <c r="C31" s="74" t="inlineStr">
        <is>
          <t>vé máy bay</t>
        </is>
      </c>
      <c r="D31" s="14" t="inlineStr">
        <is>
          <t>phí tiện ích</t>
        </is>
      </c>
      <c r="E31" s="14" t="inlineStr">
        <is>
          <t>Chung</t>
        </is>
      </c>
      <c r="F31" s="14" t="n">
        <v>1296000</v>
      </c>
      <c r="G31" s="14" t="inlineStr">
        <is>
          <t>vp-done</t>
        </is>
      </c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</row>
    <row r="32">
      <c r="A32" s="24" t="n"/>
      <c r="B32" s="78" t="n"/>
      <c r="C32" s="74" t="inlineStr">
        <is>
          <t>rau chợ</t>
        </is>
      </c>
      <c r="D32" s="14" t="inlineStr">
        <is>
          <t>Ăn uống</t>
        </is>
      </c>
      <c r="E32" s="14" t="inlineStr">
        <is>
          <t>Chung</t>
        </is>
      </c>
      <c r="F32" s="14" t="n">
        <v>29000</v>
      </c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</row>
    <row r="33">
      <c r="A33" s="24" t="n"/>
      <c r="B33" s="78" t="n"/>
      <c r="C33" s="74" t="inlineStr">
        <is>
          <t>que test đường</t>
        </is>
      </c>
      <c r="D33" s="14" t="inlineStr">
        <is>
          <t>Y tế</t>
        </is>
      </c>
      <c r="E33" s="14" t="inlineStr">
        <is>
          <t>Chung</t>
        </is>
      </c>
      <c r="F33" s="14" t="n">
        <v>158000</v>
      </c>
      <c r="G33" s="14" t="inlineStr">
        <is>
          <t>vp</t>
        </is>
      </c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</row>
    <row r="34">
      <c r="A34" s="24" t="n"/>
      <c r="B34" s="78" t="inlineStr">
        <is>
          <t>7/1</t>
        </is>
      </c>
      <c r="C34" s="74" t="inlineStr">
        <is>
          <t>chat gpt</t>
        </is>
      </c>
      <c r="D34" s="14" t="inlineStr">
        <is>
          <t>Công việc</t>
        </is>
      </c>
      <c r="E34" s="14" t="inlineStr">
        <is>
          <t>Chung</t>
        </is>
      </c>
      <c r="F34" s="14">
        <f>44213000-43624000</f>
        <v/>
      </c>
      <c r="G34" s="14" t="inlineStr">
        <is>
          <t>vp</t>
        </is>
      </c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</row>
    <row r="35">
      <c r="A35" s="24" t="n"/>
      <c r="B35" s="78" t="n"/>
      <c r="C35" s="74" t="inlineStr">
        <is>
          <t>trái cây</t>
        </is>
      </c>
      <c r="D35" s="14" t="inlineStr">
        <is>
          <t>Ăn uống</t>
        </is>
      </c>
      <c r="E35" s="14" t="inlineStr">
        <is>
          <t>Chung</t>
        </is>
      </c>
      <c r="F35" s="14" t="n">
        <v>1320000</v>
      </c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</row>
    <row r="36">
      <c r="A36" s="24" t="n"/>
      <c r="B36" s="78" t="n"/>
      <c r="C36" s="74" t="inlineStr">
        <is>
          <t>rau</t>
        </is>
      </c>
      <c r="D36" s="14" t="inlineStr">
        <is>
          <t>Ăn uống</t>
        </is>
      </c>
      <c r="E36" s="14" t="inlineStr">
        <is>
          <t>Chung</t>
        </is>
      </c>
      <c r="F36" s="14" t="n">
        <v>45000</v>
      </c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</row>
    <row r="37">
      <c r="A37" s="24" t="n"/>
      <c r="B37" s="78" t="inlineStr">
        <is>
          <t>8/1</t>
        </is>
      </c>
      <c r="C37" s="74" t="inlineStr">
        <is>
          <t>đóng thuế ck</t>
        </is>
      </c>
      <c r="D37" s="14" t="inlineStr">
        <is>
          <t>Nợ</t>
        </is>
      </c>
      <c r="E37" s="14" t="inlineStr">
        <is>
          <t>chồng</t>
        </is>
      </c>
      <c r="F37" s="14" t="n">
        <v>3000000</v>
      </c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</row>
    <row r="38">
      <c r="A38" s="24" t="n"/>
      <c r="B38" s="78" t="n"/>
      <c r="C38" s="74" t="inlineStr">
        <is>
          <t>rau</t>
        </is>
      </c>
      <c r="D38" s="14" t="inlineStr">
        <is>
          <t>Ăn uống</t>
        </is>
      </c>
      <c r="E38" s="14" t="inlineStr">
        <is>
          <t>Chung</t>
        </is>
      </c>
      <c r="F38" s="14" t="n">
        <v>43000</v>
      </c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</row>
    <row r="39">
      <c r="A39" s="24" t="n"/>
      <c r="B39" s="78" t="inlineStr">
        <is>
          <t>9/1</t>
        </is>
      </c>
      <c r="C39" s="74" t="inlineStr">
        <is>
          <t>shinhan</t>
        </is>
      </c>
      <c r="D39" s="14" t="inlineStr">
        <is>
          <t>Nợ</t>
        </is>
      </c>
      <c r="E39" s="14" t="inlineStr">
        <is>
          <t>chồng</t>
        </is>
      </c>
      <c r="F39" s="14" t="n">
        <v>2250000</v>
      </c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</row>
    <row r="40">
      <c r="A40" s="24" t="n"/>
      <c r="B40" s="78" t="n"/>
      <c r="C40" s="74" t="inlineStr">
        <is>
          <t>khám thai</t>
        </is>
      </c>
      <c r="D40" s="14" t="inlineStr">
        <is>
          <t>Y tế</t>
        </is>
      </c>
      <c r="E40" s="14" t="inlineStr">
        <is>
          <t>Chung</t>
        </is>
      </c>
      <c r="F40" s="14">
        <f>910000+1110000</f>
        <v/>
      </c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</row>
    <row r="41">
      <c r="A41" s="24" t="n"/>
      <c r="B41" s="78" t="inlineStr">
        <is>
          <t>10/1</t>
        </is>
      </c>
      <c r="C41" s="74" t="inlineStr">
        <is>
          <t>tiền điện</t>
        </is>
      </c>
      <c r="D41" s="14" t="inlineStr">
        <is>
          <t>phí tiện ích</t>
        </is>
      </c>
      <c r="E41" s="14" t="inlineStr">
        <is>
          <t>Chung</t>
        </is>
      </c>
      <c r="F41" s="14" t="n">
        <v>655000</v>
      </c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</row>
    <row r="42">
      <c r="A42" s="24" t="n"/>
      <c r="B42" s="78" t="n"/>
      <c r="C42" s="74" t="inlineStr">
        <is>
          <t>internet</t>
        </is>
      </c>
      <c r="D42" s="14" t="inlineStr">
        <is>
          <t>phí tiện ích</t>
        </is>
      </c>
      <c r="E42" s="14" t="inlineStr">
        <is>
          <t>Chung</t>
        </is>
      </c>
      <c r="F42" s="14" t="n">
        <v>220000</v>
      </c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</row>
    <row r="43">
      <c r="A43" s="24" t="n"/>
      <c r="B43" s="78" t="n"/>
      <c r="C43" s="74" t="inlineStr">
        <is>
          <t>siêu thị bhx, coop food, kingfood</t>
        </is>
      </c>
      <c r="D43" s="14" t="inlineStr">
        <is>
          <t>Ăn uống</t>
        </is>
      </c>
      <c r="E43" s="14" t="inlineStr">
        <is>
          <t>Chung</t>
        </is>
      </c>
      <c r="F43" s="14" t="n">
        <v>505000</v>
      </c>
      <c r="G43" s="14" t="inlineStr">
        <is>
          <t>vp</t>
        </is>
      </c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</row>
    <row r="44">
      <c r="A44" s="24" t="n"/>
      <c r="B44" s="78" t="inlineStr">
        <is>
          <t>11/1</t>
        </is>
      </c>
      <c r="C44" s="74" t="inlineStr">
        <is>
          <t>tini</t>
        </is>
      </c>
      <c r="D44" s="14" t="inlineStr">
        <is>
          <t>vui chơi</t>
        </is>
      </c>
      <c r="E44" s="14" t="inlineStr">
        <is>
          <t>SUBO</t>
        </is>
      </c>
      <c r="F44" s="14" t="n">
        <v>235000</v>
      </c>
      <c r="G44" s="14" t="inlineStr">
        <is>
          <t>vp</t>
        </is>
      </c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</row>
    <row r="45">
      <c r="A45" s="24" t="n"/>
      <c r="B45" s="78" t="n"/>
      <c r="C45" s="74" t="inlineStr">
        <is>
          <t>tini</t>
        </is>
      </c>
      <c r="D45" s="14" t="inlineStr">
        <is>
          <t>vui chơi</t>
        </is>
      </c>
      <c r="E45" s="14" t="inlineStr">
        <is>
          <t>SUBO</t>
        </is>
      </c>
      <c r="F45" s="14" t="n">
        <v>59000</v>
      </c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</row>
    <row r="46">
      <c r="A46" s="24" t="n"/>
      <c r="B46" s="78" t="n"/>
      <c r="C46" s="74" t="inlineStr">
        <is>
          <t>coop</t>
        </is>
      </c>
      <c r="D46" s="14" t="inlineStr">
        <is>
          <t>Ăn uống</t>
        </is>
      </c>
      <c r="E46" s="14" t="inlineStr">
        <is>
          <t>Chung</t>
        </is>
      </c>
      <c r="F46" s="14">
        <f>155000+293000</f>
        <v/>
      </c>
      <c r="G46" s="14" t="inlineStr">
        <is>
          <t>vp-done</t>
        </is>
      </c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</row>
    <row r="47">
      <c r="A47" s="24" t="n"/>
      <c r="B47" s="78" t="n"/>
      <c r="C47" s="74" t="inlineStr">
        <is>
          <t>ăn sáng, rau</t>
        </is>
      </c>
      <c r="D47" s="14" t="inlineStr">
        <is>
          <t>Ăn uống</t>
        </is>
      </c>
      <c r="E47" s="14" t="inlineStr">
        <is>
          <t>Chung</t>
        </is>
      </c>
      <c r="F47" s="14">
        <f>70000+26000+4000</f>
        <v/>
      </c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</row>
    <row r="48">
      <c r="A48" s="24" t="n"/>
      <c r="B48" s="78" t="inlineStr">
        <is>
          <t>12/1</t>
        </is>
      </c>
      <c r="C48" s="74" t="inlineStr">
        <is>
          <t>hoc phí subo, dã ngoại</t>
        </is>
      </c>
      <c r="D48" s="14" t="inlineStr">
        <is>
          <t>học tập</t>
        </is>
      </c>
      <c r="E48" s="14" t="inlineStr">
        <is>
          <t>SUBO</t>
        </is>
      </c>
      <c r="F48" s="14">
        <f>2590000+350000</f>
        <v/>
      </c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>
        <f>J2+J3+J4</f>
        <v/>
      </c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</row>
    <row r="49">
      <c r="A49" s="24" t="n"/>
      <c r="B49" s="78" t="n"/>
      <c r="C49" s="74" t="inlineStr">
        <is>
          <t>Đổ xăng</t>
        </is>
      </c>
      <c r="D49" s="14" t="inlineStr">
        <is>
          <t>phí tiện ích</t>
        </is>
      </c>
      <c r="E49" s="14" t="inlineStr">
        <is>
          <t>chồng</t>
        </is>
      </c>
      <c r="F49" s="14" t="n">
        <v>60000</v>
      </c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</row>
    <row r="50">
      <c r="A50" s="24" t="n"/>
      <c r="B50" s="78" t="inlineStr">
        <is>
          <t>13/1</t>
        </is>
      </c>
      <c r="C50" s="74" t="inlineStr">
        <is>
          <t>nộp tiền đt</t>
        </is>
      </c>
      <c r="D50" s="14" t="inlineStr">
        <is>
          <t>phí tiện ích</t>
        </is>
      </c>
      <c r="E50" s="14" t="inlineStr">
        <is>
          <t>vợ</t>
        </is>
      </c>
      <c r="F50" s="14" t="n">
        <v>100000</v>
      </c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</row>
    <row r="51">
      <c r="A51" s="24" t="n"/>
      <c r="B51" s="78" t="n"/>
      <c r="C51" s="74" t="inlineStr">
        <is>
          <t>cơm tối</t>
        </is>
      </c>
      <c r="D51" s="14" t="inlineStr">
        <is>
          <t>Ăn uống</t>
        </is>
      </c>
      <c r="E51" s="14" t="inlineStr">
        <is>
          <t>Chung</t>
        </is>
      </c>
      <c r="F51" s="14" t="n">
        <v>281000</v>
      </c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>
        <f>T48/20</f>
        <v/>
      </c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</row>
    <row r="52">
      <c r="A52" s="24" t="n"/>
      <c r="B52" s="78" t="n"/>
      <c r="C52" s="74" t="inlineStr">
        <is>
          <t>đổ xăng</t>
        </is>
      </c>
      <c r="D52" s="14" t="inlineStr">
        <is>
          <t>phí tiện ích</t>
        </is>
      </c>
      <c r="E52" s="14" t="inlineStr">
        <is>
          <t>vợ</t>
        </is>
      </c>
      <c r="F52" s="14" t="n">
        <v>68000</v>
      </c>
      <c r="G52" s="14" t="inlineStr">
        <is>
          <t>vp</t>
        </is>
      </c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</row>
    <row r="53">
      <c r="A53" s="24" t="n"/>
      <c r="B53" s="78" t="n"/>
      <c r="C53" s="74" t="inlineStr">
        <is>
          <t>sữa chua bhx</t>
        </is>
      </c>
      <c r="D53" s="14" t="inlineStr">
        <is>
          <t>Ăn uống</t>
        </is>
      </c>
      <c r="E53" s="14" t="inlineStr">
        <is>
          <t>Chung</t>
        </is>
      </c>
      <c r="F53" s="14" t="n">
        <v>55000</v>
      </c>
      <c r="G53" s="14" t="inlineStr">
        <is>
          <t>vp</t>
        </is>
      </c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</row>
    <row r="54">
      <c r="A54" s="24" t="n"/>
      <c r="B54" s="78" t="inlineStr">
        <is>
          <t>14/1</t>
        </is>
      </c>
      <c r="C54" s="74" t="inlineStr">
        <is>
          <t>cooop mart</t>
        </is>
      </c>
      <c r="D54" s="14" t="inlineStr">
        <is>
          <t>Ăn uống</t>
        </is>
      </c>
      <c r="E54" s="14" t="inlineStr">
        <is>
          <t>Chung</t>
        </is>
      </c>
      <c r="F54" s="14" t="n">
        <v>145000</v>
      </c>
      <c r="G54" s="14" t="inlineStr">
        <is>
          <t>vp</t>
        </is>
      </c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</row>
    <row r="55">
      <c r="A55" s="24" t="n"/>
      <c r="B55" s="78" t="n"/>
      <c r="C55" s="74" t="inlineStr">
        <is>
          <t>google</t>
        </is>
      </c>
      <c r="D55" s="14" t="inlineStr">
        <is>
          <t>Công việc</t>
        </is>
      </c>
      <c r="E55" s="14" t="inlineStr">
        <is>
          <t>Chung</t>
        </is>
      </c>
      <c r="F55" s="14" t="n">
        <v>21000</v>
      </c>
      <c r="G55" s="14" t="inlineStr">
        <is>
          <t>vp</t>
        </is>
      </c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</row>
    <row r="56">
      <c r="A56" s="24" t="n"/>
      <c r="B56" s="78" t="n"/>
      <c r="C56" s="74" t="inlineStr">
        <is>
          <t>trái cây</t>
        </is>
      </c>
      <c r="D56" s="14" t="inlineStr">
        <is>
          <t>Ăn uống</t>
        </is>
      </c>
      <c r="E56" s="14" t="inlineStr">
        <is>
          <t>Chung</t>
        </is>
      </c>
      <c r="F56" s="14" t="n">
        <v>341000</v>
      </c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</row>
    <row r="57">
      <c r="A57" s="24" t="n"/>
      <c r="B57" s="78" t="inlineStr">
        <is>
          <t>15/01</t>
        </is>
      </c>
      <c r="C57" s="74" t="inlineStr">
        <is>
          <t>spee</t>
        </is>
      </c>
      <c r="D57" s="14" t="inlineStr">
        <is>
          <t>đồ dùng GĐ</t>
        </is>
      </c>
      <c r="E57" s="14" t="inlineStr">
        <is>
          <t>Chung</t>
        </is>
      </c>
      <c r="F57" s="14" t="n">
        <v>256000</v>
      </c>
      <c r="G57" s="14" t="inlineStr">
        <is>
          <t>vp</t>
        </is>
      </c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</row>
    <row r="58">
      <c r="A58" s="24" t="n"/>
      <c r="B58" s="78" t="n"/>
      <c r="C58" s="74" t="inlineStr">
        <is>
          <t>spee khăn tắm nappi</t>
        </is>
      </c>
      <c r="D58" s="14" t="inlineStr">
        <is>
          <t>đồ dùng GĐ</t>
        </is>
      </c>
      <c r="E58" s="14" t="inlineStr">
        <is>
          <t>SUGI</t>
        </is>
      </c>
      <c r="F58" s="14" t="n">
        <v>361000</v>
      </c>
      <c r="G58" s="14" t="inlineStr">
        <is>
          <t>vp</t>
        </is>
      </c>
      <c r="H58" s="14">
        <f>SUM(F52, F53, F54, F55, F57, F58, F59, F60, F61, F62, F63, F64, F65, F66, F67, F68, F69, F70, F72, F73, F74, F75, F76, F78, F79, F80, F81, F85, F86, F87, F90, F92,F95,F96,F97,F98,F99,F101,F102)</f>
        <v/>
      </c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</row>
    <row r="59">
      <c r="A59" s="24" t="n"/>
      <c r="B59" s="78" t="n"/>
      <c r="C59" s="74" t="inlineStr">
        <is>
          <t>spee</t>
        </is>
      </c>
      <c r="D59" s="14" t="inlineStr">
        <is>
          <t>đồ dùng GĐ</t>
        </is>
      </c>
      <c r="E59" s="14" t="inlineStr">
        <is>
          <t>Chung</t>
        </is>
      </c>
      <c r="F59" s="14" t="n">
        <v>62000</v>
      </c>
      <c r="G59" s="14" t="inlineStr">
        <is>
          <t>vp</t>
        </is>
      </c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</row>
    <row r="60">
      <c r="A60" s="24" t="n"/>
      <c r="B60" s="78" t="n"/>
      <c r="C60" s="74" t="inlineStr">
        <is>
          <t>spee khăn ướt</t>
        </is>
      </c>
      <c r="D60" s="14" t="inlineStr">
        <is>
          <t>đồ dùng GĐ</t>
        </is>
      </c>
      <c r="E60" s="14" t="inlineStr">
        <is>
          <t>SUGI</t>
        </is>
      </c>
      <c r="F60" s="14" t="n">
        <v>374000</v>
      </c>
      <c r="G60" s="14" t="inlineStr">
        <is>
          <t>vp</t>
        </is>
      </c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</row>
    <row r="61">
      <c r="A61" s="24" t="n"/>
      <c r="B61" s="78" t="n"/>
      <c r="C61" s="74" t="inlineStr">
        <is>
          <t>spee bình hút sữa</t>
        </is>
      </c>
      <c r="D61" s="14" t="inlineStr">
        <is>
          <t>đồ dùng GĐ</t>
        </is>
      </c>
      <c r="E61" s="14" t="inlineStr">
        <is>
          <t>SUGI</t>
        </is>
      </c>
      <c r="F61" s="14" t="n">
        <v>756000</v>
      </c>
      <c r="G61" s="14" t="inlineStr">
        <is>
          <t>vp</t>
        </is>
      </c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</row>
    <row r="62">
      <c r="A62" s="24" t="n"/>
      <c r="B62" s="78" t="n"/>
      <c r="C62" s="74" t="inlineStr">
        <is>
          <t>spee nước rửa bình sữa, cọ</t>
        </is>
      </c>
      <c r="D62" s="14" t="inlineStr">
        <is>
          <t>đồ dùng GĐ</t>
        </is>
      </c>
      <c r="E62" s="14" t="inlineStr">
        <is>
          <t>SUGI</t>
        </is>
      </c>
      <c r="F62" s="14" t="n">
        <v>228000</v>
      </c>
      <c r="G62" s="14" t="inlineStr">
        <is>
          <t>vp</t>
        </is>
      </c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</row>
    <row r="63">
      <c r="A63" s="24" t="n"/>
      <c r="B63" s="78" t="n"/>
      <c r="C63" s="74" t="inlineStr">
        <is>
          <t>spee quạt điện</t>
        </is>
      </c>
      <c r="D63" s="14" t="inlineStr">
        <is>
          <t>đồ dùng GĐ</t>
        </is>
      </c>
      <c r="E63" s="14" t="inlineStr">
        <is>
          <t>Chung</t>
        </is>
      </c>
      <c r="F63" s="14" t="n">
        <v>296000</v>
      </c>
      <c r="G63" s="14" t="inlineStr">
        <is>
          <t>vp</t>
        </is>
      </c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</row>
    <row r="64">
      <c r="A64" s="24" t="n"/>
      <c r="B64" s="78" t="n"/>
      <c r="C64" s="74" t="inlineStr">
        <is>
          <t xml:space="preserve">spee </t>
        </is>
      </c>
      <c r="D64" s="14" t="inlineStr">
        <is>
          <t>đồ dùng GĐ</t>
        </is>
      </c>
      <c r="E64" s="14" t="inlineStr">
        <is>
          <t>Chung</t>
        </is>
      </c>
      <c r="F64" s="14" t="n">
        <v>367000</v>
      </c>
      <c r="G64" s="14" t="inlineStr">
        <is>
          <t>vp</t>
        </is>
      </c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</row>
    <row r="65">
      <c r="A65" s="24" t="n"/>
      <c r="B65" s="78" t="n"/>
      <c r="C65" s="74" t="inlineStr">
        <is>
          <t>spee khăn sữa, tấm lót</t>
        </is>
      </c>
      <c r="D65" s="14" t="inlineStr">
        <is>
          <t>đồ dùng GĐ</t>
        </is>
      </c>
      <c r="E65" s="14" t="inlineStr">
        <is>
          <t>SUGI</t>
        </is>
      </c>
      <c r="F65" s="14" t="n">
        <v>212000</v>
      </c>
      <c r="G65" s="14" t="inlineStr">
        <is>
          <t>vp</t>
        </is>
      </c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</row>
    <row r="66">
      <c r="A66" s="24" t="n"/>
      <c r="B66" s="78" t="n"/>
      <c r="C66" s="74" t="inlineStr">
        <is>
          <t>spee khẩu trang</t>
        </is>
      </c>
      <c r="D66" s="14" t="inlineStr">
        <is>
          <t>đồ dùng GĐ</t>
        </is>
      </c>
      <c r="E66" s="14" t="inlineStr">
        <is>
          <t>Chung</t>
        </is>
      </c>
      <c r="F66" s="14" t="n">
        <v>111000</v>
      </c>
      <c r="G66" s="14" t="inlineStr">
        <is>
          <t>vp</t>
        </is>
      </c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</row>
    <row r="67">
      <c r="A67" s="24" t="n"/>
      <c r="B67" s="78" t="n"/>
      <c r="C67" s="74" t="inlineStr">
        <is>
          <t>spee khăn tắm</t>
        </is>
      </c>
      <c r="D67" s="14" t="inlineStr">
        <is>
          <t>đồ dùng GĐ</t>
        </is>
      </c>
      <c r="E67" s="14" t="inlineStr">
        <is>
          <t>Chung</t>
        </is>
      </c>
      <c r="F67" s="14" t="n">
        <v>239000</v>
      </c>
      <c r="G67" s="14" t="inlineStr">
        <is>
          <t>vp</t>
        </is>
      </c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</row>
    <row r="68">
      <c r="A68" s="24" t="n"/>
      <c r="B68" s="78" t="n"/>
      <c r="C68" s="74" t="inlineStr">
        <is>
          <t>spee kem hăm</t>
        </is>
      </c>
      <c r="D68" s="14" t="inlineStr">
        <is>
          <t>đồ dùng GĐ</t>
        </is>
      </c>
      <c r="E68" s="14" t="inlineStr">
        <is>
          <t>SUGI</t>
        </is>
      </c>
      <c r="F68" s="14" t="n">
        <v>150000</v>
      </c>
      <c r="G68" s="14" t="inlineStr">
        <is>
          <t>vp</t>
        </is>
      </c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</row>
    <row r="69">
      <c r="A69" s="24" t="n"/>
      <c r="B69" s="78" t="n"/>
      <c r="C69" s="74" t="inlineStr">
        <is>
          <t>spee áo dài</t>
        </is>
      </c>
      <c r="D69" s="14" t="inlineStr">
        <is>
          <t>Làm đẹp</t>
        </is>
      </c>
      <c r="E69" s="14" t="inlineStr">
        <is>
          <t>SUBO</t>
        </is>
      </c>
      <c r="F69" s="14" t="n">
        <v>299000</v>
      </c>
      <c r="G69" s="14" t="inlineStr">
        <is>
          <t>vp</t>
        </is>
      </c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</row>
    <row r="70">
      <c r="A70" s="24" t="n"/>
      <c r="B70" s="78" t="n"/>
      <c r="C70" s="74" t="inlineStr">
        <is>
          <t>spee que test đường,...</t>
        </is>
      </c>
      <c r="D70" s="14" t="inlineStr">
        <is>
          <t>Y tế</t>
        </is>
      </c>
      <c r="E70" s="14" t="inlineStr">
        <is>
          <t>Chung</t>
        </is>
      </c>
      <c r="F70" s="14" t="n">
        <v>236000</v>
      </c>
      <c r="G70" s="14" t="inlineStr">
        <is>
          <t>vp</t>
        </is>
      </c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</row>
    <row r="71">
      <c r="A71" s="24" t="n"/>
      <c r="B71" s="78" t="n"/>
      <c r="C71" s="74" t="inlineStr">
        <is>
          <t>spee (áo)</t>
        </is>
      </c>
      <c r="D71" s="14" t="inlineStr">
        <is>
          <t>Làm đẹp</t>
        </is>
      </c>
      <c r="E71" s="14" t="inlineStr">
        <is>
          <t>SUGI</t>
        </is>
      </c>
      <c r="F71" s="14" t="n">
        <v>88000</v>
      </c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</row>
    <row r="72">
      <c r="A72" s="24" t="n"/>
      <c r="B72" s="78" t="n"/>
      <c r="C72" s="74" t="inlineStr">
        <is>
          <t>cơm trưa</t>
        </is>
      </c>
      <c r="D72" s="14" t="inlineStr">
        <is>
          <t>Ăn uống</t>
        </is>
      </c>
      <c r="E72" s="14" t="inlineStr">
        <is>
          <t>vợ</t>
        </is>
      </c>
      <c r="F72" s="14" t="n">
        <v>35000</v>
      </c>
      <c r="G72" s="14" t="inlineStr">
        <is>
          <t>vp</t>
        </is>
      </c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</row>
    <row r="73">
      <c r="A73" s="24" t="n"/>
      <c r="B73" s="78" t="n"/>
      <c r="C73" s="74" t="inlineStr">
        <is>
          <t>spee</t>
        </is>
      </c>
      <c r="D73" s="14" t="inlineStr">
        <is>
          <t>đồ dùng GĐ</t>
        </is>
      </c>
      <c r="E73" s="14" t="inlineStr">
        <is>
          <t>Chung</t>
        </is>
      </c>
      <c r="F73" s="14" t="n">
        <v>453000</v>
      </c>
      <c r="G73" s="14" t="inlineStr">
        <is>
          <t>vp</t>
        </is>
      </c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</row>
    <row r="74">
      <c r="A74" s="24" t="n"/>
      <c r="B74" s="78" t="n"/>
      <c r="C74" s="74" t="inlineStr">
        <is>
          <t xml:space="preserve">spee sữa </t>
        </is>
      </c>
      <c r="D74" s="14" t="inlineStr">
        <is>
          <t>Ăn uống</t>
        </is>
      </c>
      <c r="E74" s="14" t="inlineStr">
        <is>
          <t>Chung</t>
        </is>
      </c>
      <c r="F74" s="14" t="n">
        <v>436000</v>
      </c>
      <c r="G74" s="14" t="inlineStr">
        <is>
          <t>vp</t>
        </is>
      </c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</row>
    <row r="75">
      <c r="A75" s="24" t="n"/>
      <c r="B75" s="78" t="n"/>
      <c r="C75" s="74" t="inlineStr">
        <is>
          <t>spee (khăn sữa)</t>
        </is>
      </c>
      <c r="D75" s="14" t="inlineStr">
        <is>
          <t>đồ dùng GĐ</t>
        </is>
      </c>
      <c r="E75" s="14" t="inlineStr">
        <is>
          <t>SUGI</t>
        </is>
      </c>
      <c r="F75" s="14" t="n">
        <v>161000</v>
      </c>
      <c r="G75" s="14" t="inlineStr">
        <is>
          <t>vp</t>
        </is>
      </c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</row>
    <row r="76">
      <c r="A76" s="24" t="n"/>
      <c r="B76" s="78" t="n"/>
      <c r="C76" s="74" t="inlineStr">
        <is>
          <t>spee (khăn sữa)</t>
        </is>
      </c>
      <c r="D76" s="14" t="inlineStr">
        <is>
          <t>đồ dùng GĐ</t>
        </is>
      </c>
      <c r="E76" s="14" t="inlineStr">
        <is>
          <t>SUGI</t>
        </is>
      </c>
      <c r="F76" s="14" t="n">
        <v>109000</v>
      </c>
      <c r="G76" s="14" t="inlineStr">
        <is>
          <t>vp</t>
        </is>
      </c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</row>
    <row r="77">
      <c r="A77" s="24" t="n"/>
      <c r="B77" s="78" t="n"/>
      <c r="C77" s="74" t="inlineStr">
        <is>
          <t>spee (khẩu trang)</t>
        </is>
      </c>
      <c r="D77" s="14" t="inlineStr">
        <is>
          <t>đồ dùng GĐ</t>
        </is>
      </c>
      <c r="E77" s="14" t="inlineStr">
        <is>
          <t>SUBO</t>
        </is>
      </c>
      <c r="F77" s="14">
        <f>225000-F76</f>
        <v/>
      </c>
      <c r="G77" s="14" t="inlineStr">
        <is>
          <t>vp</t>
        </is>
      </c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</row>
    <row r="78">
      <c r="A78" s="24" t="n"/>
      <c r="B78" s="78" t="n"/>
      <c r="C78" s="74" t="inlineStr">
        <is>
          <t>spee (áo lót hút sữa)</t>
        </is>
      </c>
      <c r="D78" s="14" t="inlineStr">
        <is>
          <t>đồ dùng GĐ</t>
        </is>
      </c>
      <c r="E78" s="14" t="inlineStr">
        <is>
          <t>Chung</t>
        </is>
      </c>
      <c r="F78" s="14" t="n">
        <v>94000</v>
      </c>
      <c r="G78" s="14" t="inlineStr">
        <is>
          <t>vp</t>
        </is>
      </c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</row>
    <row r="79">
      <c r="A79" s="24" t="n"/>
      <c r="B79" s="78" t="n"/>
      <c r="C79" s="74" t="inlineStr">
        <is>
          <t>spee (dầu tắm khô)</t>
        </is>
      </c>
      <c r="D79" s="14" t="inlineStr">
        <is>
          <t>đồ dùng GĐ</t>
        </is>
      </c>
      <c r="E79" s="14" t="inlineStr">
        <is>
          <t>Chung</t>
        </is>
      </c>
      <c r="F79" s="14" t="n">
        <v>147000</v>
      </c>
      <c r="G79" s="14" t="inlineStr">
        <is>
          <t>vp</t>
        </is>
      </c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</row>
    <row r="80">
      <c r="A80" s="24" t="n"/>
      <c r="B80" s="78" t="n"/>
      <c r="C80" s="74" t="inlineStr">
        <is>
          <t>spee (muối o mai)</t>
        </is>
      </c>
      <c r="D80" s="14" t="inlineStr">
        <is>
          <t>Ăn uống</t>
        </is>
      </c>
      <c r="E80" s="14" t="inlineStr">
        <is>
          <t>Chung</t>
        </is>
      </c>
      <c r="F80" s="14" t="n">
        <v>60000</v>
      </c>
      <c r="G80" s="14" t="inlineStr">
        <is>
          <t>vp</t>
        </is>
      </c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</row>
    <row r="81">
      <c r="A81" s="24" t="n"/>
      <c r="B81" s="78" t="n"/>
      <c r="C81" s="74" t="inlineStr">
        <is>
          <t>spee (túi đựng đồ)</t>
        </is>
      </c>
      <c r="D81" s="14" t="inlineStr">
        <is>
          <t>đồ dùng GĐ</t>
        </is>
      </c>
      <c r="E81" s="14" t="inlineStr">
        <is>
          <t>Chung</t>
        </is>
      </c>
      <c r="F81" s="14" t="n">
        <v>104000</v>
      </c>
      <c r="G81" s="14" t="inlineStr">
        <is>
          <t>vp</t>
        </is>
      </c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</row>
    <row r="82">
      <c r="A82" s="24" t="n"/>
      <c r="B82" s="78" t="n"/>
      <c r="C82" s="74" t="inlineStr">
        <is>
          <t>spee (tã quần)</t>
        </is>
      </c>
      <c r="D82" s="14" t="inlineStr">
        <is>
          <t>đồ dùng GĐ</t>
        </is>
      </c>
      <c r="E82" s="14" t="inlineStr">
        <is>
          <t>Chung</t>
        </is>
      </c>
      <c r="F82" s="14" t="n">
        <v>65000</v>
      </c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</row>
    <row r="83">
      <c r="A83" s="24" t="n"/>
      <c r="B83" s="78" t="n"/>
      <c r="C83" s="74" t="inlineStr">
        <is>
          <t>spee</t>
        </is>
      </c>
      <c r="D83" s="14" t="inlineStr">
        <is>
          <t>đồ dùng GĐ</t>
        </is>
      </c>
      <c r="E83" s="14" t="inlineStr">
        <is>
          <t>Chung</t>
        </is>
      </c>
      <c r="F83" s="14" t="n">
        <v>16660</v>
      </c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</row>
    <row r="84">
      <c r="A84" s="24" t="n"/>
      <c r="B84" s="78" t="n"/>
      <c r="C84" s="74" t="inlineStr">
        <is>
          <t>spee (tã quần)</t>
        </is>
      </c>
      <c r="D84" s="14" t="inlineStr">
        <is>
          <t>đồ dùng GĐ</t>
        </is>
      </c>
      <c r="E84" s="14" t="inlineStr">
        <is>
          <t>Chung</t>
        </is>
      </c>
      <c r="F84" s="14" t="n">
        <v>61000</v>
      </c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</row>
    <row r="85">
      <c r="A85" s="24" t="n"/>
      <c r="B85" s="78" t="inlineStr">
        <is>
          <t>16/1</t>
        </is>
      </c>
      <c r="C85" s="74" t="inlineStr">
        <is>
          <t>ăn trưa</t>
        </is>
      </c>
      <c r="D85" s="14" t="inlineStr">
        <is>
          <t>Ăn uống</t>
        </is>
      </c>
      <c r="E85" s="14" t="inlineStr">
        <is>
          <t>vợ</t>
        </is>
      </c>
      <c r="F85" s="14" t="n">
        <v>34000</v>
      </c>
      <c r="G85" s="14" t="inlineStr">
        <is>
          <t>vp</t>
        </is>
      </c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</row>
    <row r="86">
      <c r="A86" s="24" t="n"/>
      <c r="B86" s="78" t="n"/>
      <c r="C86" s="74" t="inlineStr">
        <is>
          <t>xăng ck</t>
        </is>
      </c>
      <c r="D86" s="14" t="inlineStr">
        <is>
          <t>phí tiện ích</t>
        </is>
      </c>
      <c r="E86" s="14" t="inlineStr">
        <is>
          <t>chồng</t>
        </is>
      </c>
      <c r="F86" s="14" t="n">
        <v>72000</v>
      </c>
      <c r="G86" s="14" t="inlineStr">
        <is>
          <t>vp</t>
        </is>
      </c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</row>
    <row r="87">
      <c r="A87" s="24" t="n"/>
      <c r="B87" s="78" t="n"/>
      <c r="C87" s="74" t="inlineStr">
        <is>
          <t>ăn tối</t>
        </is>
      </c>
      <c r="D87" s="14" t="inlineStr">
        <is>
          <t>Ăn uống</t>
        </is>
      </c>
      <c r="E87" s="14" t="inlineStr">
        <is>
          <t>Chung</t>
        </is>
      </c>
      <c r="F87" s="14">
        <f>89000+104000</f>
        <v/>
      </c>
      <c r="G87" s="14" t="inlineStr">
        <is>
          <t>vp</t>
        </is>
      </c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</row>
    <row r="88">
      <c r="A88" s="24" t="n"/>
      <c r="B88" s="78" t="n"/>
      <c r="C88" s="74" t="inlineStr">
        <is>
          <t>khám tiểu đg</t>
        </is>
      </c>
      <c r="D88" s="14" t="inlineStr">
        <is>
          <t>Y tế</t>
        </is>
      </c>
      <c r="E88" s="14" t="inlineStr">
        <is>
          <t>Chung</t>
        </is>
      </c>
      <c r="F88" s="14" t="n">
        <v>250000</v>
      </c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</row>
    <row r="89">
      <c r="A89" s="24" t="n"/>
      <c r="B89" s="78" t="n"/>
      <c r="C89" s="74" t="inlineStr">
        <is>
          <t>khám thai</t>
        </is>
      </c>
      <c r="D89" s="14" t="inlineStr">
        <is>
          <t>Y tế</t>
        </is>
      </c>
      <c r="E89" s="14" t="inlineStr">
        <is>
          <t>Chung</t>
        </is>
      </c>
      <c r="F89" s="14" t="n">
        <v>550000</v>
      </c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</row>
    <row r="90">
      <c r="A90" s="24" t="n"/>
      <c r="B90" s="78" t="inlineStr">
        <is>
          <t>17/1</t>
        </is>
      </c>
      <c r="C90" s="74" t="inlineStr">
        <is>
          <t>cafe</t>
        </is>
      </c>
      <c r="D90" s="14" t="inlineStr">
        <is>
          <t>Ăn uống</t>
        </is>
      </c>
      <c r="E90" s="14" t="inlineStr">
        <is>
          <t>Chung</t>
        </is>
      </c>
      <c r="F90" s="14" t="n">
        <v>215000</v>
      </c>
      <c r="G90" s="14" t="inlineStr">
        <is>
          <t>vp</t>
        </is>
      </c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</row>
    <row r="91">
      <c r="A91" s="24" t="n"/>
      <c r="B91" s="78" t="n"/>
      <c r="C91" s="74" t="inlineStr">
        <is>
          <t>giữ xe</t>
        </is>
      </c>
      <c r="D91" s="14" t="inlineStr">
        <is>
          <t>phí tiện ích</t>
        </is>
      </c>
      <c r="E91" s="14" t="inlineStr">
        <is>
          <t>Chung</t>
        </is>
      </c>
      <c r="F91" s="14" t="n">
        <v>1020000</v>
      </c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</row>
    <row r="92">
      <c r="A92" s="24" t="n"/>
      <c r="B92" s="78" t="n"/>
      <c r="C92" s="74" t="inlineStr">
        <is>
          <t>gà ác</t>
        </is>
      </c>
      <c r="D92" s="14" t="inlineStr">
        <is>
          <t>Ăn uống</t>
        </is>
      </c>
      <c r="E92" s="14" t="inlineStr">
        <is>
          <t>Chung</t>
        </is>
      </c>
      <c r="F92" s="14" t="n">
        <v>102000</v>
      </c>
      <c r="G92" s="14" t="inlineStr">
        <is>
          <t>vp</t>
        </is>
      </c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</row>
    <row r="93">
      <c r="A93" s="24" t="n"/>
      <c r="B93" s="78" t="n"/>
      <c r="C93" s="69" t="inlineStr">
        <is>
          <t>ếch</t>
        </is>
      </c>
      <c r="D93" s="14" t="inlineStr">
        <is>
          <t>Ăn uống</t>
        </is>
      </c>
      <c r="E93" s="14" t="inlineStr">
        <is>
          <t>Chung</t>
        </is>
      </c>
      <c r="F93" s="14" t="n">
        <v>487000</v>
      </c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</row>
    <row r="94">
      <c r="A94" s="24" t="n"/>
      <c r="B94" s="78" t="n"/>
      <c r="C94" s="74" t="inlineStr">
        <is>
          <t>be</t>
        </is>
      </c>
      <c r="D94" s="14" t="inlineStr">
        <is>
          <t>Công việc</t>
        </is>
      </c>
      <c r="E94" s="14" t="inlineStr">
        <is>
          <t>chồng</t>
        </is>
      </c>
      <c r="F94" s="14" t="n">
        <v>27000</v>
      </c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</row>
    <row r="95">
      <c r="A95" s="24" t="n"/>
      <c r="B95" s="78" t="n"/>
      <c r="C95" s="74" t="inlineStr">
        <is>
          <t>you tube</t>
        </is>
      </c>
      <c r="D95" s="14" t="inlineStr">
        <is>
          <t>vui chơi</t>
        </is>
      </c>
      <c r="E95" s="14" t="inlineStr">
        <is>
          <t>chồng</t>
        </is>
      </c>
      <c r="F95" s="14" t="n">
        <v>88000</v>
      </c>
      <c r="G95" s="14" t="inlineStr">
        <is>
          <t>vp</t>
        </is>
      </c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</row>
    <row r="96">
      <c r="A96" s="24" t="n"/>
      <c r="B96" s="78" t="inlineStr">
        <is>
          <t>18/1</t>
        </is>
      </c>
      <c r="C96" s="74" t="inlineStr">
        <is>
          <t>tất cho subo</t>
        </is>
      </c>
      <c r="D96" s="14" t="inlineStr">
        <is>
          <t>đồ dùng GĐ</t>
        </is>
      </c>
      <c r="E96" s="14" t="inlineStr">
        <is>
          <t>SUBO</t>
        </is>
      </c>
      <c r="F96" s="14" t="n">
        <v>123000</v>
      </c>
      <c r="G96" s="14" t="inlineStr">
        <is>
          <t>vp</t>
        </is>
      </c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</row>
    <row r="97">
      <c r="A97" s="24" t="n"/>
      <c r="B97" s="78" t="n"/>
      <c r="C97" s="74" t="inlineStr">
        <is>
          <t>coop sư vạn hạnh</t>
        </is>
      </c>
      <c r="D97" s="14" t="inlineStr">
        <is>
          <t>Ăn uống</t>
        </is>
      </c>
      <c r="E97" s="14" t="inlineStr">
        <is>
          <t>Chung</t>
        </is>
      </c>
      <c r="F97" s="14">
        <f>115000+791000</f>
        <v/>
      </c>
      <c r="G97" s="14" t="inlineStr">
        <is>
          <t>vp</t>
        </is>
      </c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</row>
    <row r="98">
      <c r="A98" s="24" t="n"/>
      <c r="B98" s="78" t="n"/>
      <c r="C98" s="74" t="inlineStr">
        <is>
          <t>kem</t>
        </is>
      </c>
      <c r="D98" s="14" t="inlineStr">
        <is>
          <t>Ăn uống</t>
        </is>
      </c>
      <c r="E98" s="14" t="inlineStr">
        <is>
          <t>Chung</t>
        </is>
      </c>
      <c r="F98" s="14" t="n">
        <v>194000</v>
      </c>
      <c r="G98" s="14" t="inlineStr">
        <is>
          <t>vp</t>
        </is>
      </c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</row>
    <row r="99">
      <c r="A99" s="24" t="n"/>
      <c r="B99" s="78" t="n"/>
      <c r="C99" s="74" t="inlineStr">
        <is>
          <t>bhx</t>
        </is>
      </c>
      <c r="D99" s="14" t="inlineStr">
        <is>
          <t>Ăn uống</t>
        </is>
      </c>
      <c r="E99" s="14" t="inlineStr">
        <is>
          <t>Chung</t>
        </is>
      </c>
      <c r="F99" s="14" t="n">
        <v>83000</v>
      </c>
      <c r="G99" s="14" t="inlineStr">
        <is>
          <t>vp</t>
        </is>
      </c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</row>
    <row r="100">
      <c r="A100" s="24" t="n"/>
      <c r="B100" s="78" t="inlineStr">
        <is>
          <t>19/1</t>
        </is>
      </c>
      <c r="C100" s="74" t="inlineStr">
        <is>
          <t>win mart rau mướp</t>
        </is>
      </c>
      <c r="D100" s="14" t="inlineStr">
        <is>
          <t>Ăn uống</t>
        </is>
      </c>
      <c r="E100" s="14" t="inlineStr">
        <is>
          <t>Chung</t>
        </is>
      </c>
      <c r="F100" s="14" t="n">
        <v>138000</v>
      </c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</row>
    <row r="101">
      <c r="A101" s="24" t="n"/>
      <c r="B101" s="78" t="n"/>
      <c r="C101" s="74" t="inlineStr">
        <is>
          <t>cơm tấm</t>
        </is>
      </c>
      <c r="D101" s="14" t="inlineStr">
        <is>
          <t>Ăn uống</t>
        </is>
      </c>
      <c r="E101" s="14" t="inlineStr">
        <is>
          <t>Chung</t>
        </is>
      </c>
      <c r="F101" s="14" t="n">
        <v>192000</v>
      </c>
      <c r="G101" s="14" t="inlineStr">
        <is>
          <t>vp</t>
        </is>
      </c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</row>
    <row r="102">
      <c r="A102" s="24" t="n"/>
      <c r="B102" s="78" t="n"/>
      <c r="C102" s="74" t="inlineStr">
        <is>
          <t>be</t>
        </is>
      </c>
      <c r="D102" s="14" t="inlineStr">
        <is>
          <t>phí tiện ích</t>
        </is>
      </c>
      <c r="E102" s="14" t="inlineStr">
        <is>
          <t>Chung</t>
        </is>
      </c>
      <c r="F102" s="14" t="n">
        <v>25000</v>
      </c>
      <c r="G102" s="14" t="inlineStr">
        <is>
          <t>vp</t>
        </is>
      </c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</row>
    <row r="103">
      <c r="A103" s="24" t="n"/>
      <c r="B103" s="78" t="inlineStr">
        <is>
          <t>20/1</t>
        </is>
      </c>
      <c r="C103" s="74" t="inlineStr">
        <is>
          <t>gạo</t>
        </is>
      </c>
      <c r="D103" s="14" t="inlineStr">
        <is>
          <t>Ăn uống</t>
        </is>
      </c>
      <c r="E103" s="14" t="inlineStr">
        <is>
          <t>Chung</t>
        </is>
      </c>
      <c r="F103" s="14" t="n">
        <v>176000</v>
      </c>
      <c r="G103" s="14" t="inlineStr">
        <is>
          <t>vp</t>
        </is>
      </c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</row>
    <row r="104">
      <c r="A104" s="24" t="n"/>
      <c r="B104" s="78" t="n"/>
      <c r="C104" s="74" t="inlineStr">
        <is>
          <t>be</t>
        </is>
      </c>
      <c r="D104" s="14" t="inlineStr">
        <is>
          <t>phí tiện ích</t>
        </is>
      </c>
      <c r="E104" s="14" t="inlineStr">
        <is>
          <t>Chung</t>
        </is>
      </c>
      <c r="F104" s="14" t="n">
        <v>47000</v>
      </c>
      <c r="G104" s="14" t="inlineStr">
        <is>
          <t>vp</t>
        </is>
      </c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</row>
    <row r="105">
      <c r="A105" s="24" t="n"/>
      <c r="B105" s="78" t="inlineStr">
        <is>
          <t>21/1</t>
        </is>
      </c>
      <c r="C105" s="74" t="inlineStr">
        <is>
          <t>hạt</t>
        </is>
      </c>
      <c r="D105" s="14" t="inlineStr">
        <is>
          <t>Ăn uống</t>
        </is>
      </c>
      <c r="E105" s="14" t="inlineStr">
        <is>
          <t>Chung</t>
        </is>
      </c>
      <c r="F105" s="14" t="n">
        <v>93000</v>
      </c>
      <c r="G105" s="14" t="n"/>
      <c r="H105" s="14">
        <f>SUM(F103, F104, F106, F107, F108, F109, F110, F114, F115, F116, F118, F119, F120, F121, F122, F123, F124, F125, F126, F127, F128, F129, F130, F131, F134, F135, F136, F137, F138, F139, F140, F141, F142, F143, F144, F145, F146, F147, F148, F149, F150, F157)</f>
        <v/>
      </c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</row>
    <row r="106">
      <c r="A106" s="24" t="n"/>
      <c r="B106" s="78" t="n"/>
      <c r="C106" s="74" t="inlineStr">
        <is>
          <t>be</t>
        </is>
      </c>
      <c r="D106" s="14" t="inlineStr">
        <is>
          <t>phí tiện ích</t>
        </is>
      </c>
      <c r="E106" s="14" t="inlineStr">
        <is>
          <t>Chung</t>
        </is>
      </c>
      <c r="F106" s="14" t="n">
        <v>38000</v>
      </c>
      <c r="G106" s="14" t="inlineStr">
        <is>
          <t>vp</t>
        </is>
      </c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</row>
    <row r="107">
      <c r="A107" s="24" t="n"/>
      <c r="B107" s="78" t="n"/>
      <c r="C107" s="74" t="inlineStr">
        <is>
          <t>xăng ck</t>
        </is>
      </c>
      <c r="D107" s="14" t="inlineStr">
        <is>
          <t>phí tiện ích</t>
        </is>
      </c>
      <c r="E107" s="14" t="inlineStr">
        <is>
          <t>chồng</t>
        </is>
      </c>
      <c r="F107" s="14" t="n">
        <v>69000</v>
      </c>
      <c r="G107" s="14" t="inlineStr">
        <is>
          <t>vp</t>
        </is>
      </c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</row>
    <row r="108">
      <c r="A108" s="24" t="n"/>
      <c r="B108" s="78" t="n"/>
      <c r="C108" s="74" t="inlineStr">
        <is>
          <t>ăn tối</t>
        </is>
      </c>
      <c r="D108" s="14" t="inlineStr">
        <is>
          <t>Ăn uống</t>
        </is>
      </c>
      <c r="E108" s="14" t="inlineStr">
        <is>
          <t>Chung</t>
        </is>
      </c>
      <c r="F108" s="14" t="n">
        <v>257000</v>
      </c>
      <c r="G108" s="14" t="inlineStr">
        <is>
          <t>vp</t>
        </is>
      </c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</row>
    <row r="109">
      <c r="A109" s="24" t="n"/>
      <c r="B109" s="78" t="inlineStr">
        <is>
          <t>22/1</t>
        </is>
      </c>
      <c r="C109" s="74" t="inlineStr">
        <is>
          <t>be</t>
        </is>
      </c>
      <c r="D109" s="14" t="inlineStr">
        <is>
          <t>phí tiện ích</t>
        </is>
      </c>
      <c r="E109" s="14" t="inlineStr">
        <is>
          <t>Chung</t>
        </is>
      </c>
      <c r="F109" s="14" t="n">
        <v>45000</v>
      </c>
      <c r="G109" s="14" t="inlineStr">
        <is>
          <t>vp</t>
        </is>
      </c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</row>
    <row r="110">
      <c r="A110" s="24" t="n"/>
      <c r="B110" s="78" t="n"/>
      <c r="C110" s="74" t="inlineStr">
        <is>
          <t>winmart</t>
        </is>
      </c>
      <c r="D110" s="14" t="inlineStr">
        <is>
          <t>Ăn uống</t>
        </is>
      </c>
      <c r="E110" s="14" t="inlineStr">
        <is>
          <t>Chung</t>
        </is>
      </c>
      <c r="F110" s="14" t="n">
        <v>48000</v>
      </c>
      <c r="G110" s="14" t="inlineStr">
        <is>
          <t>vp</t>
        </is>
      </c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</row>
    <row r="111">
      <c r="A111" s="24" t="n"/>
      <c r="B111" s="78" t="inlineStr">
        <is>
          <t>23/1</t>
        </is>
      </c>
      <c r="C111" s="74" t="inlineStr">
        <is>
          <t>cơm thiên lý</t>
        </is>
      </c>
      <c r="D111" s="14" t="inlineStr">
        <is>
          <t>Ăn uống</t>
        </is>
      </c>
      <c r="E111" s="14" t="inlineStr">
        <is>
          <t>Chung</t>
        </is>
      </c>
      <c r="F111" s="14" t="n">
        <v>400000</v>
      </c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</row>
    <row r="112">
      <c r="A112" s="24" t="n"/>
      <c r="B112" s="78" t="n"/>
      <c r="C112" s="74" t="inlineStr">
        <is>
          <t>hồ sơ sinh</t>
        </is>
      </c>
      <c r="D112" s="14" t="inlineStr">
        <is>
          <t>Y tế</t>
        </is>
      </c>
      <c r="E112" s="14" t="inlineStr">
        <is>
          <t>Chung</t>
        </is>
      </c>
      <c r="F112" s="14" t="n">
        <v>3290000</v>
      </c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</row>
    <row r="113">
      <c r="A113" s="24" t="n"/>
      <c r="B113" s="78" t="n"/>
      <c r="C113" s="74" t="inlineStr">
        <is>
          <t>khô bò</t>
        </is>
      </c>
      <c r="D113" s="14" t="inlineStr">
        <is>
          <t>Công việc</t>
        </is>
      </c>
      <c r="E113" s="14" t="inlineStr">
        <is>
          <t>vợ</t>
        </is>
      </c>
      <c r="F113" s="14" t="n">
        <v>2300000</v>
      </c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</row>
    <row r="114">
      <c r="A114" s="24" t="n"/>
      <c r="B114" s="78" t="inlineStr">
        <is>
          <t>24/1</t>
        </is>
      </c>
      <c r="C114" s="74" t="inlineStr">
        <is>
          <t>circle k</t>
        </is>
      </c>
      <c r="D114" s="14" t="inlineStr">
        <is>
          <t>Ăn uống</t>
        </is>
      </c>
      <c r="E114" s="14" t="inlineStr">
        <is>
          <t>Chung</t>
        </is>
      </c>
      <c r="F114" s="14" t="n">
        <v>23000</v>
      </c>
      <c r="G114" s="14" t="inlineStr">
        <is>
          <t>vp</t>
        </is>
      </c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</row>
    <row r="115">
      <c r="A115" s="24" t="n"/>
      <c r="B115" s="78" t="n"/>
      <c r="C115" s="74" t="inlineStr">
        <is>
          <t>lotte</t>
        </is>
      </c>
      <c r="D115" s="14" t="inlineStr">
        <is>
          <t>Ăn uống</t>
        </is>
      </c>
      <c r="E115" s="14" t="inlineStr">
        <is>
          <t>Chung</t>
        </is>
      </c>
      <c r="F115" s="14" t="n">
        <v>140000</v>
      </c>
      <c r="G115" s="14" t="inlineStr">
        <is>
          <t>vp</t>
        </is>
      </c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</row>
    <row r="116">
      <c r="A116" s="24" t="n"/>
      <c r="B116" s="78" t="n"/>
      <c r="C116" s="74" t="inlineStr">
        <is>
          <t>coop food</t>
        </is>
      </c>
      <c r="D116" s="14" t="inlineStr">
        <is>
          <t>Ăn uống</t>
        </is>
      </c>
      <c r="E116" s="14" t="inlineStr">
        <is>
          <t>Chung</t>
        </is>
      </c>
      <c r="F116" s="14" t="n">
        <v>101000</v>
      </c>
      <c r="G116" s="14" t="inlineStr">
        <is>
          <t>vp</t>
        </is>
      </c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</row>
    <row r="117">
      <c r="A117" s="24" t="n"/>
      <c r="B117" s="78" t="n"/>
      <c r="C117" s="74" t="inlineStr">
        <is>
          <t>emart</t>
        </is>
      </c>
      <c r="D117" s="14" t="inlineStr">
        <is>
          <t>Ăn uống</t>
        </is>
      </c>
      <c r="E117" s="14" t="inlineStr">
        <is>
          <t>Chung</t>
        </is>
      </c>
      <c r="F117" s="14" t="n">
        <v>48600</v>
      </c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</row>
    <row r="118">
      <c r="A118" s="24" t="n"/>
      <c r="B118" s="78" t="n"/>
      <c r="C118" s="74" t="inlineStr">
        <is>
          <t>emart</t>
        </is>
      </c>
      <c r="D118" s="14" t="inlineStr">
        <is>
          <t>Ăn uống</t>
        </is>
      </c>
      <c r="E118" s="14" t="inlineStr">
        <is>
          <t>Chung</t>
        </is>
      </c>
      <c r="F118" s="14" t="n">
        <v>919000</v>
      </c>
      <c r="G118" s="14" t="inlineStr">
        <is>
          <t>vp</t>
        </is>
      </c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</row>
    <row r="119">
      <c r="A119" s="24" t="n"/>
      <c r="B119" s="78" t="inlineStr">
        <is>
          <t>25/1</t>
        </is>
      </c>
      <c r="C119" s="74" t="inlineStr">
        <is>
          <t>king food</t>
        </is>
      </c>
      <c r="D119" s="14" t="inlineStr">
        <is>
          <t>Ăn uống</t>
        </is>
      </c>
      <c r="E119" s="14" t="inlineStr">
        <is>
          <t>Chung</t>
        </is>
      </c>
      <c r="F119" s="14" t="n">
        <v>40000</v>
      </c>
      <c r="G119" s="14" t="inlineStr">
        <is>
          <t>vp</t>
        </is>
      </c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</row>
    <row r="120">
      <c r="A120" s="24" t="n"/>
      <c r="B120" s="78" t="n"/>
      <c r="C120" s="74" t="inlineStr">
        <is>
          <t>donut</t>
        </is>
      </c>
      <c r="D120" s="14" t="inlineStr">
        <is>
          <t>Ăn uống</t>
        </is>
      </c>
      <c r="E120" s="14" t="inlineStr">
        <is>
          <t>Chung</t>
        </is>
      </c>
      <c r="F120" s="14" t="n">
        <v>40000</v>
      </c>
      <c r="G120" s="14" t="inlineStr">
        <is>
          <t>vp - done</t>
        </is>
      </c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</row>
    <row r="121">
      <c r="A121" s="24" t="n"/>
      <c r="B121" s="78" t="n"/>
      <c r="C121" s="74" t="inlineStr">
        <is>
          <t>coop</t>
        </is>
      </c>
      <c r="D121" s="14" t="inlineStr">
        <is>
          <t>Ăn uống</t>
        </is>
      </c>
      <c r="E121" s="14" t="inlineStr">
        <is>
          <t>Chung</t>
        </is>
      </c>
      <c r="F121" s="14">
        <f>748000+70000</f>
        <v/>
      </c>
      <c r="G121" s="14" t="inlineStr">
        <is>
          <t>vp</t>
        </is>
      </c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</row>
    <row r="122">
      <c r="A122" s="24" t="n"/>
      <c r="B122" s="78" t="n"/>
      <c r="C122" s="74" t="inlineStr">
        <is>
          <t>coop đồ dùng gia đình (chảo, draft)</t>
        </is>
      </c>
      <c r="D122" s="14" t="inlineStr">
        <is>
          <t>đồ dùng GĐ</t>
        </is>
      </c>
      <c r="E122" s="14" t="inlineStr">
        <is>
          <t>Chung</t>
        </is>
      </c>
      <c r="F122" s="14" t="n">
        <v>846000</v>
      </c>
      <c r="G122" s="14" t="inlineStr">
        <is>
          <t>vp</t>
        </is>
      </c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</row>
    <row r="123">
      <c r="A123" s="24" t="n"/>
      <c r="B123" s="78" t="n"/>
      <c r="C123" s="74" t="inlineStr">
        <is>
          <t>spee (hạt dinh dưỡng)</t>
        </is>
      </c>
      <c r="D123" s="14" t="inlineStr">
        <is>
          <t>Ăn uống</t>
        </is>
      </c>
      <c r="E123" s="14" t="inlineStr">
        <is>
          <t>Chung</t>
        </is>
      </c>
      <c r="F123" s="14" t="n">
        <v>178000</v>
      </c>
      <c r="G123" s="14" t="inlineStr">
        <is>
          <t>vp</t>
        </is>
      </c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</row>
    <row r="124">
      <c r="A124" s="24" t="n"/>
      <c r="B124" s="78" t="n"/>
      <c r="C124" s="74" t="inlineStr">
        <is>
          <t>spee (băng vs)</t>
        </is>
      </c>
      <c r="D124" s="14" t="inlineStr">
        <is>
          <t>đồ dùng GĐ</t>
        </is>
      </c>
      <c r="E124" s="14" t="inlineStr">
        <is>
          <t>Chung</t>
        </is>
      </c>
      <c r="F124" s="14" t="n">
        <v>129000</v>
      </c>
      <c r="G124" s="14" t="inlineStr">
        <is>
          <t>vp</t>
        </is>
      </c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</row>
    <row r="125">
      <c r="A125" s="24" t="n"/>
      <c r="B125" s="78" t="n"/>
      <c r="C125" s="74" t="inlineStr">
        <is>
          <t>spee (cọ rửa bình)</t>
        </is>
      </c>
      <c r="D125" s="14" t="inlineStr">
        <is>
          <t>đồ dùng GĐ</t>
        </is>
      </c>
      <c r="E125" s="14" t="inlineStr">
        <is>
          <t>SUGI</t>
        </is>
      </c>
      <c r="F125" s="14" t="n">
        <v>74000</v>
      </c>
      <c r="G125" s="14" t="inlineStr">
        <is>
          <t>vp</t>
        </is>
      </c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</row>
    <row r="126">
      <c r="A126" s="24" t="n"/>
      <c r="B126" s="78" t="inlineStr">
        <is>
          <t>26/01</t>
        </is>
      </c>
      <c r="C126" s="74" t="inlineStr">
        <is>
          <t>be</t>
        </is>
      </c>
      <c r="D126" s="14" t="inlineStr">
        <is>
          <t>phí tiện ích</t>
        </is>
      </c>
      <c r="E126" s="14" t="inlineStr">
        <is>
          <t>Chung</t>
        </is>
      </c>
      <c r="F126" s="14" t="n">
        <v>45000</v>
      </c>
      <c r="G126" s="14" t="inlineStr">
        <is>
          <t>vp</t>
        </is>
      </c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</row>
    <row r="127">
      <c r="A127" s="24" t="n"/>
      <c r="B127" s="78" t="n"/>
      <c r="C127" s="74" t="inlineStr">
        <is>
          <t>spee (hộp chia ngăn đựng đồ)</t>
        </is>
      </c>
      <c r="D127" s="14" t="inlineStr">
        <is>
          <t>đồ dùng GĐ</t>
        </is>
      </c>
      <c r="E127" s="14" t="inlineStr">
        <is>
          <t>Chung</t>
        </is>
      </c>
      <c r="F127" s="14" t="n">
        <v>90000</v>
      </c>
      <c r="G127" s="14" t="inlineStr">
        <is>
          <t>vp -done</t>
        </is>
      </c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</row>
    <row r="128">
      <c r="A128" s="24" t="n"/>
      <c r="B128" s="78" t="n"/>
      <c r="C128" s="74" t="inlineStr">
        <is>
          <t>be</t>
        </is>
      </c>
      <c r="D128" s="14" t="inlineStr">
        <is>
          <t>phí tiện ích</t>
        </is>
      </c>
      <c r="E128" s="14" t="inlineStr">
        <is>
          <t>Chung</t>
        </is>
      </c>
      <c r="F128" s="14" t="n">
        <v>28000</v>
      </c>
      <c r="G128" s="14" t="inlineStr">
        <is>
          <t>vp</t>
        </is>
      </c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</row>
    <row r="129">
      <c r="A129" s="24" t="n"/>
      <c r="B129" s="78" t="n"/>
      <c r="C129" s="74" t="inlineStr">
        <is>
          <t>winmart</t>
        </is>
      </c>
      <c r="D129" s="14" t="inlineStr">
        <is>
          <t>Ăn uống</t>
        </is>
      </c>
      <c r="E129" s="14" t="inlineStr">
        <is>
          <t>Chung</t>
        </is>
      </c>
      <c r="F129" s="14" t="n">
        <v>34000</v>
      </c>
      <c r="G129" s="14" t="inlineStr">
        <is>
          <t>vp</t>
        </is>
      </c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</row>
    <row r="130">
      <c r="A130" s="24" t="n"/>
      <c r="B130" s="78" t="n"/>
      <c r="C130" s="74" t="inlineStr">
        <is>
          <t>coop food</t>
        </is>
      </c>
      <c r="D130" s="14" t="inlineStr">
        <is>
          <t>Ăn uống</t>
        </is>
      </c>
      <c r="E130" s="14" t="inlineStr">
        <is>
          <t>Chung</t>
        </is>
      </c>
      <c r="F130" s="14" t="n">
        <v>41000</v>
      </c>
      <c r="G130" s="14" t="inlineStr">
        <is>
          <t>vp</t>
        </is>
      </c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</row>
    <row r="131">
      <c r="A131" s="24" t="n"/>
      <c r="B131" s="78" t="inlineStr">
        <is>
          <t>27/01</t>
        </is>
      </c>
      <c r="C131" s="74" t="inlineStr">
        <is>
          <t>grab</t>
        </is>
      </c>
      <c r="D131" s="14" t="inlineStr">
        <is>
          <t>phí tiện ích</t>
        </is>
      </c>
      <c r="E131" s="14" t="inlineStr">
        <is>
          <t>Chung</t>
        </is>
      </c>
      <c r="F131" s="14" t="n">
        <v>43000</v>
      </c>
      <c r="G131" s="14" t="inlineStr">
        <is>
          <t>vp</t>
        </is>
      </c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</row>
    <row r="132">
      <c r="A132" s="24" t="n"/>
      <c r="B132" s="78" t="n"/>
      <c r="C132" s="74" t="inlineStr">
        <is>
          <t>nợ shinhan</t>
        </is>
      </c>
      <c r="D132" s="14" t="inlineStr">
        <is>
          <t>Nợ</t>
        </is>
      </c>
      <c r="E132" s="14" t="inlineStr">
        <is>
          <t>chồng</t>
        </is>
      </c>
      <c r="F132" s="14" t="n">
        <v>2250000</v>
      </c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</row>
    <row r="133">
      <c r="A133" s="24" t="n"/>
      <c r="B133" s="78" t="n"/>
      <c r="C133" s="74" t="inlineStr">
        <is>
          <t>dừa tươi</t>
        </is>
      </c>
      <c r="D133" s="14" t="inlineStr">
        <is>
          <t>Ăn uống</t>
        </is>
      </c>
      <c r="E133" s="14" t="inlineStr">
        <is>
          <t>Chung</t>
        </is>
      </c>
      <c r="F133" s="14" t="n">
        <v>22000</v>
      </c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</row>
    <row r="134">
      <c r="A134" s="24" t="n"/>
      <c r="B134" s="78" t="n"/>
      <c r="C134" s="74" t="inlineStr">
        <is>
          <t>be</t>
        </is>
      </c>
      <c r="D134" s="14" t="inlineStr">
        <is>
          <t>phí tiện ích</t>
        </is>
      </c>
      <c r="E134" s="14" t="inlineStr">
        <is>
          <t>Chung</t>
        </is>
      </c>
      <c r="F134" s="14" t="n">
        <v>28000</v>
      </c>
      <c r="G134" s="14" t="inlineStr">
        <is>
          <t>vp</t>
        </is>
      </c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</row>
    <row r="135">
      <c r="A135" s="24" t="n"/>
      <c r="B135" s="78" t="n"/>
      <c r="C135" s="74" t="inlineStr">
        <is>
          <t>grab ck đi tặng quà</t>
        </is>
      </c>
      <c r="D135" s="14" t="inlineStr">
        <is>
          <t>phí tiện ích</t>
        </is>
      </c>
      <c r="E135" s="14" t="inlineStr">
        <is>
          <t>chồng</t>
        </is>
      </c>
      <c r="F135" s="14">
        <f>146000+164000</f>
        <v/>
      </c>
      <c r="G135" s="14" t="inlineStr">
        <is>
          <t>vp</t>
        </is>
      </c>
      <c r="H135" s="14" t="inlineStr">
        <is>
          <t>release nếu ck cashback được</t>
        </is>
      </c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</row>
    <row r="136">
      <c r="A136" s="24" t="n"/>
      <c r="B136" s="78" t="n"/>
      <c r="C136" s="74" t="inlineStr">
        <is>
          <t>btaskee</t>
        </is>
      </c>
      <c r="D136" s="14" t="inlineStr">
        <is>
          <t>đồ dùng GĐ</t>
        </is>
      </c>
      <c r="E136" s="14" t="inlineStr">
        <is>
          <t>Chung</t>
        </is>
      </c>
      <c r="F136" s="14" t="n">
        <v>707000</v>
      </c>
      <c r="G136" s="14" t="inlineStr">
        <is>
          <t>vp</t>
        </is>
      </c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</row>
    <row r="137">
      <c r="A137" s="24" t="n"/>
      <c r="B137" s="78" t="inlineStr">
        <is>
          <t>28/01</t>
        </is>
      </c>
      <c r="C137" s="74" t="inlineStr">
        <is>
          <t>đổ xăng ck</t>
        </is>
      </c>
      <c r="D137" s="14" t="inlineStr">
        <is>
          <t>phí tiện ích</t>
        </is>
      </c>
      <c r="E137" s="14" t="inlineStr">
        <is>
          <t>chồng</t>
        </is>
      </c>
      <c r="F137" s="14" t="n">
        <v>62000</v>
      </c>
      <c r="G137" s="14" t="inlineStr">
        <is>
          <t>vp</t>
        </is>
      </c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</row>
    <row r="138">
      <c r="A138" s="24" t="n"/>
      <c r="B138" s="78" t="n"/>
      <c r="C138" s="74" t="inlineStr">
        <is>
          <t>be</t>
        </is>
      </c>
      <c r="D138" s="14" t="inlineStr">
        <is>
          <t>phí tiện ích</t>
        </is>
      </c>
      <c r="E138" s="14" t="inlineStr">
        <is>
          <t>Chung</t>
        </is>
      </c>
      <c r="F138" s="14" t="n">
        <v>43000</v>
      </c>
      <c r="G138" s="14" t="inlineStr">
        <is>
          <t>vp done</t>
        </is>
      </c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</row>
    <row r="139">
      <c r="A139" s="24" t="n"/>
      <c r="B139" s="78" t="n"/>
      <c r="C139" s="74" t="inlineStr">
        <is>
          <t>be</t>
        </is>
      </c>
      <c r="D139" s="14" t="inlineStr">
        <is>
          <t>phí tiện ích</t>
        </is>
      </c>
      <c r="E139" s="14" t="inlineStr">
        <is>
          <t>Chung</t>
        </is>
      </c>
      <c r="F139" s="14" t="n">
        <v>28000</v>
      </c>
      <c r="G139" s="14" t="inlineStr">
        <is>
          <t>vp</t>
        </is>
      </c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</row>
    <row r="140">
      <c r="A140" s="24" t="n"/>
      <c r="B140" s="78" t="n"/>
      <c r="C140" s="74" t="inlineStr">
        <is>
          <t>an toi (do bac)</t>
        </is>
      </c>
      <c r="D140" s="14" t="inlineStr">
        <is>
          <t>Ăn uống</t>
        </is>
      </c>
      <c r="E140" s="14" t="inlineStr">
        <is>
          <t>Chung</t>
        </is>
      </c>
      <c r="F140" s="14" t="n">
        <v>314000</v>
      </c>
      <c r="G140" s="14" t="inlineStr">
        <is>
          <t>vp</t>
        </is>
      </c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</row>
    <row r="141">
      <c r="A141" s="24" t="n"/>
      <c r="B141" s="78" t="n"/>
      <c r="C141" s="74" t="inlineStr">
        <is>
          <t>thùng đựng đồ</t>
        </is>
      </c>
      <c r="D141" s="14" t="inlineStr">
        <is>
          <t>đồ dùng GĐ</t>
        </is>
      </c>
      <c r="E141" s="14" t="inlineStr">
        <is>
          <t>Chung</t>
        </is>
      </c>
      <c r="F141" s="14" t="n">
        <v>185000</v>
      </c>
      <c r="G141" s="14" t="inlineStr">
        <is>
          <t>vp</t>
        </is>
      </c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</row>
    <row r="142">
      <c r="A142" s="24" t="n"/>
      <c r="B142" s="78" t="inlineStr">
        <is>
          <t>29/01</t>
        </is>
      </c>
      <c r="C142" s="74" t="inlineStr">
        <is>
          <t>be</t>
        </is>
      </c>
      <c r="D142" s="14" t="inlineStr">
        <is>
          <t>phí tiện ích</t>
        </is>
      </c>
      <c r="E142" s="14" t="inlineStr">
        <is>
          <t>Chung</t>
        </is>
      </c>
      <c r="F142" s="14" t="n">
        <v>43000</v>
      </c>
      <c r="G142" s="14" t="inlineStr">
        <is>
          <t>vp</t>
        </is>
      </c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</row>
    <row r="143">
      <c r="A143" s="24" t="n"/>
      <c r="B143" s="78" t="n"/>
      <c r="C143" s="74" t="inlineStr">
        <is>
          <t>be</t>
        </is>
      </c>
      <c r="D143" s="14" t="inlineStr">
        <is>
          <t>phí tiện ích</t>
        </is>
      </c>
      <c r="E143" s="14" t="inlineStr">
        <is>
          <t>Chung</t>
        </is>
      </c>
      <c r="F143" s="14" t="n">
        <v>28000</v>
      </c>
      <c r="G143" s="14" t="inlineStr">
        <is>
          <t>vp</t>
        </is>
      </c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</row>
    <row r="144">
      <c r="A144" s="24" t="n"/>
      <c r="B144" s="78" t="n"/>
      <c r="C144" s="74" t="inlineStr">
        <is>
          <t xml:space="preserve">ăn tối </t>
        </is>
      </c>
      <c r="D144" s="14" t="inlineStr">
        <is>
          <t>Ăn uống</t>
        </is>
      </c>
      <c r="E144" s="14" t="inlineStr">
        <is>
          <t>Chung</t>
        </is>
      </c>
      <c r="F144" s="14" t="n">
        <v>312000</v>
      </c>
      <c r="G144" s="14" t="inlineStr">
        <is>
          <t>vp</t>
        </is>
      </c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</row>
    <row r="145">
      <c r="A145" s="24" t="n"/>
      <c r="B145" s="78" t="inlineStr">
        <is>
          <t>30/1</t>
        </is>
      </c>
      <c r="C145" s="74" t="inlineStr">
        <is>
          <t>be</t>
        </is>
      </c>
      <c r="D145" s="14" t="inlineStr">
        <is>
          <t>phí tiện ích</t>
        </is>
      </c>
      <c r="E145" s="14" t="inlineStr">
        <is>
          <t>Chung</t>
        </is>
      </c>
      <c r="F145" s="14" t="n">
        <v>43000</v>
      </c>
      <c r="G145" s="14" t="inlineStr">
        <is>
          <t>vp</t>
        </is>
      </c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</row>
    <row r="146">
      <c r="A146" s="24" t="n"/>
      <c r="B146" s="78" t="n"/>
      <c r="C146" s="74" t="inlineStr">
        <is>
          <t>ăn trưa coop</t>
        </is>
      </c>
      <c r="D146" s="14" t="inlineStr">
        <is>
          <t>Ăn uống</t>
        </is>
      </c>
      <c r="E146" s="14" t="inlineStr">
        <is>
          <t>vợ</t>
        </is>
      </c>
      <c r="F146" s="14" t="n">
        <v>74000</v>
      </c>
      <c r="G146" s="14" t="inlineStr">
        <is>
          <t>vp</t>
        </is>
      </c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</row>
    <row r="147">
      <c r="A147" s="24" t="n"/>
      <c r="B147" s="78" t="n"/>
      <c r="C147" s="74" t="inlineStr">
        <is>
          <t>donut</t>
        </is>
      </c>
      <c r="D147" s="14" t="inlineStr">
        <is>
          <t>Ăn uống</t>
        </is>
      </c>
      <c r="E147" s="14" t="inlineStr">
        <is>
          <t>Chung</t>
        </is>
      </c>
      <c r="F147" s="14" t="n">
        <v>33000</v>
      </c>
      <c r="G147" s="14" t="inlineStr">
        <is>
          <t>vp</t>
        </is>
      </c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</row>
    <row r="148">
      <c r="A148" s="24" t="n"/>
      <c r="B148" s="78" t="n"/>
      <c r="C148" s="74" t="inlineStr">
        <is>
          <t>be</t>
        </is>
      </c>
      <c r="D148" s="14" t="inlineStr">
        <is>
          <t>phí tiện ích</t>
        </is>
      </c>
      <c r="E148" s="14" t="inlineStr">
        <is>
          <t>Chung</t>
        </is>
      </c>
      <c r="F148" s="14" t="n">
        <v>124000</v>
      </c>
      <c r="G148" s="14" t="inlineStr">
        <is>
          <t>vp</t>
        </is>
      </c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</row>
    <row r="149">
      <c r="A149" s="24" t="n"/>
      <c r="B149" s="78" t="n"/>
      <c r="C149" s="74" t="inlineStr">
        <is>
          <t>be</t>
        </is>
      </c>
      <c r="D149" s="14" t="inlineStr">
        <is>
          <t>phí tiện ích</t>
        </is>
      </c>
      <c r="E149" s="14" t="inlineStr">
        <is>
          <t>Chung</t>
        </is>
      </c>
      <c r="F149" s="14" t="n">
        <v>80000</v>
      </c>
      <c r="G149" s="14" t="inlineStr">
        <is>
          <t>vp</t>
        </is>
      </c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</row>
    <row r="150">
      <c r="A150" s="24" t="n"/>
      <c r="B150" s="78" t="n"/>
      <c r="C150" s="74" t="inlineStr">
        <is>
          <t>be</t>
        </is>
      </c>
      <c r="D150" s="14" t="inlineStr">
        <is>
          <t>phí tiện ích</t>
        </is>
      </c>
      <c r="E150" s="14" t="inlineStr">
        <is>
          <t>Chung</t>
        </is>
      </c>
      <c r="F150" s="14" t="n">
        <v>13000</v>
      </c>
      <c r="G150" s="14" t="inlineStr">
        <is>
          <t>vp</t>
        </is>
      </c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</row>
    <row r="151">
      <c r="A151" s="24" t="n"/>
      <c r="B151" s="78" t="n"/>
      <c r="C151" s="74" t="inlineStr">
        <is>
          <t>cúc tặng bà hằng</t>
        </is>
      </c>
      <c r="D151" s="14" t="inlineStr">
        <is>
          <t>event</t>
        </is>
      </c>
      <c r="E151" s="14" t="inlineStr">
        <is>
          <t>vợ</t>
        </is>
      </c>
      <c r="F151" s="14" t="n">
        <v>350000</v>
      </c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</row>
    <row r="152">
      <c r="A152" s="24" t="n"/>
      <c r="B152" s="78" t="n"/>
      <c r="C152" s="74" t="inlineStr">
        <is>
          <t>trà sữa cho đạt</t>
        </is>
      </c>
      <c r="D152" s="14" t="inlineStr">
        <is>
          <t>event</t>
        </is>
      </c>
      <c r="E152" s="14" t="inlineStr">
        <is>
          <t>vợ</t>
        </is>
      </c>
      <c r="F152" s="14" t="n">
        <v>152000</v>
      </c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</row>
    <row r="153">
      <c r="A153" s="24" t="n"/>
      <c r="B153" s="78" t="n"/>
      <c r="C153" s="74" t="inlineStr">
        <is>
          <t>khám</t>
        </is>
      </c>
      <c r="D153" s="14" t="inlineStr">
        <is>
          <t>Y tế</t>
        </is>
      </c>
      <c r="E153" s="14" t="inlineStr">
        <is>
          <t>Chung</t>
        </is>
      </c>
      <c r="F153" s="14" t="n">
        <v>550000</v>
      </c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</row>
    <row r="154">
      <c r="A154" s="24" t="n"/>
      <c r="B154" s="78" t="n"/>
      <c r="C154" s="74" t="inlineStr">
        <is>
          <t>ăn tối</t>
        </is>
      </c>
      <c r="D154" s="14" t="inlineStr">
        <is>
          <t>Ăn uống</t>
        </is>
      </c>
      <c r="E154" s="14" t="inlineStr">
        <is>
          <t>Chung</t>
        </is>
      </c>
      <c r="F154" s="14" t="n">
        <v>236000</v>
      </c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</row>
    <row r="155">
      <c r="A155" s="24" t="n"/>
      <c r="B155" s="78" t="n"/>
      <c r="C155" s="74" t="inlineStr">
        <is>
          <t>vé mb</t>
        </is>
      </c>
      <c r="D155" s="14" t="inlineStr">
        <is>
          <t>phí tiện ích</t>
        </is>
      </c>
      <c r="E155" s="14" t="inlineStr">
        <is>
          <t>Chung</t>
        </is>
      </c>
      <c r="F155" s="14" t="n">
        <v>1394000</v>
      </c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</row>
    <row r="156">
      <c r="A156" s="24" t="n"/>
      <c r="B156" s="78" t="n"/>
      <c r="C156" s="74" t="inlineStr">
        <is>
          <t>tết subo ở trg</t>
        </is>
      </c>
      <c r="D156" s="14" t="inlineStr">
        <is>
          <t>học tập</t>
        </is>
      </c>
      <c r="E156" s="14" t="inlineStr">
        <is>
          <t>SUBO</t>
        </is>
      </c>
      <c r="F156" s="14" t="n">
        <v>200000</v>
      </c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</row>
    <row r="157">
      <c r="A157" s="24" t="n"/>
      <c r="B157" s="78" t="inlineStr">
        <is>
          <t>31/1</t>
        </is>
      </c>
      <c r="C157" s="74" t="inlineStr">
        <is>
          <t>coop, winmart</t>
        </is>
      </c>
      <c r="D157" s="14" t="inlineStr">
        <is>
          <t>Ăn uống</t>
        </is>
      </c>
      <c r="E157" s="14" t="inlineStr">
        <is>
          <t>Chung</t>
        </is>
      </c>
      <c r="F157" s="14">
        <f>60000+19000</f>
        <v/>
      </c>
      <c r="G157" s="14" t="inlineStr">
        <is>
          <t>vp-done</t>
        </is>
      </c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</row>
    <row r="158">
      <c r="A158" s="24" t="n"/>
      <c r="B158" s="78" t="n"/>
      <c r="C158" s="74" t="inlineStr">
        <is>
          <t>dọn nhà</t>
        </is>
      </c>
      <c r="D158" s="14" t="inlineStr">
        <is>
          <t>đồ dùng GĐ</t>
        </is>
      </c>
      <c r="E158" s="14" t="inlineStr">
        <is>
          <t>Chung</t>
        </is>
      </c>
      <c r="F158" s="14" t="n">
        <v>396000</v>
      </c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</row>
    <row r="159">
      <c r="A159" s="24" t="n"/>
      <c r="B159" s="78" t="inlineStr">
        <is>
          <t>31/1</t>
        </is>
      </c>
      <c r="C159" s="74" t="inlineStr">
        <is>
          <t>cafe+ăn</t>
        </is>
      </c>
      <c r="D159" s="14" t="inlineStr">
        <is>
          <t>Ăn uống</t>
        </is>
      </c>
      <c r="E159" s="14" t="inlineStr">
        <is>
          <t>chồng</t>
        </is>
      </c>
      <c r="F159" s="14">
        <f>23000+23000+19000+23000+41000+19000+45000+23000+40000+19000+19000+19000+40000+23000+40000+19000+19000+45000+19000+19000+19000+19000+40000+19000</f>
        <v/>
      </c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</row>
    <row r="160">
      <c r="A160" s="24" t="n"/>
      <c r="B160" s="78" t="n"/>
      <c r="C160" s="7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</row>
    <row r="161">
      <c r="A161" s="24" t="n"/>
      <c r="B161" s="78" t="n"/>
      <c r="C161" s="7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</row>
    <row r="162">
      <c r="A162" s="24" t="n"/>
      <c r="B162" s="78" t="n"/>
      <c r="C162" s="7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</row>
    <row r="163">
      <c r="A163" s="24" t="n"/>
      <c r="B163" s="78" t="n"/>
      <c r="C163" s="7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</row>
    <row r="164">
      <c r="A164" s="24" t="n"/>
      <c r="B164" s="78" t="n"/>
      <c r="C164" s="7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</row>
    <row r="165">
      <c r="A165" s="24" t="n"/>
      <c r="B165" s="78" t="n"/>
      <c r="C165" s="7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</row>
    <row r="166">
      <c r="A166" s="24" t="n"/>
      <c r="B166" s="78" t="n"/>
      <c r="C166" s="7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</row>
    <row r="167">
      <c r="A167" s="24" t="n"/>
      <c r="B167" s="78" t="n"/>
      <c r="C167" s="7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</row>
    <row r="168">
      <c r="A168" s="24" t="n"/>
      <c r="B168" s="78" t="n"/>
      <c r="C168" s="7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</row>
    <row r="169">
      <c r="A169" s="24" t="n"/>
      <c r="B169" s="78" t="n"/>
      <c r="C169" s="7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</row>
    <row r="170">
      <c r="A170" s="24" t="n"/>
      <c r="B170" s="78" t="n"/>
      <c r="C170" s="7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</row>
    <row r="171">
      <c r="A171" s="24" t="n"/>
      <c r="B171" s="78" t="n"/>
      <c r="C171" s="7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</row>
    <row r="172">
      <c r="A172" s="24" t="n"/>
      <c r="B172" s="78" t="n"/>
      <c r="C172" s="7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</row>
    <row r="173">
      <c r="A173" s="24" t="n"/>
      <c r="B173" s="78" t="n"/>
      <c r="C173" s="7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</row>
    <row r="174">
      <c r="A174" s="24" t="n"/>
      <c r="B174" s="78" t="n"/>
      <c r="C174" s="7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</row>
    <row r="175">
      <c r="A175" s="24" t="n"/>
      <c r="B175" s="78" t="n"/>
      <c r="C175" s="7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</row>
    <row r="176">
      <c r="A176" s="24" t="n"/>
      <c r="B176" s="78" t="n"/>
      <c r="C176" s="7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</row>
    <row r="177">
      <c r="A177" s="24" t="n"/>
      <c r="B177" s="78" t="n"/>
      <c r="C177" s="7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</row>
    <row r="178">
      <c r="A178" s="24" t="n"/>
      <c r="B178" s="78" t="n"/>
      <c r="C178" s="7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</row>
    <row r="179">
      <c r="A179" s="24" t="n"/>
      <c r="B179" s="78" t="n"/>
      <c r="C179" s="7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</row>
    <row r="180">
      <c r="A180" s="24" t="n"/>
      <c r="B180" s="78" t="n"/>
      <c r="C180" s="7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</row>
    <row r="181">
      <c r="A181" s="24" t="n"/>
      <c r="B181" s="78" t="n"/>
      <c r="C181" s="7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</row>
    <row r="182">
      <c r="A182" s="24" t="n"/>
      <c r="B182" s="78" t="n"/>
      <c r="C182" s="7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</row>
    <row r="183">
      <c r="A183" s="24" t="n"/>
      <c r="B183" s="78" t="n"/>
      <c r="C183" s="7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</row>
    <row r="184">
      <c r="A184" s="24" t="n"/>
      <c r="B184" s="78" t="n"/>
      <c r="C184" s="7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</row>
    <row r="185">
      <c r="A185" s="24" t="n"/>
      <c r="B185" s="78" t="n"/>
      <c r="C185" s="7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</row>
    <row r="186">
      <c r="A186" s="24" t="n"/>
      <c r="B186" s="78" t="n"/>
      <c r="C186" s="7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</row>
    <row r="187">
      <c r="A187" s="24" t="n"/>
      <c r="B187" s="78" t="n"/>
      <c r="C187" s="7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</row>
    <row r="188">
      <c r="A188" s="24" t="n"/>
      <c r="B188" s="78" t="n"/>
      <c r="C188" s="7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</row>
    <row r="189">
      <c r="A189" s="24" t="n"/>
      <c r="B189" s="78" t="n"/>
      <c r="C189" s="7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</row>
    <row r="190">
      <c r="A190" s="24" t="n"/>
      <c r="B190" s="78" t="n"/>
      <c r="C190" s="7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</row>
    <row r="191">
      <c r="A191" s="24" t="n"/>
      <c r="B191" s="78" t="n"/>
      <c r="C191" s="7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</row>
    <row r="192">
      <c r="A192" s="24" t="n"/>
      <c r="B192" s="78" t="n"/>
      <c r="C192" s="7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</row>
    <row r="193">
      <c r="A193" s="24" t="n"/>
      <c r="B193" s="78" t="n"/>
      <c r="C193" s="7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</row>
    <row r="194">
      <c r="A194" s="24" t="n"/>
      <c r="B194" s="78" t="n"/>
      <c r="C194" s="7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</row>
    <row r="195">
      <c r="A195" s="24" t="n"/>
      <c r="B195" s="78" t="n"/>
      <c r="C195" s="7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</row>
    <row r="196">
      <c r="A196" s="24" t="n"/>
      <c r="B196" s="78" t="n"/>
      <c r="C196" s="7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</row>
    <row r="197">
      <c r="A197" s="24" t="n"/>
      <c r="B197" s="78" t="n"/>
      <c r="C197" s="7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</row>
    <row r="198">
      <c r="A198" s="24" t="n"/>
      <c r="B198" s="78" t="n"/>
      <c r="C198" s="7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</row>
    <row r="199">
      <c r="A199" s="24" t="n"/>
      <c r="B199" s="78" t="n"/>
      <c r="C199" s="7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</row>
    <row r="200">
      <c r="A200" s="24" t="n"/>
      <c r="B200" s="78" t="n"/>
      <c r="C200" s="7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</row>
    <row r="201">
      <c r="A201" s="24" t="n"/>
      <c r="B201" s="78" t="n"/>
      <c r="C201" s="7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</row>
    <row r="202">
      <c r="A202" s="24" t="n"/>
      <c r="B202" s="78" t="n"/>
      <c r="C202" s="7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</row>
    <row r="203">
      <c r="A203" s="24" t="n"/>
      <c r="B203" s="78" t="n"/>
      <c r="C203" s="7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</row>
    <row r="204">
      <c r="A204" s="24" t="n"/>
      <c r="B204" s="78" t="n"/>
      <c r="C204" s="7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</row>
    <row r="205">
      <c r="A205" s="24" t="n"/>
      <c r="B205" s="78" t="n"/>
      <c r="C205" s="7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</row>
    <row r="206">
      <c r="A206" s="24" t="n"/>
      <c r="B206" s="78" t="n"/>
      <c r="C206" s="7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</row>
    <row r="207">
      <c r="A207" s="24" t="n"/>
      <c r="B207" s="78" t="n"/>
      <c r="C207" s="7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</row>
    <row r="208">
      <c r="A208" s="24" t="n"/>
      <c r="B208" s="78" t="n"/>
      <c r="C208" s="7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</row>
    <row r="209">
      <c r="A209" s="24" t="n"/>
      <c r="B209" s="78" t="n"/>
      <c r="C209" s="7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</row>
    <row r="210">
      <c r="A210" s="24" t="n"/>
      <c r="B210" s="78" t="n"/>
      <c r="C210" s="7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</row>
    <row r="211">
      <c r="A211" s="24" t="n"/>
      <c r="B211" s="78" t="n"/>
      <c r="C211" s="7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</row>
    <row r="212">
      <c r="A212" s="24" t="n"/>
      <c r="B212" s="78" t="n"/>
      <c r="C212" s="7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</row>
    <row r="213">
      <c r="A213" s="24" t="n"/>
      <c r="B213" s="78" t="n"/>
      <c r="C213" s="7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</row>
    <row r="214">
      <c r="A214" s="24" t="n"/>
      <c r="B214" s="78" t="n"/>
      <c r="C214" s="7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</row>
    <row r="215">
      <c r="A215" s="24" t="n"/>
      <c r="B215" s="78" t="n"/>
      <c r="C215" s="7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</row>
    <row r="216">
      <c r="A216" s="24" t="n"/>
      <c r="B216" s="78" t="n"/>
      <c r="C216" s="7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</row>
    <row r="217">
      <c r="A217" s="24" t="n"/>
      <c r="B217" s="78" t="n"/>
      <c r="C217" s="7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</row>
    <row r="218">
      <c r="A218" s="24" t="n"/>
      <c r="B218" s="78" t="n"/>
      <c r="C218" s="7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</row>
    <row r="219">
      <c r="A219" s="24" t="n"/>
      <c r="B219" s="78" t="n"/>
      <c r="C219" s="7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</row>
    <row r="220">
      <c r="A220" s="24" t="n"/>
      <c r="B220" s="78" t="n"/>
      <c r="C220" s="7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</row>
    <row r="221">
      <c r="A221" s="24" t="n"/>
      <c r="B221" s="78" t="n"/>
      <c r="C221" s="7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</row>
    <row r="222">
      <c r="A222" s="24" t="n"/>
      <c r="B222" s="78" t="n"/>
      <c r="C222" s="7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</row>
    <row r="223">
      <c r="A223" s="24" t="n"/>
      <c r="B223" s="78" t="n"/>
      <c r="C223" s="7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</row>
    <row r="224">
      <c r="A224" s="24" t="n"/>
      <c r="B224" s="78" t="n"/>
      <c r="C224" s="7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</row>
    <row r="225">
      <c r="A225" s="24" t="n"/>
      <c r="B225" s="78" t="n"/>
      <c r="C225" s="7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</row>
    <row r="226">
      <c r="A226" s="24" t="n"/>
      <c r="B226" s="78" t="n"/>
      <c r="C226" s="7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</row>
    <row r="227">
      <c r="A227" s="24" t="n"/>
      <c r="B227" s="78" t="n"/>
      <c r="C227" s="7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</row>
    <row r="228">
      <c r="A228" s="24" t="n"/>
      <c r="B228" s="78" t="n"/>
      <c r="C228" s="7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</row>
    <row r="229">
      <c r="A229" s="24" t="n"/>
      <c r="B229" s="78" t="n"/>
      <c r="C229" s="7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</row>
    <row r="230">
      <c r="A230" s="24" t="n"/>
      <c r="B230" s="78" t="n"/>
      <c r="C230" s="7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</row>
    <row r="231">
      <c r="A231" s="24" t="n"/>
      <c r="B231" s="78" t="n"/>
      <c r="C231" s="7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</row>
    <row r="232">
      <c r="A232" s="24" t="n"/>
      <c r="B232" s="78" t="n"/>
      <c r="C232" s="7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</row>
    <row r="233">
      <c r="A233" s="24" t="n"/>
      <c r="B233" s="78" t="n"/>
      <c r="C233" s="7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</row>
    <row r="234">
      <c r="A234" s="24" t="n"/>
      <c r="B234" s="78" t="n"/>
      <c r="C234" s="7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</row>
    <row r="235">
      <c r="A235" s="24" t="n"/>
      <c r="B235" s="78" t="n"/>
      <c r="C235" s="7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</row>
    <row r="236">
      <c r="A236" s="24" t="n"/>
      <c r="B236" s="78" t="n"/>
      <c r="C236" s="7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</row>
    <row r="237">
      <c r="A237" s="24" t="n"/>
      <c r="B237" s="78" t="n"/>
      <c r="C237" s="7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</row>
    <row r="238">
      <c r="A238" s="24" t="n"/>
      <c r="B238" s="78" t="n"/>
      <c r="C238" s="7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</row>
    <row r="239">
      <c r="A239" s="24" t="n"/>
      <c r="B239" s="78" t="n"/>
      <c r="C239" s="7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</row>
    <row r="240">
      <c r="A240" s="24" t="n"/>
      <c r="B240" s="78" t="n"/>
      <c r="C240" s="7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</row>
    <row r="241">
      <c r="A241" s="24" t="n"/>
      <c r="B241" s="78" t="n"/>
      <c r="C241" s="7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</row>
    <row r="242">
      <c r="A242" s="24" t="n"/>
      <c r="B242" s="78" t="n"/>
      <c r="C242" s="7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</row>
    <row r="243">
      <c r="A243" s="24" t="n"/>
      <c r="B243" s="78" t="n"/>
      <c r="C243" s="7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</row>
    <row r="244">
      <c r="A244" s="24" t="n"/>
      <c r="B244" s="78" t="n"/>
      <c r="C244" s="7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</row>
    <row r="245">
      <c r="A245" s="24" t="n"/>
      <c r="B245" s="78" t="n"/>
      <c r="C245" s="7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</row>
    <row r="246">
      <c r="A246" s="24" t="n"/>
      <c r="B246" s="78" t="n"/>
      <c r="C246" s="7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</row>
    <row r="247">
      <c r="A247" s="24" t="n"/>
      <c r="B247" s="78" t="n"/>
      <c r="C247" s="7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</row>
    <row r="248">
      <c r="A248" s="24" t="n"/>
      <c r="B248" s="78" t="n"/>
      <c r="C248" s="7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</row>
    <row r="249">
      <c r="A249" s="24" t="n"/>
      <c r="B249" s="78" t="n"/>
      <c r="C249" s="7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</row>
    <row r="250">
      <c r="A250" s="24" t="n"/>
      <c r="B250" s="78" t="n"/>
      <c r="C250" s="7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</row>
    <row r="251">
      <c r="A251" s="24" t="n"/>
      <c r="B251" s="78" t="n"/>
      <c r="C251" s="7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</row>
    <row r="252">
      <c r="A252" s="24" t="n"/>
      <c r="B252" s="78" t="n"/>
      <c r="C252" s="7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</row>
    <row r="253">
      <c r="A253" s="24" t="n"/>
      <c r="B253" s="78" t="n"/>
      <c r="C253" s="7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</row>
    <row r="254">
      <c r="A254" s="24" t="n"/>
      <c r="B254" s="78" t="n"/>
      <c r="C254" s="7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</row>
    <row r="255">
      <c r="A255" s="24" t="n"/>
      <c r="B255" s="78" t="n"/>
      <c r="C255" s="7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</row>
    <row r="256">
      <c r="A256" s="24" t="n"/>
      <c r="B256" s="78" t="n"/>
      <c r="C256" s="7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</row>
    <row r="257">
      <c r="A257" s="24" t="n"/>
      <c r="B257" s="78" t="n"/>
      <c r="C257" s="7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</row>
    <row r="258">
      <c r="A258" s="24" t="n"/>
      <c r="B258" s="78" t="n"/>
      <c r="C258" s="7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</row>
    <row r="259">
      <c r="A259" s="24" t="n"/>
      <c r="B259" s="78" t="n"/>
      <c r="C259" s="7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</row>
    <row r="260">
      <c r="A260" s="24" t="n"/>
      <c r="B260" s="78" t="n"/>
      <c r="C260" s="7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</row>
    <row r="261">
      <c r="A261" s="24" t="n"/>
      <c r="B261" s="78" t="n"/>
      <c r="C261" s="7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</row>
    <row r="262">
      <c r="A262" s="24" t="n"/>
      <c r="B262" s="78" t="n"/>
      <c r="C262" s="7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</row>
    <row r="263">
      <c r="A263" s="24" t="n"/>
      <c r="B263" s="78" t="n"/>
      <c r="C263" s="7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</row>
    <row r="264">
      <c r="A264" s="24" t="n"/>
      <c r="B264" s="78" t="n"/>
      <c r="C264" s="7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</row>
    <row r="265">
      <c r="A265" s="24" t="n"/>
      <c r="B265" s="78" t="n"/>
      <c r="C265" s="7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</row>
    <row r="266">
      <c r="A266" s="24" t="n"/>
      <c r="B266" s="78" t="n"/>
      <c r="C266" s="7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</row>
    <row r="267">
      <c r="A267" s="24" t="n"/>
      <c r="B267" s="78" t="n"/>
      <c r="C267" s="7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</row>
    <row r="268">
      <c r="A268" s="24" t="n"/>
      <c r="B268" s="78" t="n"/>
      <c r="C268" s="7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</row>
    <row r="269">
      <c r="A269" s="24" t="n"/>
      <c r="B269" s="78" t="n"/>
      <c r="C269" s="7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</row>
    <row r="270">
      <c r="A270" s="24" t="n"/>
      <c r="B270" s="78" t="n"/>
      <c r="C270" s="7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</row>
    <row r="271">
      <c r="A271" s="24" t="n"/>
      <c r="B271" s="78" t="n"/>
      <c r="C271" s="7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</row>
    <row r="272">
      <c r="A272" s="24" t="n"/>
      <c r="B272" s="78" t="n"/>
      <c r="C272" s="7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</row>
    <row r="273">
      <c r="A273" s="24" t="n"/>
      <c r="B273" s="78" t="n"/>
      <c r="C273" s="7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</row>
    <row r="274">
      <c r="A274" s="24" t="n"/>
      <c r="B274" s="78" t="n"/>
      <c r="C274" s="7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</row>
    <row r="275">
      <c r="A275" s="24" t="n"/>
      <c r="B275" s="78" t="n"/>
      <c r="C275" s="7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</row>
    <row r="276">
      <c r="A276" s="24" t="n"/>
      <c r="B276" s="78" t="n"/>
      <c r="C276" s="7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</row>
    <row r="277">
      <c r="A277" s="24" t="n"/>
      <c r="B277" s="78" t="n"/>
      <c r="C277" s="7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</row>
    <row r="278">
      <c r="A278" s="24" t="n"/>
      <c r="B278" s="78" t="n"/>
      <c r="C278" s="7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</row>
    <row r="279">
      <c r="A279" s="24" t="n"/>
      <c r="B279" s="78" t="n"/>
      <c r="C279" s="7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</row>
    <row r="280">
      <c r="A280" s="24" t="n"/>
      <c r="B280" s="78" t="n"/>
      <c r="C280" s="7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</row>
    <row r="281">
      <c r="A281" s="24" t="n"/>
      <c r="B281" s="78" t="n"/>
      <c r="C281" s="7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</row>
    <row r="282">
      <c r="A282" s="24" t="n"/>
      <c r="B282" s="78" t="n"/>
      <c r="C282" s="7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</row>
    <row r="283">
      <c r="A283" s="24" t="n"/>
      <c r="B283" s="78" t="n"/>
      <c r="C283" s="7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</row>
    <row r="284">
      <c r="A284" s="24" t="n"/>
      <c r="B284" s="78" t="n"/>
      <c r="C284" s="7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</row>
    <row r="285">
      <c r="A285" s="24" t="n"/>
      <c r="B285" s="78" t="n"/>
      <c r="C285" s="7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</row>
    <row r="286">
      <c r="A286" s="24" t="n"/>
      <c r="B286" s="78" t="n"/>
      <c r="C286" s="7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</row>
    <row r="287">
      <c r="A287" s="24" t="n"/>
      <c r="B287" s="78" t="n"/>
      <c r="C287" s="7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</row>
    <row r="288">
      <c r="A288" s="24" t="n"/>
      <c r="B288" s="78" t="n"/>
      <c r="C288" s="7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</row>
    <row r="289">
      <c r="A289" s="24" t="n"/>
      <c r="B289" s="78" t="n"/>
      <c r="C289" s="7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</row>
    <row r="290">
      <c r="A290" s="24" t="n"/>
      <c r="B290" s="78" t="n"/>
      <c r="C290" s="7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</row>
    <row r="291">
      <c r="A291" s="24" t="n"/>
      <c r="B291" s="78" t="n"/>
      <c r="C291" s="7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</row>
    <row r="292">
      <c r="A292" s="24" t="n"/>
      <c r="B292" s="78" t="n"/>
      <c r="C292" s="7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</row>
    <row r="293">
      <c r="A293" s="24" t="n"/>
      <c r="B293" s="78" t="n"/>
      <c r="C293" s="7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</row>
    <row r="294">
      <c r="A294" s="24" t="n"/>
      <c r="B294" s="78" t="n"/>
      <c r="C294" s="7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</row>
    <row r="295">
      <c r="A295" s="24" t="n"/>
      <c r="B295" s="78" t="n"/>
      <c r="C295" s="7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</row>
    <row r="296">
      <c r="A296" s="24" t="n"/>
      <c r="B296" s="78" t="n"/>
      <c r="C296" s="7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</row>
    <row r="297">
      <c r="A297" s="24" t="n"/>
      <c r="B297" s="78" t="n"/>
      <c r="C297" s="7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</row>
    <row r="298">
      <c r="A298" s="24" t="n"/>
      <c r="B298" s="78" t="n"/>
      <c r="C298" s="7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</row>
    <row r="299">
      <c r="A299" s="24" t="n"/>
      <c r="B299" s="78" t="n"/>
      <c r="C299" s="7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</row>
    <row r="300">
      <c r="A300" s="24" t="n"/>
      <c r="B300" s="78" t="n"/>
      <c r="C300" s="7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</row>
    <row r="301">
      <c r="A301" s="24" t="n"/>
      <c r="B301" s="78" t="n"/>
      <c r="C301" s="7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</row>
    <row r="302">
      <c r="A302" s="24" t="n"/>
      <c r="B302" s="78" t="n"/>
      <c r="C302" s="7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</row>
    <row r="303">
      <c r="A303" s="24" t="n"/>
      <c r="B303" s="78" t="n"/>
      <c r="C303" s="7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</row>
    <row r="304">
      <c r="A304" s="24" t="n"/>
      <c r="B304" s="78" t="n"/>
      <c r="C304" s="7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</row>
    <row r="305">
      <c r="A305" s="24" t="n"/>
      <c r="B305" s="78" t="n"/>
      <c r="C305" s="7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</row>
    <row r="306">
      <c r="A306" s="24" t="n"/>
      <c r="B306" s="78" t="n"/>
      <c r="C306" s="7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</row>
    <row r="307">
      <c r="A307" s="24" t="n"/>
      <c r="B307" s="78" t="n"/>
      <c r="C307" s="7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</row>
    <row r="308">
      <c r="A308" s="24" t="n"/>
      <c r="B308" s="78" t="n"/>
      <c r="C308" s="7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</row>
    <row r="309">
      <c r="A309" s="24" t="n"/>
      <c r="B309" s="78" t="n"/>
      <c r="C309" s="7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</row>
    <row r="310">
      <c r="A310" s="24" t="n"/>
      <c r="B310" s="78" t="n"/>
      <c r="C310" s="7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</row>
    <row r="311">
      <c r="A311" s="24" t="n"/>
      <c r="B311" s="78" t="n"/>
      <c r="C311" s="7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</row>
    <row r="312">
      <c r="A312" s="24" t="n"/>
      <c r="B312" s="78" t="n"/>
      <c r="C312" s="7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</row>
    <row r="313">
      <c r="A313" s="24" t="n"/>
      <c r="B313" s="78" t="n"/>
      <c r="C313" s="7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</row>
    <row r="314">
      <c r="A314" s="24" t="n"/>
      <c r="B314" s="78" t="n"/>
      <c r="C314" s="7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</row>
    <row r="315">
      <c r="A315" s="24" t="n"/>
      <c r="B315" s="78" t="n"/>
      <c r="C315" s="7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</row>
    <row r="316">
      <c r="A316" s="24" t="n"/>
      <c r="B316" s="78" t="n"/>
      <c r="C316" s="7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</row>
    <row r="317">
      <c r="A317" s="24" t="n"/>
      <c r="B317" s="78" t="n"/>
      <c r="C317" s="7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</row>
    <row r="318">
      <c r="A318" s="24" t="n"/>
      <c r="B318" s="78" t="n"/>
      <c r="C318" s="7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</row>
    <row r="319">
      <c r="A319" s="24" t="n"/>
      <c r="B319" s="78" t="n"/>
      <c r="C319" s="7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</row>
    <row r="320">
      <c r="A320" s="24" t="n"/>
      <c r="B320" s="78" t="n"/>
      <c r="C320" s="7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</row>
    <row r="321">
      <c r="A321" s="24" t="n"/>
      <c r="B321" s="78" t="n"/>
      <c r="C321" s="7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</row>
    <row r="322">
      <c r="A322" s="24" t="n"/>
      <c r="B322" s="78" t="n"/>
      <c r="C322" s="7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</row>
    <row r="323">
      <c r="A323" s="24" t="n"/>
      <c r="B323" s="78" t="n"/>
      <c r="C323" s="7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</row>
    <row r="324">
      <c r="A324" s="24" t="n"/>
      <c r="B324" s="78" t="n"/>
      <c r="C324" s="7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</row>
    <row r="325">
      <c r="A325" s="24" t="n"/>
      <c r="B325" s="78" t="n"/>
      <c r="C325" s="7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</row>
    <row r="326">
      <c r="A326" s="24" t="n"/>
      <c r="B326" s="78" t="n"/>
      <c r="C326" s="7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</row>
    <row r="327">
      <c r="A327" s="24" t="n"/>
      <c r="B327" s="78" t="n"/>
      <c r="C327" s="7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</row>
    <row r="328">
      <c r="A328" s="24" t="n"/>
      <c r="B328" s="78" t="n"/>
      <c r="C328" s="7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</row>
    <row r="329">
      <c r="A329" s="24" t="n"/>
      <c r="B329" s="78" t="n"/>
      <c r="C329" s="7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</row>
    <row r="330">
      <c r="A330" s="24" t="n"/>
      <c r="B330" s="78" t="n"/>
      <c r="C330" s="7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</row>
    <row r="331">
      <c r="A331" s="24" t="n"/>
      <c r="B331" s="78" t="n"/>
      <c r="C331" s="7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</row>
    <row r="332">
      <c r="A332" s="24" t="n"/>
      <c r="B332" s="78" t="n"/>
      <c r="C332" s="7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</row>
    <row r="333">
      <c r="A333" s="24" t="n"/>
      <c r="B333" s="78" t="n"/>
      <c r="C333" s="7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</row>
    <row r="334">
      <c r="A334" s="24" t="n"/>
      <c r="B334" s="78" t="n"/>
      <c r="C334" s="7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</row>
    <row r="335">
      <c r="A335" s="24" t="n"/>
      <c r="B335" s="78" t="n"/>
      <c r="C335" s="7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</row>
    <row r="336">
      <c r="A336" s="24" t="n"/>
      <c r="B336" s="78" t="n"/>
      <c r="C336" s="7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</row>
    <row r="337">
      <c r="A337" s="24" t="n"/>
      <c r="B337" s="78" t="n"/>
      <c r="C337" s="7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</row>
    <row r="338">
      <c r="A338" s="24" t="n"/>
      <c r="B338" s="78" t="n"/>
      <c r="C338" s="7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</row>
    <row r="339">
      <c r="A339" s="24" t="n"/>
      <c r="B339" s="78" t="n"/>
      <c r="C339" s="7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</row>
    <row r="340">
      <c r="A340" s="24" t="n"/>
      <c r="B340" s="78" t="n"/>
      <c r="C340" s="7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</row>
    <row r="341">
      <c r="A341" s="24" t="n"/>
      <c r="B341" s="78" t="n"/>
      <c r="C341" s="7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</row>
    <row r="342">
      <c r="A342" s="24" t="n"/>
      <c r="B342" s="78" t="n"/>
      <c r="C342" s="7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</row>
    <row r="343">
      <c r="A343" s="24" t="n"/>
      <c r="B343" s="78" t="n"/>
      <c r="C343" s="7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</row>
    <row r="344">
      <c r="A344" s="24" t="n"/>
      <c r="B344" s="78" t="n"/>
      <c r="C344" s="7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</row>
    <row r="345">
      <c r="A345" s="24" t="n"/>
      <c r="B345" s="78" t="n"/>
      <c r="C345" s="7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</row>
    <row r="346">
      <c r="A346" s="24" t="n"/>
      <c r="B346" s="78" t="n"/>
      <c r="C346" s="7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</row>
    <row r="347">
      <c r="A347" s="24" t="n"/>
      <c r="B347" s="78" t="n"/>
      <c r="C347" s="7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</row>
    <row r="348">
      <c r="A348" s="24" t="n"/>
      <c r="B348" s="78" t="n"/>
      <c r="C348" s="7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</row>
    <row r="349">
      <c r="A349" s="24" t="n"/>
      <c r="B349" s="78" t="n"/>
      <c r="C349" s="7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</row>
    <row r="350">
      <c r="A350" s="24" t="n"/>
      <c r="B350" s="78" t="n"/>
      <c r="C350" s="7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</row>
    <row r="351">
      <c r="A351" s="24" t="n"/>
      <c r="B351" s="78" t="n"/>
      <c r="C351" s="7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</row>
    <row r="352">
      <c r="A352" s="24" t="n"/>
      <c r="B352" s="78" t="n"/>
      <c r="C352" s="7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</row>
    <row r="353">
      <c r="A353" s="24" t="n"/>
      <c r="B353" s="78" t="n"/>
      <c r="C353" s="7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</row>
    <row r="354">
      <c r="A354" s="24" t="n"/>
      <c r="B354" s="78" t="n"/>
      <c r="C354" s="7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</row>
    <row r="355">
      <c r="A355" s="24" t="n"/>
      <c r="B355" s="78" t="n"/>
      <c r="C355" s="7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</row>
    <row r="356">
      <c r="A356" s="24" t="n"/>
      <c r="B356" s="78" t="n"/>
      <c r="C356" s="7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</row>
    <row r="357">
      <c r="A357" s="24" t="n"/>
      <c r="B357" s="78" t="n"/>
      <c r="C357" s="7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</row>
    <row r="358">
      <c r="A358" s="24" t="n"/>
      <c r="B358" s="78" t="n"/>
      <c r="C358" s="7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</row>
    <row r="359">
      <c r="A359" s="24" t="n"/>
      <c r="B359" s="78" t="n"/>
      <c r="C359" s="7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</row>
    <row r="360">
      <c r="A360" s="24" t="n"/>
      <c r="B360" s="78" t="n"/>
      <c r="C360" s="7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</row>
    <row r="361">
      <c r="A361" s="24" t="n"/>
      <c r="B361" s="78" t="n"/>
      <c r="C361" s="7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</row>
    <row r="362">
      <c r="A362" s="24" t="n"/>
      <c r="B362" s="78" t="n"/>
      <c r="C362" s="7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</row>
    <row r="363">
      <c r="A363" s="24" t="n"/>
      <c r="B363" s="78" t="n"/>
      <c r="C363" s="7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</row>
    <row r="364">
      <c r="A364" s="24" t="n"/>
      <c r="B364" s="78" t="n"/>
      <c r="C364" s="7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</row>
    <row r="365">
      <c r="A365" s="24" t="n"/>
      <c r="B365" s="78" t="n"/>
      <c r="C365" s="7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</row>
    <row r="366">
      <c r="A366" s="24" t="n"/>
      <c r="B366" s="78" t="n"/>
      <c r="C366" s="7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</row>
    <row r="367">
      <c r="A367" s="24" t="n"/>
      <c r="B367" s="78" t="n"/>
      <c r="C367" s="7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</row>
    <row r="368">
      <c r="A368" s="24" t="n"/>
      <c r="B368" s="78" t="n"/>
      <c r="C368" s="7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</row>
    <row r="369">
      <c r="A369" s="24" t="n"/>
      <c r="B369" s="78" t="n"/>
      <c r="C369" s="7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</row>
    <row r="370">
      <c r="A370" s="24" t="n"/>
      <c r="B370" s="78" t="n"/>
      <c r="C370" s="7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</row>
    <row r="371">
      <c r="A371" s="24" t="n"/>
      <c r="B371" s="78" t="n"/>
      <c r="C371" s="7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</row>
    <row r="372">
      <c r="A372" s="24" t="n"/>
      <c r="B372" s="78" t="n"/>
      <c r="C372" s="7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</row>
    <row r="373">
      <c r="A373" s="24" t="n"/>
      <c r="B373" s="78" t="n"/>
      <c r="C373" s="7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</row>
    <row r="374">
      <c r="A374" s="24" t="n"/>
      <c r="B374" s="78" t="n"/>
      <c r="C374" s="7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</row>
    <row r="375">
      <c r="A375" s="24" t="n"/>
      <c r="B375" s="78" t="n"/>
      <c r="C375" s="7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</row>
    <row r="376">
      <c r="A376" s="24" t="n"/>
      <c r="B376" s="78" t="n"/>
      <c r="C376" s="7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</row>
    <row r="377">
      <c r="A377" s="24" t="n"/>
      <c r="B377" s="78" t="n"/>
      <c r="C377" s="7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</row>
    <row r="378">
      <c r="A378" s="24" t="n"/>
      <c r="B378" s="78" t="n"/>
      <c r="C378" s="7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</row>
    <row r="379">
      <c r="A379" s="24" t="n"/>
      <c r="B379" s="78" t="n"/>
      <c r="C379" s="7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</row>
    <row r="380">
      <c r="A380" s="24" t="n"/>
      <c r="B380" s="78" t="n"/>
      <c r="C380" s="7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</row>
    <row r="381">
      <c r="A381" s="24" t="n"/>
      <c r="B381" s="78" t="n"/>
      <c r="C381" s="7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</row>
    <row r="382">
      <c r="A382" s="24" t="n"/>
      <c r="B382" s="78" t="n"/>
      <c r="C382" s="7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</row>
    <row r="383">
      <c r="A383" s="24" t="n"/>
      <c r="B383" s="78" t="n"/>
      <c r="C383" s="7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</row>
    <row r="384">
      <c r="A384" s="24" t="n"/>
      <c r="B384" s="78" t="n"/>
      <c r="C384" s="7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</row>
    <row r="385">
      <c r="A385" s="24" t="n"/>
      <c r="B385" s="78" t="n"/>
      <c r="C385" s="7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</row>
    <row r="386">
      <c r="A386" s="24" t="n"/>
      <c r="B386" s="78" t="n"/>
      <c r="C386" s="7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</row>
    <row r="387">
      <c r="A387" s="24" t="n"/>
      <c r="B387" s="78" t="n"/>
      <c r="C387" s="7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</row>
    <row r="388">
      <c r="A388" s="24" t="n"/>
      <c r="B388" s="78" t="n"/>
      <c r="C388" s="7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</row>
    <row r="389">
      <c r="A389" s="24" t="n"/>
      <c r="B389" s="78" t="n"/>
      <c r="C389" s="7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</row>
    <row r="390">
      <c r="A390" s="24" t="n"/>
      <c r="B390" s="78" t="n"/>
      <c r="C390" s="7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</row>
    <row r="391">
      <c r="A391" s="24" t="n"/>
      <c r="B391" s="78" t="n"/>
      <c r="C391" s="7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</row>
    <row r="392">
      <c r="A392" s="24" t="n"/>
      <c r="B392" s="78" t="n"/>
      <c r="C392" s="7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</row>
    <row r="393">
      <c r="A393" s="24" t="n"/>
      <c r="B393" s="78" t="n"/>
      <c r="C393" s="7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</row>
    <row r="394">
      <c r="A394" s="24" t="n"/>
      <c r="B394" s="78" t="n"/>
      <c r="C394" s="7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</row>
    <row r="395">
      <c r="A395" s="24" t="n"/>
      <c r="B395" s="78" t="n"/>
      <c r="C395" s="7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</row>
    <row r="396">
      <c r="A396" s="24" t="n"/>
      <c r="B396" s="78" t="n"/>
      <c r="C396" s="7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</row>
    <row r="397">
      <c r="A397" s="24" t="n"/>
      <c r="B397" s="78" t="n"/>
      <c r="C397" s="7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</row>
    <row r="398">
      <c r="A398" s="24" t="n"/>
      <c r="B398" s="78" t="n"/>
      <c r="C398" s="7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</row>
    <row r="399">
      <c r="A399" s="24" t="n"/>
      <c r="B399" s="78" t="n"/>
      <c r="C399" s="7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</row>
    <row r="400">
      <c r="A400" s="24" t="n"/>
      <c r="B400" s="78" t="n"/>
      <c r="C400" s="7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</row>
    <row r="401">
      <c r="A401" s="24" t="n"/>
      <c r="B401" s="78" t="n"/>
      <c r="C401" s="7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</row>
    <row r="402">
      <c r="A402" s="24" t="n"/>
      <c r="B402" s="78" t="n"/>
      <c r="C402" s="7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</row>
    <row r="403">
      <c r="A403" s="24" t="n"/>
      <c r="B403" s="78" t="n"/>
      <c r="C403" s="7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</row>
    <row r="404">
      <c r="A404" s="24" t="n"/>
      <c r="B404" s="78" t="n"/>
      <c r="C404" s="7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</row>
    <row r="405">
      <c r="A405" s="24" t="n"/>
      <c r="B405" s="78" t="n"/>
      <c r="C405" s="7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</row>
    <row r="406">
      <c r="A406" s="24" t="n"/>
      <c r="B406" s="78" t="n"/>
      <c r="C406" s="7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</row>
    <row r="407">
      <c r="A407" s="24" t="n"/>
      <c r="B407" s="78" t="n"/>
      <c r="C407" s="7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</row>
    <row r="408">
      <c r="A408" s="24" t="n"/>
      <c r="B408" s="78" t="n"/>
      <c r="C408" s="7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</row>
    <row r="409">
      <c r="A409" s="24" t="n"/>
      <c r="B409" s="78" t="n"/>
      <c r="C409" s="7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</row>
    <row r="410">
      <c r="A410" s="24" t="n"/>
      <c r="B410" s="78" t="n"/>
      <c r="C410" s="7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</row>
    <row r="411">
      <c r="A411" s="24" t="n"/>
      <c r="B411" s="78" t="n"/>
      <c r="C411" s="7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</row>
    <row r="412">
      <c r="A412" s="24" t="n"/>
      <c r="B412" s="78" t="n"/>
      <c r="C412" s="7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</row>
    <row r="413">
      <c r="A413" s="24" t="n"/>
      <c r="B413" s="78" t="n"/>
      <c r="C413" s="7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</row>
    <row r="414">
      <c r="A414" s="24" t="n"/>
      <c r="B414" s="78" t="n"/>
      <c r="C414" s="7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</row>
    <row r="415">
      <c r="A415" s="24" t="n"/>
      <c r="B415" s="78" t="n"/>
      <c r="C415" s="7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</row>
    <row r="416">
      <c r="A416" s="24" t="n"/>
      <c r="B416" s="78" t="n"/>
      <c r="C416" s="7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</row>
    <row r="417">
      <c r="A417" s="24" t="n"/>
      <c r="B417" s="78" t="n"/>
      <c r="C417" s="7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</row>
    <row r="418">
      <c r="A418" s="24" t="n"/>
      <c r="B418" s="78" t="n"/>
      <c r="C418" s="7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</row>
    <row r="419">
      <c r="A419" s="24" t="n"/>
      <c r="B419" s="78" t="n"/>
      <c r="C419" s="7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</row>
    <row r="420">
      <c r="A420" s="24" t="n"/>
      <c r="B420" s="78" t="n"/>
      <c r="C420" s="7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</row>
    <row r="421">
      <c r="A421" s="24" t="n"/>
      <c r="B421" s="78" t="n"/>
      <c r="C421" s="7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</row>
    <row r="422">
      <c r="A422" s="24" t="n"/>
      <c r="B422" s="78" t="n"/>
      <c r="C422" s="7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</row>
    <row r="423">
      <c r="A423" s="24" t="n"/>
      <c r="B423" s="78" t="n"/>
      <c r="C423" s="7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</row>
    <row r="424">
      <c r="A424" s="24" t="n"/>
      <c r="B424" s="78" t="n"/>
      <c r="C424" s="7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</row>
    <row r="425">
      <c r="A425" s="24" t="n"/>
      <c r="B425" s="78" t="n"/>
      <c r="C425" s="7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</row>
    <row r="426">
      <c r="A426" s="24" t="n"/>
      <c r="B426" s="78" t="n"/>
      <c r="C426" s="7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</row>
    <row r="427">
      <c r="A427" s="24" t="n"/>
      <c r="B427" s="78" t="n"/>
      <c r="C427" s="7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</row>
    <row r="428">
      <c r="A428" s="24" t="n"/>
      <c r="B428" s="78" t="n"/>
      <c r="C428" s="7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</row>
    <row r="429">
      <c r="A429" s="24" t="n"/>
      <c r="B429" s="78" t="n"/>
      <c r="C429" s="7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</row>
    <row r="430">
      <c r="A430" s="24" t="n"/>
      <c r="B430" s="78" t="n"/>
      <c r="C430" s="7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</row>
    <row r="431">
      <c r="A431" s="24" t="n"/>
      <c r="B431" s="78" t="n"/>
      <c r="C431" s="7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</row>
    <row r="432">
      <c r="A432" s="24" t="n"/>
      <c r="B432" s="78" t="n"/>
      <c r="C432" s="7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</row>
    <row r="433">
      <c r="A433" s="24" t="n"/>
      <c r="B433" s="78" t="n"/>
      <c r="C433" s="7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</row>
    <row r="434">
      <c r="A434" s="24" t="n"/>
      <c r="B434" s="78" t="n"/>
      <c r="C434" s="7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</row>
    <row r="435">
      <c r="A435" s="24" t="n"/>
      <c r="B435" s="78" t="n"/>
      <c r="C435" s="7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</row>
    <row r="436">
      <c r="A436" s="24" t="n"/>
      <c r="B436" s="78" t="n"/>
      <c r="C436" s="7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</row>
    <row r="437">
      <c r="A437" s="24" t="n"/>
      <c r="B437" s="78" t="n"/>
      <c r="C437" s="7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</row>
    <row r="438">
      <c r="A438" s="24" t="n"/>
      <c r="B438" s="78" t="n"/>
      <c r="C438" s="7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</row>
    <row r="439">
      <c r="A439" s="24" t="n"/>
      <c r="B439" s="78" t="n"/>
      <c r="C439" s="7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</row>
    <row r="440">
      <c r="A440" s="24" t="n"/>
      <c r="B440" s="78" t="n"/>
      <c r="C440" s="7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</row>
    <row r="441">
      <c r="A441" s="24" t="n"/>
      <c r="B441" s="78" t="n"/>
      <c r="C441" s="7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</row>
    <row r="442">
      <c r="A442" s="24" t="n"/>
      <c r="B442" s="78" t="n"/>
      <c r="C442" s="7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</row>
    <row r="443">
      <c r="A443" s="24" t="n"/>
      <c r="B443" s="78" t="n"/>
      <c r="C443" s="7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</row>
    <row r="444">
      <c r="A444" s="24" t="n"/>
      <c r="B444" s="78" t="n"/>
      <c r="C444" s="7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</row>
    <row r="445">
      <c r="A445" s="24" t="n"/>
      <c r="B445" s="78" t="n"/>
      <c r="C445" s="7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</row>
    <row r="446">
      <c r="A446" s="24" t="n"/>
      <c r="B446" s="78" t="n"/>
      <c r="C446" s="7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</row>
    <row r="447">
      <c r="A447" s="24" t="n"/>
      <c r="B447" s="78" t="n"/>
      <c r="C447" s="7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</row>
    <row r="448">
      <c r="A448" s="24" t="n"/>
      <c r="B448" s="78" t="n"/>
      <c r="C448" s="7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</row>
    <row r="449">
      <c r="A449" s="24" t="n"/>
      <c r="B449" s="78" t="n"/>
      <c r="C449" s="7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</row>
    <row r="450">
      <c r="A450" s="24" t="n"/>
      <c r="B450" s="78" t="n"/>
      <c r="C450" s="7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</row>
    <row r="451">
      <c r="A451" s="24" t="n"/>
      <c r="B451" s="78" t="n"/>
      <c r="C451" s="7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</row>
    <row r="452">
      <c r="A452" s="24" t="n"/>
      <c r="B452" s="78" t="n"/>
      <c r="C452" s="7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</row>
    <row r="453">
      <c r="A453" s="24" t="n"/>
      <c r="B453" s="78" t="n"/>
      <c r="C453" s="7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</row>
    <row r="454">
      <c r="A454" s="24" t="n"/>
      <c r="B454" s="78" t="n"/>
      <c r="C454" s="7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</row>
    <row r="455">
      <c r="A455" s="24" t="n"/>
      <c r="B455" s="78" t="n"/>
      <c r="C455" s="7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</row>
    <row r="456">
      <c r="A456" s="24" t="n"/>
      <c r="B456" s="78" t="n"/>
      <c r="C456" s="7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</row>
    <row r="457">
      <c r="A457" s="24" t="n"/>
      <c r="B457" s="78" t="n"/>
      <c r="C457" s="7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</row>
    <row r="458">
      <c r="A458" s="24" t="n"/>
      <c r="B458" s="78" t="n"/>
      <c r="C458" s="7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</row>
    <row r="459">
      <c r="A459" s="24" t="n"/>
      <c r="B459" s="78" t="n"/>
      <c r="C459" s="7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</row>
    <row r="460">
      <c r="A460" s="24" t="n"/>
      <c r="B460" s="78" t="n"/>
      <c r="C460" s="7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</row>
    <row r="461">
      <c r="A461" s="24" t="n"/>
      <c r="B461" s="78" t="n"/>
      <c r="C461" s="7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</row>
    <row r="462">
      <c r="A462" s="24" t="n"/>
      <c r="B462" s="78" t="n"/>
      <c r="C462" s="7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</row>
    <row r="463">
      <c r="A463" s="24" t="n"/>
      <c r="B463" s="78" t="n"/>
      <c r="C463" s="7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</row>
    <row r="464">
      <c r="A464" s="24" t="n"/>
      <c r="B464" s="78" t="n"/>
      <c r="C464" s="7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</row>
    <row r="465">
      <c r="A465" s="24" t="n"/>
      <c r="B465" s="78" t="n"/>
      <c r="C465" s="7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</row>
    <row r="466">
      <c r="A466" s="24" t="n"/>
      <c r="B466" s="78" t="n"/>
      <c r="C466" s="7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</row>
    <row r="467">
      <c r="A467" s="24" t="n"/>
      <c r="B467" s="78" t="n"/>
      <c r="C467" s="7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</row>
    <row r="468">
      <c r="A468" s="24" t="n"/>
      <c r="B468" s="78" t="n"/>
      <c r="C468" s="7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</row>
    <row r="469">
      <c r="A469" s="24" t="n"/>
      <c r="B469" s="78" t="n"/>
      <c r="C469" s="7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</row>
    <row r="470">
      <c r="A470" s="24" t="n"/>
      <c r="B470" s="78" t="n"/>
      <c r="C470" s="7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</row>
    <row r="471">
      <c r="A471" s="24" t="n"/>
      <c r="B471" s="78" t="n"/>
      <c r="C471" s="7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</row>
    <row r="472">
      <c r="A472" s="24" t="n"/>
      <c r="B472" s="78" t="n"/>
      <c r="C472" s="7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</row>
    <row r="473">
      <c r="A473" s="24" t="n"/>
      <c r="B473" s="78" t="n"/>
      <c r="C473" s="7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</row>
    <row r="474">
      <c r="A474" s="24" t="n"/>
      <c r="B474" s="78" t="n"/>
      <c r="C474" s="7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</row>
    <row r="475">
      <c r="A475" s="24" t="n"/>
      <c r="B475" s="78" t="n"/>
      <c r="C475" s="7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</row>
    <row r="476">
      <c r="A476" s="24" t="n"/>
      <c r="B476" s="78" t="n"/>
      <c r="C476" s="7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</row>
    <row r="477">
      <c r="A477" s="24" t="n"/>
      <c r="B477" s="78" t="n"/>
      <c r="C477" s="7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</row>
    <row r="478">
      <c r="A478" s="24" t="n"/>
      <c r="B478" s="78" t="n"/>
      <c r="C478" s="7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</row>
    <row r="479">
      <c r="A479" s="24" t="n"/>
      <c r="B479" s="78" t="n"/>
      <c r="C479" s="7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</row>
    <row r="480">
      <c r="A480" s="24" t="n"/>
      <c r="B480" s="78" t="n"/>
      <c r="C480" s="7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</row>
    <row r="481">
      <c r="A481" s="24" t="n"/>
      <c r="B481" s="78" t="n"/>
      <c r="C481" s="7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</row>
    <row r="482">
      <c r="A482" s="24" t="n"/>
      <c r="B482" s="78" t="n"/>
      <c r="C482" s="7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</row>
    <row r="483">
      <c r="A483" s="24" t="n"/>
      <c r="B483" s="78" t="n"/>
      <c r="C483" s="7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</row>
    <row r="484">
      <c r="A484" s="24" t="n"/>
      <c r="B484" s="78" t="n"/>
      <c r="C484" s="7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</row>
    <row r="485">
      <c r="A485" s="24" t="n"/>
      <c r="B485" s="78" t="n"/>
      <c r="C485" s="7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</row>
    <row r="486">
      <c r="A486" s="24" t="n"/>
      <c r="B486" s="78" t="n"/>
      <c r="C486" s="7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</row>
    <row r="487">
      <c r="A487" s="24" t="n"/>
      <c r="B487" s="78" t="n"/>
      <c r="C487" s="7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</row>
    <row r="488">
      <c r="A488" s="24" t="n"/>
      <c r="B488" s="78" t="n"/>
      <c r="C488" s="7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</row>
    <row r="489">
      <c r="A489" s="24" t="n"/>
      <c r="B489" s="78" t="n"/>
      <c r="C489" s="7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</row>
    <row r="490">
      <c r="A490" s="24" t="n"/>
      <c r="B490" s="78" t="n"/>
      <c r="C490" s="7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</row>
    <row r="491">
      <c r="A491" s="24" t="n"/>
      <c r="B491" s="78" t="n"/>
      <c r="C491" s="7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</row>
    <row r="492">
      <c r="A492" s="24" t="n"/>
      <c r="B492" s="78" t="n"/>
      <c r="C492" s="7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</row>
    <row r="493">
      <c r="A493" s="24" t="n"/>
      <c r="B493" s="78" t="n"/>
      <c r="C493" s="7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</row>
    <row r="494">
      <c r="A494" s="24" t="n"/>
      <c r="B494" s="78" t="n"/>
      <c r="C494" s="7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</row>
    <row r="495">
      <c r="A495" s="24" t="n"/>
      <c r="B495" s="78" t="n"/>
      <c r="C495" s="7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</row>
    <row r="496">
      <c r="A496" s="24" t="n"/>
      <c r="B496" s="78" t="n"/>
      <c r="C496" s="7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</row>
    <row r="497">
      <c r="A497" s="24" t="n"/>
      <c r="B497" s="78" t="n"/>
      <c r="C497" s="7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</row>
    <row r="498">
      <c r="A498" s="24" t="n"/>
      <c r="B498" s="78" t="n"/>
      <c r="C498" s="7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</row>
    <row r="499">
      <c r="A499" s="24" t="n"/>
      <c r="B499" s="78" t="n"/>
      <c r="C499" s="7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</row>
    <row r="500">
      <c r="A500" s="24" t="n"/>
      <c r="B500" s="78" t="n"/>
      <c r="C500" s="7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</row>
    <row r="501">
      <c r="A501" s="24" t="n"/>
      <c r="B501" s="78" t="n"/>
      <c r="C501" s="7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</row>
    <row r="502">
      <c r="A502" s="24" t="n"/>
      <c r="B502" s="78" t="n"/>
      <c r="C502" s="7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</row>
    <row r="503">
      <c r="A503" s="24" t="n"/>
      <c r="B503" s="78" t="n"/>
      <c r="C503" s="7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</row>
    <row r="504">
      <c r="A504" s="24" t="n"/>
      <c r="B504" s="78" t="n"/>
      <c r="C504" s="7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</row>
    <row r="505">
      <c r="A505" s="24" t="n"/>
      <c r="B505" s="78" t="n"/>
      <c r="C505" s="7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</row>
    <row r="506">
      <c r="A506" s="24" t="n"/>
      <c r="B506" s="78" t="n"/>
      <c r="C506" s="7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</row>
    <row r="507">
      <c r="A507" s="24" t="n"/>
      <c r="B507" s="78" t="n"/>
      <c r="C507" s="7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</row>
    <row r="508">
      <c r="A508" s="24" t="n"/>
      <c r="B508" s="78" t="n"/>
      <c r="C508" s="7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</row>
    <row r="509">
      <c r="A509" s="24" t="n"/>
      <c r="B509" s="78" t="n"/>
      <c r="C509" s="7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</row>
    <row r="510">
      <c r="A510" s="24" t="n"/>
      <c r="B510" s="78" t="n"/>
      <c r="C510" s="7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</row>
    <row r="511">
      <c r="A511" s="24" t="n"/>
      <c r="B511" s="78" t="n"/>
      <c r="C511" s="7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</row>
    <row r="512">
      <c r="A512" s="24" t="n"/>
      <c r="B512" s="78" t="n"/>
      <c r="C512" s="7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</row>
    <row r="513">
      <c r="A513" s="24" t="n"/>
      <c r="B513" s="78" t="n"/>
      <c r="C513" s="7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</row>
    <row r="514">
      <c r="A514" s="24" t="n"/>
      <c r="B514" s="78" t="n"/>
      <c r="C514" s="7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</row>
    <row r="515">
      <c r="A515" s="24" t="n"/>
      <c r="B515" s="78" t="n"/>
      <c r="C515" s="7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</row>
    <row r="516">
      <c r="A516" s="24" t="n"/>
      <c r="B516" s="78" t="n"/>
      <c r="C516" s="7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</row>
    <row r="517">
      <c r="A517" s="24" t="n"/>
      <c r="B517" s="78" t="n"/>
      <c r="C517" s="7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</row>
    <row r="518">
      <c r="A518" s="24" t="n"/>
      <c r="B518" s="78" t="n"/>
      <c r="C518" s="7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</row>
    <row r="519">
      <c r="A519" s="24" t="n"/>
      <c r="B519" s="78" t="n"/>
      <c r="C519" s="7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</row>
    <row r="520">
      <c r="A520" s="24" t="n"/>
      <c r="B520" s="78" t="n"/>
      <c r="C520" s="7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</row>
    <row r="521">
      <c r="A521" s="24" t="n"/>
      <c r="B521" s="78" t="n"/>
      <c r="C521" s="7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</row>
    <row r="522">
      <c r="A522" s="24" t="n"/>
      <c r="B522" s="78" t="n"/>
      <c r="C522" s="7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</row>
    <row r="523">
      <c r="A523" s="24" t="n"/>
      <c r="B523" s="78" t="n"/>
      <c r="C523" s="7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</row>
    <row r="524">
      <c r="A524" s="24" t="n"/>
      <c r="B524" s="78" t="n"/>
      <c r="C524" s="7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</row>
    <row r="525">
      <c r="A525" s="24" t="n"/>
      <c r="B525" s="78" t="n"/>
      <c r="C525" s="7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</row>
    <row r="526">
      <c r="A526" s="24" t="n"/>
      <c r="B526" s="78" t="n"/>
      <c r="C526" s="7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</row>
    <row r="527">
      <c r="A527" s="24" t="n"/>
      <c r="B527" s="78" t="n"/>
      <c r="C527" s="7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</row>
    <row r="528">
      <c r="A528" s="24" t="n"/>
      <c r="B528" s="78" t="n"/>
      <c r="C528" s="7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</row>
    <row r="529">
      <c r="A529" s="24" t="n"/>
      <c r="B529" s="78" t="n"/>
      <c r="C529" s="7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</row>
    <row r="530">
      <c r="A530" s="24" t="n"/>
      <c r="B530" s="78" t="n"/>
      <c r="C530" s="7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</row>
    <row r="531">
      <c r="A531" s="24" t="n"/>
      <c r="B531" s="78" t="n"/>
      <c r="C531" s="7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</row>
    <row r="532">
      <c r="A532" s="24" t="n"/>
      <c r="B532" s="78" t="n"/>
      <c r="C532" s="7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</row>
    <row r="533">
      <c r="A533" s="24" t="n"/>
      <c r="B533" s="78" t="n"/>
      <c r="C533" s="7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</row>
    <row r="534">
      <c r="A534" s="24" t="n"/>
      <c r="B534" s="78" t="n"/>
      <c r="C534" s="7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</row>
    <row r="535">
      <c r="A535" s="24" t="n"/>
      <c r="B535" s="78" t="n"/>
      <c r="C535" s="7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</row>
    <row r="536">
      <c r="A536" s="24" t="n"/>
      <c r="B536" s="78" t="n"/>
      <c r="C536" s="7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</row>
    <row r="537">
      <c r="A537" s="24" t="n"/>
      <c r="B537" s="78" t="n"/>
      <c r="C537" s="7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</row>
    <row r="538">
      <c r="A538" s="24" t="n"/>
      <c r="B538" s="78" t="n"/>
      <c r="C538" s="7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</row>
    <row r="539">
      <c r="A539" s="24" t="n"/>
      <c r="B539" s="78" t="n"/>
      <c r="C539" s="7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</row>
    <row r="540">
      <c r="A540" s="24" t="n"/>
      <c r="B540" s="78" t="n"/>
      <c r="C540" s="7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</row>
    <row r="541">
      <c r="A541" s="24" t="n"/>
      <c r="B541" s="78" t="n"/>
      <c r="C541" s="7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</row>
    <row r="542">
      <c r="A542" s="24" t="n"/>
      <c r="B542" s="78" t="n"/>
      <c r="C542" s="7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</row>
    <row r="543">
      <c r="A543" s="24" t="n"/>
      <c r="B543" s="78" t="n"/>
      <c r="C543" s="7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</row>
    <row r="544">
      <c r="A544" s="24" t="n"/>
      <c r="B544" s="78" t="n"/>
      <c r="C544" s="7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</row>
    <row r="545">
      <c r="A545" s="24" t="n"/>
      <c r="B545" s="78" t="n"/>
      <c r="C545" s="7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</row>
    <row r="546">
      <c r="A546" s="24" t="n"/>
      <c r="B546" s="78" t="n"/>
      <c r="C546" s="7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</row>
    <row r="547">
      <c r="A547" s="24" t="n"/>
      <c r="B547" s="78" t="n"/>
      <c r="C547" s="7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</row>
    <row r="548">
      <c r="A548" s="24" t="n"/>
      <c r="B548" s="78" t="n"/>
      <c r="C548" s="7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</row>
    <row r="549">
      <c r="A549" s="24" t="n"/>
      <c r="B549" s="78" t="n"/>
      <c r="C549" s="7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</row>
    <row r="550">
      <c r="A550" s="24" t="n"/>
      <c r="B550" s="78" t="n"/>
      <c r="C550" s="7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</row>
    <row r="551">
      <c r="A551" s="24" t="n"/>
      <c r="B551" s="78" t="n"/>
      <c r="C551" s="7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</row>
    <row r="552">
      <c r="A552" s="24" t="n"/>
      <c r="B552" s="78" t="n"/>
      <c r="C552" s="7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</row>
    <row r="553">
      <c r="A553" s="24" t="n"/>
      <c r="B553" s="78" t="n"/>
      <c r="C553" s="7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</row>
    <row r="554">
      <c r="A554" s="24" t="n"/>
      <c r="B554" s="78" t="n"/>
      <c r="C554" s="7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</row>
    <row r="555">
      <c r="A555" s="24" t="n"/>
      <c r="B555" s="78" t="n"/>
      <c r="C555" s="7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</row>
    <row r="556">
      <c r="A556" s="24" t="n"/>
      <c r="B556" s="78" t="n"/>
      <c r="C556" s="7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</row>
    <row r="557">
      <c r="A557" s="24" t="n"/>
      <c r="B557" s="78" t="n"/>
      <c r="C557" s="7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</row>
    <row r="558">
      <c r="A558" s="24" t="n"/>
      <c r="B558" s="78" t="n"/>
      <c r="C558" s="7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</row>
    <row r="559">
      <c r="A559" s="24" t="n"/>
      <c r="B559" s="78" t="n"/>
      <c r="C559" s="7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</row>
    <row r="560">
      <c r="A560" s="24" t="n"/>
      <c r="B560" s="78" t="n"/>
      <c r="C560" s="7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</row>
    <row r="561">
      <c r="A561" s="24" t="n"/>
      <c r="B561" s="78" t="n"/>
      <c r="C561" s="7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</row>
    <row r="562">
      <c r="A562" s="24" t="n"/>
      <c r="B562" s="78" t="n"/>
      <c r="C562" s="7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</row>
    <row r="563">
      <c r="A563" s="24" t="n"/>
      <c r="B563" s="78" t="n"/>
      <c r="C563" s="7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</row>
    <row r="564">
      <c r="A564" s="24" t="n"/>
      <c r="B564" s="78" t="n"/>
      <c r="C564" s="7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</row>
    <row r="565">
      <c r="A565" s="24" t="n"/>
      <c r="B565" s="78" t="n"/>
      <c r="C565" s="7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</row>
    <row r="566">
      <c r="A566" s="24" t="n"/>
      <c r="B566" s="78" t="n"/>
      <c r="C566" s="7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</row>
    <row r="567">
      <c r="A567" s="24" t="n"/>
      <c r="B567" s="78" t="n"/>
      <c r="C567" s="7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</row>
    <row r="568">
      <c r="A568" s="24" t="n"/>
      <c r="B568" s="78" t="n"/>
      <c r="C568" s="7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</row>
    <row r="569">
      <c r="A569" s="24" t="n"/>
      <c r="B569" s="78" t="n"/>
      <c r="C569" s="7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</row>
    <row r="570">
      <c r="A570" s="24" t="n"/>
      <c r="B570" s="78" t="n"/>
      <c r="C570" s="7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</row>
    <row r="571">
      <c r="A571" s="24" t="n"/>
      <c r="B571" s="78" t="n"/>
      <c r="C571" s="7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</row>
    <row r="572">
      <c r="A572" s="24" t="n"/>
      <c r="B572" s="78" t="n"/>
      <c r="C572" s="7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</row>
    <row r="573">
      <c r="A573" s="24" t="n"/>
      <c r="B573" s="78" t="n"/>
      <c r="C573" s="7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</row>
    <row r="574">
      <c r="A574" s="24" t="n"/>
      <c r="B574" s="78" t="n"/>
      <c r="C574" s="7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</row>
    <row r="575">
      <c r="A575" s="24" t="n"/>
      <c r="B575" s="78" t="n"/>
      <c r="C575" s="7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</row>
    <row r="576">
      <c r="A576" s="24" t="n"/>
      <c r="B576" s="78" t="n"/>
      <c r="C576" s="7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</row>
    <row r="577">
      <c r="A577" s="24" t="n"/>
      <c r="B577" s="78" t="n"/>
      <c r="C577" s="7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</row>
    <row r="578">
      <c r="A578" s="24" t="n"/>
      <c r="B578" s="78" t="n"/>
      <c r="C578" s="7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</row>
    <row r="579">
      <c r="A579" s="24" t="n"/>
      <c r="B579" s="78" t="n"/>
      <c r="C579" s="7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</row>
    <row r="580">
      <c r="A580" s="24" t="n"/>
      <c r="B580" s="78" t="n"/>
      <c r="C580" s="7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</row>
    <row r="581">
      <c r="A581" s="24" t="n"/>
      <c r="B581" s="78" t="n"/>
      <c r="C581" s="7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</row>
    <row r="582">
      <c r="A582" s="24" t="n"/>
      <c r="B582" s="78" t="n"/>
      <c r="C582" s="7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</row>
    <row r="583">
      <c r="A583" s="24" t="n"/>
      <c r="B583" s="78" t="n"/>
      <c r="C583" s="7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</row>
    <row r="584">
      <c r="A584" s="24" t="n"/>
      <c r="B584" s="78" t="n"/>
      <c r="C584" s="7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</row>
    <row r="585">
      <c r="A585" s="24" t="n"/>
      <c r="B585" s="78" t="n"/>
      <c r="C585" s="7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</row>
    <row r="586">
      <c r="A586" s="24" t="n"/>
      <c r="B586" s="78" t="n"/>
      <c r="C586" s="7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</row>
    <row r="587">
      <c r="A587" s="24" t="n"/>
      <c r="B587" s="78" t="n"/>
      <c r="C587" s="7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</row>
    <row r="588">
      <c r="A588" s="24" t="n"/>
      <c r="B588" s="78" t="n"/>
      <c r="C588" s="7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</row>
    <row r="589">
      <c r="A589" s="24" t="n"/>
      <c r="B589" s="78" t="n"/>
      <c r="C589" s="7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</row>
    <row r="590">
      <c r="A590" s="24" t="n"/>
      <c r="B590" s="78" t="n"/>
      <c r="C590" s="7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</row>
    <row r="591">
      <c r="A591" s="24" t="n"/>
      <c r="B591" s="78" t="n"/>
      <c r="C591" s="7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</row>
    <row r="592">
      <c r="A592" s="24" t="n"/>
      <c r="B592" s="78" t="n"/>
      <c r="C592" s="7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</row>
    <row r="593">
      <c r="A593" s="24" t="n"/>
      <c r="B593" s="78" t="n"/>
      <c r="C593" s="7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</row>
    <row r="594">
      <c r="A594" s="24" t="n"/>
      <c r="B594" s="78" t="n"/>
      <c r="C594" s="7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</row>
    <row r="595">
      <c r="A595" s="24" t="n"/>
      <c r="B595" s="78" t="n"/>
      <c r="C595" s="7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</row>
    <row r="596">
      <c r="A596" s="24" t="n"/>
      <c r="B596" s="78" t="n"/>
      <c r="C596" s="7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</row>
    <row r="597">
      <c r="A597" s="24" t="n"/>
      <c r="B597" s="78" t="n"/>
      <c r="C597" s="7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</row>
    <row r="598">
      <c r="A598" s="24" t="n"/>
      <c r="B598" s="78" t="n"/>
      <c r="C598" s="7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</row>
    <row r="599">
      <c r="A599" s="24" t="n"/>
      <c r="B599" s="78" t="n"/>
      <c r="C599" s="7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</row>
    <row r="600">
      <c r="A600" s="24" t="n"/>
      <c r="B600" s="78" t="n"/>
      <c r="C600" s="7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</row>
    <row r="601">
      <c r="A601" s="24" t="n"/>
      <c r="B601" s="78" t="n"/>
      <c r="C601" s="7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</row>
    <row r="602">
      <c r="A602" s="24" t="n"/>
      <c r="B602" s="78" t="n"/>
      <c r="C602" s="7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</row>
    <row r="603">
      <c r="A603" s="24" t="n"/>
      <c r="B603" s="78" t="n"/>
      <c r="C603" s="7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</row>
    <row r="604">
      <c r="A604" s="24" t="n"/>
      <c r="B604" s="78" t="n"/>
      <c r="C604" s="7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</row>
    <row r="605">
      <c r="A605" s="24" t="n"/>
      <c r="B605" s="78" t="n"/>
      <c r="C605" s="7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</row>
    <row r="606">
      <c r="A606" s="24" t="n"/>
      <c r="B606" s="78" t="n"/>
      <c r="C606" s="7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</row>
    <row r="607">
      <c r="A607" s="24" t="n"/>
      <c r="B607" s="78" t="n"/>
      <c r="C607" s="7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</row>
    <row r="608">
      <c r="A608" s="24" t="n"/>
      <c r="B608" s="78" t="n"/>
      <c r="C608" s="7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</row>
    <row r="609">
      <c r="A609" s="24" t="n"/>
      <c r="B609" s="78" t="n"/>
      <c r="C609" s="7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</row>
    <row r="610">
      <c r="A610" s="24" t="n"/>
      <c r="B610" s="78" t="n"/>
      <c r="C610" s="7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</row>
    <row r="611">
      <c r="A611" s="24" t="n"/>
      <c r="B611" s="78" t="n"/>
      <c r="C611" s="7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</row>
    <row r="612">
      <c r="A612" s="24" t="n"/>
      <c r="B612" s="78" t="n"/>
      <c r="C612" s="7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</row>
    <row r="613">
      <c r="A613" s="24" t="n"/>
      <c r="B613" s="78" t="n"/>
      <c r="C613" s="7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</row>
    <row r="614">
      <c r="A614" s="24" t="n"/>
      <c r="B614" s="78" t="n"/>
      <c r="C614" s="7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</row>
    <row r="615">
      <c r="A615" s="24" t="n"/>
      <c r="B615" s="78" t="n"/>
      <c r="C615" s="7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</row>
    <row r="616">
      <c r="A616" s="24" t="n"/>
      <c r="B616" s="78" t="n"/>
      <c r="C616" s="7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</row>
    <row r="617">
      <c r="A617" s="24" t="n"/>
      <c r="B617" s="78" t="n"/>
      <c r="C617" s="7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</row>
    <row r="618">
      <c r="A618" s="24" t="n"/>
      <c r="B618" s="78" t="n"/>
      <c r="C618" s="7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</row>
    <row r="619">
      <c r="A619" s="24" t="n"/>
      <c r="B619" s="78" t="n"/>
      <c r="C619" s="7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</row>
    <row r="620">
      <c r="A620" s="24" t="n"/>
      <c r="B620" s="78" t="n"/>
      <c r="C620" s="7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</row>
    <row r="621">
      <c r="A621" s="24" t="n"/>
      <c r="B621" s="78" t="n"/>
      <c r="C621" s="7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</row>
    <row r="622">
      <c r="A622" s="24" t="n"/>
      <c r="B622" s="78" t="n"/>
      <c r="C622" s="7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</row>
    <row r="623">
      <c r="A623" s="24" t="n"/>
      <c r="B623" s="78" t="n"/>
      <c r="C623" s="7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</row>
    <row r="624">
      <c r="A624" s="24" t="n"/>
      <c r="B624" s="78" t="n"/>
      <c r="C624" s="7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</row>
    <row r="625">
      <c r="A625" s="24" t="n"/>
      <c r="B625" s="78" t="n"/>
      <c r="C625" s="7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</row>
    <row r="626">
      <c r="A626" s="24" t="n"/>
      <c r="B626" s="78" t="n"/>
      <c r="C626" s="7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</row>
    <row r="627">
      <c r="A627" s="24" t="n"/>
      <c r="B627" s="78" t="n"/>
      <c r="C627" s="7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</row>
    <row r="628">
      <c r="A628" s="24" t="n"/>
      <c r="B628" s="78" t="n"/>
      <c r="C628" s="7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</row>
    <row r="629">
      <c r="A629" s="24" t="n"/>
      <c r="B629" s="78" t="n"/>
      <c r="C629" s="7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</row>
    <row r="630">
      <c r="A630" s="24" t="n"/>
      <c r="B630" s="78" t="n"/>
      <c r="C630" s="7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</row>
    <row r="631">
      <c r="A631" s="24" t="n"/>
      <c r="B631" s="78" t="n"/>
      <c r="C631" s="7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</row>
    <row r="632">
      <c r="A632" s="24" t="n"/>
      <c r="B632" s="78" t="n"/>
      <c r="C632" s="7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</row>
    <row r="633">
      <c r="A633" s="24" t="n"/>
      <c r="B633" s="78" t="n"/>
      <c r="C633" s="7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</row>
    <row r="634">
      <c r="A634" s="24" t="n"/>
      <c r="B634" s="78" t="n"/>
      <c r="C634" s="7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</row>
    <row r="635">
      <c r="A635" s="24" t="n"/>
      <c r="B635" s="78" t="n"/>
      <c r="C635" s="7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</row>
    <row r="636">
      <c r="A636" s="24" t="n"/>
      <c r="B636" s="78" t="n"/>
      <c r="C636" s="7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</row>
    <row r="637">
      <c r="A637" s="24" t="n"/>
      <c r="B637" s="78" t="n"/>
      <c r="C637" s="7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</row>
    <row r="638">
      <c r="A638" s="24" t="n"/>
      <c r="B638" s="78" t="n"/>
      <c r="C638" s="7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</row>
    <row r="639">
      <c r="A639" s="24" t="n"/>
      <c r="B639" s="78" t="n"/>
      <c r="C639" s="7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</row>
    <row r="640">
      <c r="A640" s="24" t="n"/>
      <c r="B640" s="78" t="n"/>
      <c r="C640" s="7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</row>
    <row r="641">
      <c r="A641" s="24" t="n"/>
      <c r="B641" s="78" t="n"/>
      <c r="C641" s="7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</row>
    <row r="642">
      <c r="A642" s="24" t="n"/>
      <c r="B642" s="78" t="n"/>
      <c r="C642" s="7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</row>
    <row r="643">
      <c r="A643" s="24" t="n"/>
      <c r="B643" s="78" t="n"/>
      <c r="C643" s="7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</row>
    <row r="644">
      <c r="A644" s="24" t="n"/>
      <c r="B644" s="78" t="n"/>
      <c r="C644" s="7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</row>
    <row r="645">
      <c r="A645" s="24" t="n"/>
      <c r="B645" s="78" t="n"/>
      <c r="C645" s="7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</row>
    <row r="646">
      <c r="A646" s="24" t="n"/>
      <c r="B646" s="78" t="n"/>
      <c r="C646" s="7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</row>
    <row r="647">
      <c r="A647" s="24" t="n"/>
      <c r="B647" s="78" t="n"/>
      <c r="C647" s="7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</row>
    <row r="648">
      <c r="A648" s="24" t="n"/>
      <c r="B648" s="78" t="n"/>
      <c r="C648" s="7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</row>
    <row r="649">
      <c r="A649" s="24" t="n"/>
      <c r="B649" s="78" t="n"/>
      <c r="C649" s="7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</row>
    <row r="650">
      <c r="A650" s="24" t="n"/>
      <c r="B650" s="78" t="n"/>
      <c r="C650" s="7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</row>
    <row r="651">
      <c r="A651" s="24" t="n"/>
      <c r="B651" s="78" t="n"/>
      <c r="C651" s="7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</row>
    <row r="652">
      <c r="A652" s="24" t="n"/>
      <c r="B652" s="78" t="n"/>
      <c r="C652" s="7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</row>
    <row r="653">
      <c r="A653" s="24" t="n"/>
      <c r="B653" s="78" t="n"/>
      <c r="C653" s="7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</row>
    <row r="654">
      <c r="A654" s="24" t="n"/>
      <c r="B654" s="78" t="n"/>
      <c r="C654" s="7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</row>
    <row r="655">
      <c r="A655" s="24" t="n"/>
      <c r="B655" s="78" t="n"/>
      <c r="C655" s="7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</row>
    <row r="656">
      <c r="A656" s="24" t="n"/>
      <c r="B656" s="78" t="n"/>
      <c r="C656" s="7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</row>
    <row r="657">
      <c r="A657" s="24" t="n"/>
      <c r="B657" s="78" t="n"/>
      <c r="C657" s="7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</row>
    <row r="658">
      <c r="A658" s="24" t="n"/>
      <c r="B658" s="78" t="n"/>
      <c r="C658" s="7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</row>
    <row r="659">
      <c r="A659" s="24" t="n"/>
      <c r="B659" s="78" t="n"/>
      <c r="C659" s="7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</row>
    <row r="660">
      <c r="A660" s="24" t="n"/>
      <c r="B660" s="78" t="n"/>
      <c r="C660" s="7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</row>
    <row r="661">
      <c r="A661" s="24" t="n"/>
      <c r="B661" s="78" t="n"/>
      <c r="C661" s="7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</row>
    <row r="662">
      <c r="A662" s="24" t="n"/>
      <c r="B662" s="78" t="n"/>
      <c r="C662" s="7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</row>
    <row r="663">
      <c r="A663" s="24" t="n"/>
      <c r="B663" s="78" t="n"/>
      <c r="C663" s="7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</row>
    <row r="664">
      <c r="A664" s="24" t="n"/>
      <c r="B664" s="78" t="n"/>
      <c r="C664" s="7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</row>
    <row r="665">
      <c r="A665" s="24" t="n"/>
      <c r="B665" s="78" t="n"/>
      <c r="C665" s="7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</row>
    <row r="666">
      <c r="A666" s="24" t="n"/>
      <c r="B666" s="78" t="n"/>
      <c r="C666" s="7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</row>
    <row r="667">
      <c r="A667" s="24" t="n"/>
      <c r="B667" s="78" t="n"/>
      <c r="C667" s="7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</row>
    <row r="668">
      <c r="A668" s="24" t="n"/>
      <c r="B668" s="78" t="n"/>
      <c r="C668" s="7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</row>
    <row r="669">
      <c r="A669" s="24" t="n"/>
      <c r="B669" s="78" t="n"/>
      <c r="C669" s="7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</row>
    <row r="670">
      <c r="A670" s="24" t="n"/>
      <c r="B670" s="78" t="n"/>
      <c r="C670" s="7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</row>
    <row r="671">
      <c r="A671" s="24" t="n"/>
      <c r="B671" s="78" t="n"/>
      <c r="C671" s="7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</row>
    <row r="672">
      <c r="A672" s="24" t="n"/>
      <c r="B672" s="78" t="n"/>
      <c r="C672" s="7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</row>
    <row r="673">
      <c r="A673" s="24" t="n"/>
      <c r="B673" s="78" t="n"/>
      <c r="C673" s="7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</row>
    <row r="674">
      <c r="A674" s="24" t="n"/>
      <c r="B674" s="78" t="n"/>
      <c r="C674" s="7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</row>
    <row r="675">
      <c r="A675" s="24" t="n"/>
      <c r="B675" s="78" t="n"/>
      <c r="C675" s="7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</row>
    <row r="676">
      <c r="A676" s="24" t="n"/>
      <c r="B676" s="78" t="n"/>
      <c r="C676" s="7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</row>
    <row r="677">
      <c r="A677" s="24" t="n"/>
      <c r="B677" s="78" t="n"/>
      <c r="C677" s="7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</row>
    <row r="678">
      <c r="A678" s="24" t="n"/>
      <c r="B678" s="78" t="n"/>
      <c r="C678" s="7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</row>
    <row r="679">
      <c r="A679" s="24" t="n"/>
      <c r="B679" s="78" t="n"/>
      <c r="C679" s="7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</row>
    <row r="680">
      <c r="A680" s="24" t="n"/>
      <c r="B680" s="78" t="n"/>
      <c r="C680" s="7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</row>
    <row r="681">
      <c r="A681" s="24" t="n"/>
      <c r="B681" s="78" t="n"/>
      <c r="C681" s="7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</row>
    <row r="682">
      <c r="A682" s="24" t="n"/>
      <c r="B682" s="78" t="n"/>
      <c r="C682" s="7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</row>
    <row r="683">
      <c r="A683" s="24" t="n"/>
      <c r="B683" s="78" t="n"/>
      <c r="C683" s="7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</row>
    <row r="684">
      <c r="A684" s="24" t="n"/>
      <c r="B684" s="78" t="n"/>
      <c r="C684" s="7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</row>
    <row r="685">
      <c r="A685" s="24" t="n"/>
      <c r="B685" s="78" t="n"/>
      <c r="C685" s="7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</row>
    <row r="686">
      <c r="A686" s="24" t="n"/>
      <c r="B686" s="78" t="n"/>
      <c r="C686" s="7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</row>
    <row r="687">
      <c r="A687" s="24" t="n"/>
      <c r="B687" s="78" t="n"/>
      <c r="C687" s="7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</row>
    <row r="688">
      <c r="A688" s="24" t="n"/>
      <c r="B688" s="78" t="n"/>
      <c r="C688" s="7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</row>
    <row r="689">
      <c r="A689" s="24" t="n"/>
      <c r="B689" s="78" t="n"/>
      <c r="C689" s="7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</row>
    <row r="690">
      <c r="A690" s="24" t="n"/>
      <c r="B690" s="78" t="n"/>
      <c r="C690" s="7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</row>
    <row r="691">
      <c r="A691" s="24" t="n"/>
      <c r="B691" s="78" t="n"/>
      <c r="C691" s="7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</row>
    <row r="692">
      <c r="A692" s="24" t="n"/>
      <c r="B692" s="78" t="n"/>
      <c r="C692" s="7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</row>
    <row r="693">
      <c r="A693" s="24" t="n"/>
      <c r="B693" s="78" t="n"/>
      <c r="C693" s="7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</row>
    <row r="694">
      <c r="A694" s="24" t="n"/>
      <c r="B694" s="78" t="n"/>
      <c r="C694" s="7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</row>
    <row r="695">
      <c r="A695" s="24" t="n"/>
      <c r="B695" s="78" t="n"/>
      <c r="C695" s="7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</row>
    <row r="696">
      <c r="A696" s="24" t="n"/>
      <c r="B696" s="78" t="n"/>
      <c r="C696" s="7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</row>
    <row r="697">
      <c r="A697" s="24" t="n"/>
      <c r="B697" s="78" t="n"/>
      <c r="C697" s="7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</row>
    <row r="698">
      <c r="A698" s="24" t="n"/>
      <c r="B698" s="78" t="n"/>
      <c r="C698" s="7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</row>
    <row r="699">
      <c r="A699" s="24" t="n"/>
      <c r="B699" s="78" t="n"/>
      <c r="C699" s="7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</row>
    <row r="700">
      <c r="A700" s="24" t="n"/>
      <c r="B700" s="78" t="n"/>
      <c r="C700" s="7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</row>
    <row r="701">
      <c r="A701" s="24" t="n"/>
      <c r="B701" s="78" t="n"/>
      <c r="C701" s="7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</row>
    <row r="702">
      <c r="A702" s="24" t="n"/>
      <c r="B702" s="78" t="n"/>
      <c r="C702" s="7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</row>
    <row r="703">
      <c r="A703" s="24" t="n"/>
      <c r="B703" s="78" t="n"/>
      <c r="C703" s="7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</row>
    <row r="704">
      <c r="A704" s="24" t="n"/>
      <c r="B704" s="78" t="n"/>
      <c r="C704" s="7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</row>
    <row r="705">
      <c r="A705" s="24" t="n"/>
      <c r="B705" s="78" t="n"/>
      <c r="C705" s="7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</row>
    <row r="706">
      <c r="A706" s="24" t="n"/>
      <c r="B706" s="78" t="n"/>
      <c r="C706" s="7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</row>
    <row r="707">
      <c r="A707" s="24" t="n"/>
      <c r="B707" s="78" t="n"/>
      <c r="C707" s="7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</row>
    <row r="708">
      <c r="A708" s="24" t="n"/>
      <c r="B708" s="78" t="n"/>
      <c r="C708" s="7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</row>
    <row r="709">
      <c r="A709" s="24" t="n"/>
      <c r="B709" s="78" t="n"/>
      <c r="C709" s="7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</row>
    <row r="710">
      <c r="A710" s="24" t="n"/>
      <c r="B710" s="78" t="n"/>
      <c r="C710" s="7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</row>
    <row r="711">
      <c r="A711" s="24" t="n"/>
      <c r="B711" s="78" t="n"/>
      <c r="C711" s="7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</row>
    <row r="712">
      <c r="A712" s="24" t="n"/>
      <c r="B712" s="78" t="n"/>
      <c r="C712" s="7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</row>
    <row r="713">
      <c r="A713" s="24" t="n"/>
      <c r="B713" s="78" t="n"/>
      <c r="C713" s="7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</row>
    <row r="714">
      <c r="A714" s="24" t="n"/>
      <c r="B714" s="78" t="n"/>
      <c r="C714" s="7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</row>
    <row r="715">
      <c r="A715" s="24" t="n"/>
      <c r="B715" s="78" t="n"/>
      <c r="C715" s="7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</row>
    <row r="716">
      <c r="A716" s="24" t="n"/>
      <c r="B716" s="78" t="n"/>
      <c r="C716" s="7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</row>
    <row r="717">
      <c r="A717" s="24" t="n"/>
      <c r="B717" s="78" t="n"/>
      <c r="C717" s="7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</row>
    <row r="718">
      <c r="A718" s="24" t="n"/>
      <c r="B718" s="78" t="n"/>
      <c r="C718" s="7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</row>
    <row r="719">
      <c r="A719" s="24" t="n"/>
      <c r="B719" s="78" t="n"/>
      <c r="C719" s="7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</row>
    <row r="720">
      <c r="A720" s="24" t="n"/>
      <c r="B720" s="78" t="n"/>
      <c r="C720" s="7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</row>
    <row r="721">
      <c r="A721" s="24" t="n"/>
      <c r="B721" s="78" t="n"/>
      <c r="C721" s="7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</row>
    <row r="722">
      <c r="A722" s="24" t="n"/>
      <c r="B722" s="78" t="n"/>
      <c r="C722" s="7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</row>
    <row r="723">
      <c r="A723" s="24" t="n"/>
      <c r="B723" s="78" t="n"/>
      <c r="C723" s="7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</row>
    <row r="724">
      <c r="A724" s="24" t="n"/>
      <c r="B724" s="78" t="n"/>
      <c r="C724" s="7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</row>
    <row r="725">
      <c r="A725" s="24" t="n"/>
      <c r="B725" s="78" t="n"/>
      <c r="C725" s="7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</row>
    <row r="726">
      <c r="A726" s="24" t="n"/>
      <c r="B726" s="78" t="n"/>
      <c r="C726" s="7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</row>
    <row r="727">
      <c r="A727" s="24" t="n"/>
      <c r="B727" s="78" t="n"/>
      <c r="C727" s="7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</row>
    <row r="728">
      <c r="A728" s="24" t="n"/>
      <c r="B728" s="78" t="n"/>
      <c r="C728" s="7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</row>
    <row r="729">
      <c r="A729" s="24" t="n"/>
      <c r="B729" s="78" t="n"/>
      <c r="C729" s="7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</row>
    <row r="730">
      <c r="A730" s="24" t="n"/>
      <c r="B730" s="78" t="n"/>
      <c r="C730" s="7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</row>
    <row r="731">
      <c r="A731" s="24" t="n"/>
      <c r="B731" s="78" t="n"/>
      <c r="C731" s="7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</row>
    <row r="732">
      <c r="A732" s="24" t="n"/>
      <c r="B732" s="78" t="n"/>
      <c r="C732" s="7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</row>
    <row r="733">
      <c r="A733" s="24" t="n"/>
      <c r="B733" s="78" t="n"/>
      <c r="C733" s="7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</row>
    <row r="734">
      <c r="A734" s="24" t="n"/>
      <c r="B734" s="78" t="n"/>
      <c r="C734" s="7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</row>
    <row r="735">
      <c r="A735" s="24" t="n"/>
      <c r="B735" s="78" t="n"/>
      <c r="C735" s="7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</row>
    <row r="736">
      <c r="A736" s="24" t="n"/>
      <c r="B736" s="78" t="n"/>
      <c r="C736" s="7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</row>
    <row r="737">
      <c r="A737" s="24" t="n"/>
      <c r="B737" s="78" t="n"/>
      <c r="C737" s="7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</row>
    <row r="738">
      <c r="A738" s="24" t="n"/>
      <c r="B738" s="78" t="n"/>
      <c r="C738" s="7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</row>
    <row r="739">
      <c r="A739" s="24" t="n"/>
      <c r="B739" s="78" t="n"/>
      <c r="C739" s="7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</row>
    <row r="740">
      <c r="A740" s="24" t="n"/>
      <c r="B740" s="78" t="n"/>
      <c r="C740" s="7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</row>
    <row r="741">
      <c r="A741" s="24" t="n"/>
      <c r="B741" s="78" t="n"/>
      <c r="C741" s="7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</row>
    <row r="742">
      <c r="A742" s="24" t="n"/>
      <c r="B742" s="78" t="n"/>
      <c r="C742" s="7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</row>
    <row r="743">
      <c r="A743" s="24" t="n"/>
      <c r="B743" s="78" t="n"/>
      <c r="C743" s="7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</row>
    <row r="744">
      <c r="A744" s="24" t="n"/>
      <c r="B744" s="78" t="n"/>
      <c r="C744" s="7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</row>
    <row r="745">
      <c r="A745" s="24" t="n"/>
      <c r="B745" s="78" t="n"/>
      <c r="C745" s="7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</row>
    <row r="746">
      <c r="A746" s="24" t="n"/>
      <c r="B746" s="78" t="n"/>
      <c r="C746" s="7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</row>
    <row r="747">
      <c r="A747" s="24" t="n"/>
      <c r="B747" s="78" t="n"/>
      <c r="C747" s="7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</row>
    <row r="748">
      <c r="A748" s="24" t="n"/>
      <c r="B748" s="78" t="n"/>
      <c r="C748" s="7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</row>
    <row r="749">
      <c r="A749" s="24" t="n"/>
      <c r="B749" s="78" t="n"/>
      <c r="C749" s="7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</row>
    <row r="750">
      <c r="A750" s="24" t="n"/>
      <c r="B750" s="78" t="n"/>
      <c r="C750" s="7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</row>
    <row r="751">
      <c r="A751" s="24" t="n"/>
      <c r="B751" s="78" t="n"/>
      <c r="C751" s="7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</row>
    <row r="752">
      <c r="A752" s="24" t="n"/>
      <c r="B752" s="78" t="n"/>
      <c r="C752" s="7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</row>
    <row r="753">
      <c r="A753" s="24" t="n"/>
      <c r="B753" s="78" t="n"/>
      <c r="C753" s="7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</row>
    <row r="754">
      <c r="A754" s="24" t="n"/>
      <c r="B754" s="78" t="n"/>
      <c r="C754" s="7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</row>
    <row r="755">
      <c r="A755" s="24" t="n"/>
      <c r="B755" s="78" t="n"/>
      <c r="C755" s="7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</row>
    <row r="756">
      <c r="A756" s="24" t="n"/>
      <c r="B756" s="78" t="n"/>
      <c r="C756" s="7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</row>
    <row r="757">
      <c r="A757" s="24" t="n"/>
      <c r="B757" s="78" t="n"/>
      <c r="C757" s="7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</row>
    <row r="758">
      <c r="A758" s="24" t="n"/>
      <c r="B758" s="78" t="n"/>
      <c r="C758" s="7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</row>
    <row r="759">
      <c r="A759" s="24" t="n"/>
      <c r="B759" s="78" t="n"/>
      <c r="C759" s="7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</row>
    <row r="760">
      <c r="A760" s="24" t="n"/>
      <c r="B760" s="78" t="n"/>
      <c r="C760" s="7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</row>
    <row r="761">
      <c r="A761" s="24" t="n"/>
      <c r="B761" s="78" t="n"/>
      <c r="C761" s="7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</row>
    <row r="762">
      <c r="A762" s="24" t="n"/>
      <c r="B762" s="78" t="n"/>
      <c r="C762" s="7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</row>
    <row r="763">
      <c r="A763" s="24" t="n"/>
      <c r="B763" s="78" t="n"/>
      <c r="C763" s="7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</row>
    <row r="764">
      <c r="A764" s="24" t="n"/>
      <c r="B764" s="78" t="n"/>
      <c r="C764" s="7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</row>
    <row r="765">
      <c r="A765" s="24" t="n"/>
      <c r="B765" s="78" t="n"/>
      <c r="C765" s="7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</row>
    <row r="766">
      <c r="A766" s="24" t="n"/>
      <c r="B766" s="78" t="n"/>
      <c r="C766" s="7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</row>
    <row r="767">
      <c r="A767" s="24" t="n"/>
      <c r="B767" s="78" t="n"/>
      <c r="C767" s="7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</row>
    <row r="768">
      <c r="A768" s="24" t="n"/>
      <c r="B768" s="78" t="n"/>
      <c r="C768" s="7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</row>
    <row r="769">
      <c r="A769" s="24" t="n"/>
      <c r="B769" s="78" t="n"/>
      <c r="C769" s="7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</row>
    <row r="770">
      <c r="A770" s="24" t="n"/>
      <c r="B770" s="78" t="n"/>
      <c r="C770" s="7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</row>
    <row r="771">
      <c r="A771" s="24" t="n"/>
      <c r="B771" s="78" t="n"/>
      <c r="C771" s="7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</row>
    <row r="772">
      <c r="A772" s="24" t="n"/>
      <c r="B772" s="78" t="n"/>
      <c r="C772" s="7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</row>
    <row r="773">
      <c r="A773" s="24" t="n"/>
      <c r="B773" s="78" t="n"/>
      <c r="C773" s="7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</row>
    <row r="774">
      <c r="A774" s="24" t="n"/>
      <c r="B774" s="78" t="n"/>
      <c r="C774" s="7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</row>
    <row r="775">
      <c r="A775" s="24" t="n"/>
      <c r="B775" s="78" t="n"/>
      <c r="C775" s="7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</row>
    <row r="776">
      <c r="A776" s="24" t="n"/>
      <c r="B776" s="78" t="n"/>
      <c r="C776" s="7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</row>
    <row r="777">
      <c r="A777" s="24" t="n"/>
      <c r="B777" s="78" t="n"/>
      <c r="C777" s="7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</row>
    <row r="778">
      <c r="A778" s="24" t="n"/>
      <c r="B778" s="78" t="n"/>
      <c r="C778" s="7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</row>
    <row r="779">
      <c r="A779" s="24" t="n"/>
      <c r="B779" s="78" t="n"/>
      <c r="C779" s="7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</row>
    <row r="780">
      <c r="A780" s="24" t="n"/>
      <c r="B780" s="78" t="n"/>
      <c r="C780" s="7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</row>
    <row r="781">
      <c r="A781" s="24" t="n"/>
      <c r="B781" s="78" t="n"/>
      <c r="C781" s="7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</row>
    <row r="782">
      <c r="A782" s="24" t="n"/>
      <c r="B782" s="78" t="n"/>
      <c r="C782" s="7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</row>
    <row r="783">
      <c r="A783" s="24" t="n"/>
      <c r="B783" s="78" t="n"/>
      <c r="C783" s="7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</row>
    <row r="784">
      <c r="A784" s="24" t="n"/>
      <c r="B784" s="78" t="n"/>
      <c r="C784" s="7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</row>
    <row r="785">
      <c r="A785" s="24" t="n"/>
      <c r="B785" s="78" t="n"/>
      <c r="C785" s="7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</row>
    <row r="786">
      <c r="A786" s="24" t="n"/>
      <c r="B786" s="78" t="n"/>
      <c r="C786" s="7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</row>
    <row r="787">
      <c r="A787" s="24" t="n"/>
      <c r="B787" s="78" t="n"/>
      <c r="C787" s="7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</row>
    <row r="788">
      <c r="A788" s="24" t="n"/>
      <c r="B788" s="78" t="n"/>
      <c r="C788" s="7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</row>
    <row r="789">
      <c r="A789" s="24" t="n"/>
      <c r="B789" s="78" t="n"/>
      <c r="C789" s="7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</row>
    <row r="790">
      <c r="A790" s="24" t="n"/>
      <c r="B790" s="78" t="n"/>
      <c r="C790" s="7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</row>
    <row r="791">
      <c r="A791" s="24" t="n"/>
      <c r="B791" s="78" t="n"/>
      <c r="C791" s="7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</row>
    <row r="792">
      <c r="A792" s="24" t="n"/>
      <c r="B792" s="78" t="n"/>
      <c r="C792" s="7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</row>
    <row r="793">
      <c r="A793" s="24" t="n"/>
      <c r="B793" s="78" t="n"/>
      <c r="C793" s="7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</row>
    <row r="794">
      <c r="A794" s="24" t="n"/>
      <c r="B794" s="78" t="n"/>
      <c r="C794" s="7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</row>
    <row r="795">
      <c r="A795" s="24" t="n"/>
      <c r="B795" s="78" t="n"/>
      <c r="C795" s="7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</row>
    <row r="796">
      <c r="A796" s="24" t="n"/>
      <c r="B796" s="78" t="n"/>
      <c r="C796" s="7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</row>
    <row r="797">
      <c r="A797" s="24" t="n"/>
      <c r="B797" s="78" t="n"/>
      <c r="C797" s="7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</row>
    <row r="798">
      <c r="A798" s="24" t="n"/>
      <c r="B798" s="78" t="n"/>
      <c r="C798" s="7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</row>
    <row r="799">
      <c r="A799" s="24" t="n"/>
      <c r="B799" s="78" t="n"/>
      <c r="C799" s="7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</row>
    <row r="800">
      <c r="A800" s="24" t="n"/>
      <c r="B800" s="78" t="n"/>
      <c r="C800" s="7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</row>
    <row r="801">
      <c r="A801" s="24" t="n"/>
      <c r="B801" s="78" t="n"/>
      <c r="C801" s="7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</row>
    <row r="802">
      <c r="A802" s="24" t="n"/>
      <c r="B802" s="78" t="n"/>
      <c r="C802" s="7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</row>
    <row r="803">
      <c r="A803" s="24" t="n"/>
      <c r="B803" s="78" t="n"/>
      <c r="C803" s="7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</row>
    <row r="804">
      <c r="A804" s="24" t="n"/>
      <c r="B804" s="78" t="n"/>
      <c r="C804" s="7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</row>
    <row r="805">
      <c r="A805" s="24" t="n"/>
      <c r="B805" s="78" t="n"/>
      <c r="C805" s="7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</row>
    <row r="806">
      <c r="A806" s="24" t="n"/>
      <c r="B806" s="78" t="n"/>
      <c r="C806" s="7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</row>
    <row r="807">
      <c r="A807" s="24" t="n"/>
      <c r="B807" s="78" t="n"/>
      <c r="C807" s="7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</row>
    <row r="808">
      <c r="A808" s="24" t="n"/>
      <c r="B808" s="78" t="n"/>
      <c r="C808" s="7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</row>
    <row r="809">
      <c r="A809" s="24" t="n"/>
      <c r="B809" s="78" t="n"/>
      <c r="C809" s="7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</row>
    <row r="810">
      <c r="A810" s="24" t="n"/>
      <c r="B810" s="78" t="n"/>
      <c r="C810" s="7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</row>
    <row r="811">
      <c r="A811" s="24" t="n"/>
      <c r="B811" s="78" t="n"/>
      <c r="C811" s="7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</row>
    <row r="812">
      <c r="A812" s="24" t="n"/>
      <c r="B812" s="78" t="n"/>
      <c r="C812" s="7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</row>
    <row r="813">
      <c r="A813" s="24" t="n"/>
      <c r="B813" s="78" t="n"/>
      <c r="C813" s="7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</row>
    <row r="814">
      <c r="A814" s="24" t="n"/>
      <c r="B814" s="78" t="n"/>
      <c r="C814" s="7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</row>
    <row r="815">
      <c r="A815" s="24" t="n"/>
      <c r="B815" s="78" t="n"/>
      <c r="C815" s="7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</row>
    <row r="816">
      <c r="A816" s="24" t="n"/>
      <c r="B816" s="78" t="n"/>
      <c r="C816" s="7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</row>
    <row r="817">
      <c r="A817" s="24" t="n"/>
      <c r="B817" s="78" t="n"/>
      <c r="C817" s="7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</row>
    <row r="818">
      <c r="A818" s="24" t="n"/>
      <c r="B818" s="78" t="n"/>
      <c r="C818" s="7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</row>
    <row r="819">
      <c r="A819" s="24" t="n"/>
      <c r="B819" s="78" t="n"/>
      <c r="C819" s="7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</row>
    <row r="820">
      <c r="A820" s="24" t="n"/>
      <c r="B820" s="78" t="n"/>
      <c r="C820" s="7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</row>
    <row r="821">
      <c r="A821" s="24" t="n"/>
      <c r="B821" s="78" t="n"/>
      <c r="C821" s="7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</row>
    <row r="822">
      <c r="A822" s="24" t="n"/>
      <c r="B822" s="78" t="n"/>
      <c r="C822" s="7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</row>
    <row r="823">
      <c r="A823" s="24" t="n"/>
      <c r="B823" s="78" t="n"/>
      <c r="C823" s="7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</row>
    <row r="824">
      <c r="A824" s="24" t="n"/>
      <c r="B824" s="78" t="n"/>
      <c r="C824" s="7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</row>
    <row r="825">
      <c r="A825" s="24" t="n"/>
      <c r="B825" s="78" t="n"/>
      <c r="C825" s="7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</row>
    <row r="826">
      <c r="A826" s="24" t="n"/>
      <c r="B826" s="78" t="n"/>
      <c r="C826" s="7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</row>
    <row r="827">
      <c r="A827" s="24" t="n"/>
      <c r="B827" s="78" t="n"/>
      <c r="C827" s="7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</row>
    <row r="828">
      <c r="A828" s="24" t="n"/>
      <c r="B828" s="78" t="n"/>
      <c r="C828" s="7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</row>
    <row r="829">
      <c r="A829" s="24" t="n"/>
      <c r="B829" s="78" t="n"/>
      <c r="C829" s="7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</row>
    <row r="830">
      <c r="A830" s="24" t="n"/>
      <c r="B830" s="78" t="n"/>
      <c r="C830" s="7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</row>
    <row r="831">
      <c r="A831" s="24" t="n"/>
      <c r="B831" s="78" t="n"/>
      <c r="C831" s="7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</row>
    <row r="832">
      <c r="A832" s="24" t="n"/>
      <c r="B832" s="78" t="n"/>
      <c r="C832" s="7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</row>
    <row r="833">
      <c r="A833" s="24" t="n"/>
      <c r="B833" s="78" t="n"/>
      <c r="C833" s="7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</row>
    <row r="834">
      <c r="A834" s="24" t="n"/>
      <c r="B834" s="78" t="n"/>
      <c r="C834" s="7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</row>
    <row r="835">
      <c r="A835" s="24" t="n"/>
      <c r="B835" s="78" t="n"/>
      <c r="C835" s="7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  <c r="AA835" s="14" t="n"/>
      <c r="AB835" s="14" t="n"/>
      <c r="AC835" s="14" t="n"/>
    </row>
    <row r="836">
      <c r="A836" s="24" t="n"/>
      <c r="B836" s="78" t="n"/>
      <c r="C836" s="7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  <c r="AA836" s="14" t="n"/>
      <c r="AB836" s="14" t="n"/>
      <c r="AC836" s="14" t="n"/>
    </row>
    <row r="837">
      <c r="A837" s="24" t="n"/>
      <c r="B837" s="78" t="n"/>
      <c r="C837" s="7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  <c r="AA837" s="14" t="n"/>
      <c r="AB837" s="14" t="n"/>
      <c r="AC837" s="14" t="n"/>
    </row>
    <row r="838">
      <c r="A838" s="24" t="n"/>
      <c r="B838" s="78" t="n"/>
      <c r="C838" s="7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  <c r="AA838" s="14" t="n"/>
      <c r="AB838" s="14" t="n"/>
      <c r="AC838" s="14" t="n"/>
    </row>
    <row r="839">
      <c r="A839" s="24" t="n"/>
      <c r="B839" s="78" t="n"/>
      <c r="C839" s="7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  <c r="AA839" s="14" t="n"/>
      <c r="AB839" s="14" t="n"/>
      <c r="AC839" s="14" t="n"/>
    </row>
    <row r="840">
      <c r="A840" s="24" t="n"/>
      <c r="B840" s="78" t="n"/>
      <c r="C840" s="7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  <c r="AA840" s="14" t="n"/>
      <c r="AB840" s="14" t="n"/>
      <c r="AC840" s="14" t="n"/>
    </row>
    <row r="841">
      <c r="A841" s="24" t="n"/>
      <c r="B841" s="78" t="n"/>
      <c r="C841" s="7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  <c r="AA841" s="14" t="n"/>
      <c r="AB841" s="14" t="n"/>
      <c r="AC841" s="14" t="n"/>
    </row>
    <row r="842">
      <c r="A842" s="24" t="n"/>
      <c r="B842" s="78" t="n"/>
      <c r="C842" s="7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  <c r="AA842" s="14" t="n"/>
      <c r="AB842" s="14" t="n"/>
      <c r="AC842" s="14" t="n"/>
    </row>
    <row r="843">
      <c r="A843" s="24" t="n"/>
      <c r="B843" s="78" t="n"/>
      <c r="C843" s="7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  <c r="AA843" s="14" t="n"/>
      <c r="AB843" s="14" t="n"/>
      <c r="AC843" s="14" t="n"/>
    </row>
    <row r="844">
      <c r="A844" s="24" t="n"/>
      <c r="B844" s="78" t="n"/>
      <c r="C844" s="7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  <c r="AA844" s="14" t="n"/>
      <c r="AB844" s="14" t="n"/>
      <c r="AC844" s="14" t="n"/>
    </row>
  </sheetData>
  <autoFilter ref="$B$1:$Q$159"/>
  <dataValidations count="2">
    <dataValidation sqref="E4:E844" showDropDown="0" showInputMessage="0" showErrorMessage="1" allowBlank="1" type="list">
      <formula1>"Chung,vợ,chồng,SUBO,SUGI"</formula1>
    </dataValidation>
    <dataValidation sqref="D4:D844" showDropDown="0" showInputMessage="0" showErrorMessage="1" allowBlank="1" type="list">
      <formula1>"Ăn uống,vui chơi,đồ dùng GĐ,Nợ,phí tiện ích,Y tế,Công việc,học tập,event,Làm đẹp"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9.13" customWidth="1" style="96" min="9" max="9"/>
  </cols>
  <sheetData>
    <row r="1">
      <c r="A1" s="13" t="n"/>
      <c r="B1" s="2" t="n">
        <v>46023</v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3" t="n"/>
      <c r="B2" s="14" t="n"/>
      <c r="C2" s="14" t="n"/>
      <c r="D2" s="40" t="n"/>
      <c r="E2" s="40" t="n"/>
      <c r="F2" s="40" t="n"/>
      <c r="G2" s="40" t="n"/>
      <c r="H2" s="40" t="n"/>
      <c r="I2" s="40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9" t="inlineStr">
        <is>
          <t>I</t>
        </is>
      </c>
      <c r="B3" s="27" t="inlineStr">
        <is>
          <t>THU NHẬP</t>
        </is>
      </c>
      <c r="C3" s="21" t="n">
        <v>1</v>
      </c>
      <c r="D3" s="27">
        <f>SUM(D4:D7)</f>
        <v/>
      </c>
      <c r="E3" s="31" t="n"/>
      <c r="F3" s="31" t="n"/>
      <c r="G3" s="31" t="n"/>
      <c r="H3" s="31" t="n"/>
      <c r="I3" s="40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3" t="n"/>
      <c r="B4" s="75" t="inlineStr">
        <is>
          <t>ck</t>
        </is>
      </c>
      <c r="C4" s="14" t="n"/>
      <c r="D4" s="71">
        <f>SUM(E4:H4)</f>
        <v/>
      </c>
      <c r="E4" s="40" t="n">
        <v>45454000</v>
      </c>
      <c r="F4" s="40" t="n">
        <v>8000000</v>
      </c>
      <c r="G4" s="40" t="n">
        <v>0</v>
      </c>
      <c r="H4" s="40" t="n">
        <v>0</v>
      </c>
      <c r="I4" s="40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3" t="inlineStr">
        <is>
          <t>2</t>
        </is>
      </c>
      <c r="B5" s="75" t="inlineStr">
        <is>
          <t>vk</t>
        </is>
      </c>
      <c r="C5" s="14" t="n"/>
      <c r="D5" s="71">
        <f>SUM(E5:H5)</f>
        <v/>
      </c>
      <c r="E5" s="40" t="n">
        <v>30000000</v>
      </c>
      <c r="F5" s="40" t="n">
        <v>5000000</v>
      </c>
      <c r="G5" s="40" t="n">
        <v>0</v>
      </c>
      <c r="H5" s="40" t="n">
        <v>0</v>
      </c>
      <c r="I5" s="40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3" t="inlineStr">
        <is>
          <t>3</t>
        </is>
      </c>
      <c r="B6" s="75" t="inlineStr">
        <is>
          <t>Subo</t>
        </is>
      </c>
      <c r="C6" s="41" t="n"/>
      <c r="D6" s="71">
        <f>SUM(E6:H6)</f>
        <v/>
      </c>
      <c r="E6" s="40" t="n"/>
      <c r="F6" s="40" t="n">
        <v>0</v>
      </c>
      <c r="G6" s="40" t="n">
        <v>0</v>
      </c>
      <c r="H6" s="40" t="n">
        <v>0</v>
      </c>
      <c r="I6" s="40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3" t="inlineStr">
        <is>
          <t>4</t>
        </is>
      </c>
      <c r="B7" s="75" t="inlineStr">
        <is>
          <t>Sugi</t>
        </is>
      </c>
      <c r="C7" s="41" t="n"/>
      <c r="D7" s="71">
        <f>SUM(E7:H7)</f>
        <v/>
      </c>
      <c r="E7" s="40" t="n">
        <v>0</v>
      </c>
      <c r="F7" s="40" t="n">
        <v>0</v>
      </c>
      <c r="G7" s="40" t="n">
        <v>0</v>
      </c>
      <c r="H7" s="40" t="n">
        <v>0</v>
      </c>
      <c r="I7" s="40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42" t="inlineStr">
        <is>
          <t>II</t>
        </is>
      </c>
      <c r="B8" s="46" t="inlineStr">
        <is>
          <t>TIẾT KIỆM</t>
        </is>
      </c>
      <c r="C8" s="45" t="n">
        <v>0.3</v>
      </c>
      <c r="D8" s="46">
        <f>D3*C8</f>
        <v/>
      </c>
      <c r="E8" s="49" t="n"/>
      <c r="F8" s="49" t="n"/>
      <c r="G8" s="49" t="n"/>
      <c r="H8" s="49" t="n"/>
      <c r="I8" s="40" t="inlineStr">
        <is>
          <t>CÒN LẠI</t>
        </is>
      </c>
      <c r="J8" s="14" t="n"/>
      <c r="K8" s="14">
        <f>D3-D11</f>
        <v/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50" t="n"/>
      <c r="B9" s="52" t="inlineStr">
        <is>
          <t>TK thực tế</t>
        </is>
      </c>
      <c r="C9" s="51" t="n"/>
      <c r="D9" s="52" t="n"/>
      <c r="E9" s="53" t="n"/>
      <c r="F9" s="55" t="n"/>
      <c r="G9" s="55" t="n"/>
      <c r="H9" s="55" t="n"/>
      <c r="I9" s="40" t="inlineStr">
        <is>
          <t>CP ĐÃ TRỪ NHƯNG CHƯA ĐÓNG</t>
        </is>
      </c>
      <c r="J9" s="14" t="inlineStr">
        <is>
          <t>HỌC PHÍ</t>
        </is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56" t="inlineStr">
        <is>
          <t>III</t>
        </is>
      </c>
      <c r="B10" s="59" t="inlineStr">
        <is>
          <t>CHI PHÍ</t>
        </is>
      </c>
      <c r="C10" s="58" t="n">
        <v>0.7</v>
      </c>
      <c r="D10" s="59">
        <f>D3*C10</f>
        <v/>
      </c>
      <c r="E10" s="60" t="n"/>
      <c r="F10" s="62" t="n"/>
      <c r="G10" s="62" t="n"/>
      <c r="H10" s="62" t="n"/>
      <c r="I10" s="71" t="n"/>
      <c r="J10" s="14" t="inlineStr">
        <is>
          <t>ĐIỆN THOẠI</t>
        </is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63" t="n"/>
      <c r="B11" s="64" t="inlineStr">
        <is>
          <t>CP Thực tế</t>
        </is>
      </c>
      <c r="C11" s="68" t="n"/>
      <c r="D11" s="66">
        <f>SUM(D12,D16,D18)</f>
        <v/>
      </c>
      <c r="E11" s="68" t="n"/>
      <c r="F11" s="68" t="n"/>
      <c r="G11" s="68" t="n"/>
      <c r="H11" s="68" t="n"/>
      <c r="I11" s="71" t="n"/>
      <c r="J11" s="14" t="n"/>
      <c r="K11" s="14">
        <f>SUM(K8:K10)</f>
        <v/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3" t="inlineStr">
        <is>
          <t>1</t>
        </is>
      </c>
      <c r="B12" s="70" t="inlineStr">
        <is>
          <t>Chi phí chung gia đình</t>
        </is>
      </c>
      <c r="C12" s="72">
        <f>IFERROR(D12/D11, 0)</f>
        <v/>
      </c>
      <c r="D12" s="71">
        <f>SUM(D13:D15)</f>
        <v/>
      </c>
      <c r="E12" s="40" t="n"/>
      <c r="F12" s="40" t="n"/>
      <c r="G12" s="40" t="n"/>
      <c r="H12" s="40" t="n"/>
      <c r="I12" s="71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3" t="inlineStr">
        <is>
          <t>a</t>
        </is>
      </c>
      <c r="B13" s="75" t="inlineStr">
        <is>
          <t>Chi phí chung</t>
        </is>
      </c>
      <c r="C13" s="14">
        <f>IFERROR(D13/$D$10, 0)</f>
        <v/>
      </c>
      <c r="D13" s="71">
        <f>'T8 - DETAIL'!I2</f>
        <v/>
      </c>
      <c r="E13" s="40" t="n"/>
      <c r="F13" s="40" t="n"/>
      <c r="G13" s="40" t="n"/>
      <c r="H13" s="40" t="n"/>
      <c r="I13" s="71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3" t="inlineStr">
        <is>
          <t>b</t>
        </is>
      </c>
      <c r="B14" s="75" t="inlineStr">
        <is>
          <t>Chi phí riêng subo</t>
        </is>
      </c>
      <c r="C14" s="14">
        <f>IFERROR(D14/$D$10, 0)</f>
        <v/>
      </c>
      <c r="D14" s="71">
        <f>'T8 - DETAIL'!I5</f>
        <v/>
      </c>
      <c r="E14" s="40" t="n"/>
      <c r="F14" s="40" t="n"/>
      <c r="G14" s="40" t="n"/>
      <c r="H14" s="40" t="n"/>
      <c r="I14" s="71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3" t="inlineStr">
        <is>
          <t>c</t>
        </is>
      </c>
      <c r="B15" s="75" t="inlineStr">
        <is>
          <t>chi phí riêng sugi</t>
        </is>
      </c>
      <c r="C15" s="14">
        <f>IFERROR(D15/$D$10, 0)</f>
        <v/>
      </c>
      <c r="D15" s="71">
        <f>'T8 - DETAIL'!I6</f>
        <v/>
      </c>
      <c r="E15" s="40" t="n"/>
      <c r="F15" s="40" t="n"/>
      <c r="G15" s="40" t="n"/>
      <c r="H15" s="40" t="n"/>
      <c r="I15" s="71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3" t="inlineStr">
        <is>
          <t>2</t>
        </is>
      </c>
      <c r="B16" s="70" t="inlineStr">
        <is>
          <t>Chi phí riêng ck (30%)</t>
        </is>
      </c>
      <c r="C16" s="72">
        <f>IFERROR(D16/D11, 0)</f>
        <v/>
      </c>
      <c r="D16" s="71">
        <f>'T8 - DETAIL'!I3</f>
        <v/>
      </c>
      <c r="E16" s="40" t="n"/>
      <c r="F16" s="40" t="n"/>
      <c r="G16" s="40" t="n"/>
      <c r="H16" s="40" t="n"/>
      <c r="I16" s="71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3" t="n"/>
      <c r="B17" s="75">
        <f>30%*D10</f>
        <v/>
      </c>
      <c r="C17" s="14" t="n"/>
      <c r="D17" s="40" t="n"/>
      <c r="E17" s="40" t="n"/>
      <c r="F17" s="40" t="n"/>
      <c r="G17" s="40" t="n"/>
      <c r="H17" s="40" t="n"/>
      <c r="I17" s="40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3" t="inlineStr">
        <is>
          <t>3</t>
        </is>
      </c>
      <c r="B18" s="70" t="inlineStr">
        <is>
          <t>Chi phí riêng vk (30%)</t>
        </is>
      </c>
      <c r="C18" s="72">
        <f>IFERROR(D18/D11, 0)</f>
        <v/>
      </c>
      <c r="D18" s="71">
        <f>'T8 - DETAIL'!I4</f>
        <v/>
      </c>
      <c r="E18" s="40" t="n"/>
      <c r="F18" s="40" t="n"/>
      <c r="G18" s="40" t="n"/>
      <c r="H18" s="40" t="n"/>
      <c r="I18" s="7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3" t="n"/>
      <c r="B19" s="75">
        <f>30%*D10</f>
        <v/>
      </c>
      <c r="C19" s="14" t="n"/>
      <c r="D19" s="40" t="n"/>
      <c r="E19" s="40" t="n"/>
      <c r="F19" s="40" t="n"/>
      <c r="G19" s="40" t="n"/>
      <c r="H19" s="40" t="n"/>
      <c r="I19" s="40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3" t="n"/>
      <c r="B20" s="75" t="n"/>
      <c r="C20" s="14" t="n"/>
      <c r="D20" s="40" t="n"/>
      <c r="E20" s="40" t="n"/>
      <c r="F20" s="40" t="n"/>
      <c r="G20" s="40" t="n"/>
      <c r="H20" s="40" t="n"/>
      <c r="I20" s="40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3" t="n"/>
      <c r="B22" s="75" t="n"/>
      <c r="C22" s="14" t="n"/>
      <c r="D22" s="14" t="n"/>
      <c r="E22" s="14" t="n"/>
      <c r="F22" s="14" t="n"/>
      <c r="G22" s="14" t="n"/>
      <c r="H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3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3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3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3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3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3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3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3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3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3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3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3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3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3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3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3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3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3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3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3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3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3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3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3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3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3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3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3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3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3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3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3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3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3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3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3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3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3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3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3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3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3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3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3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3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3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3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3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3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3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3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3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3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3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3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3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3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3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3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3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3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3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3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3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3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3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3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3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3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3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3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3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3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3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3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3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3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3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3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3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3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3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3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3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3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3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3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3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3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3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3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3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3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3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3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3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3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3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3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3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3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3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3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3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3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3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3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3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3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3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3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3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3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3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3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3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3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3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3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3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3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3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3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3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3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3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3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3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3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3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3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3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3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3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3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3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3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3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3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3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3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3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3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3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3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3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3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3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3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3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3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3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3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3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3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3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3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3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3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3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3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3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3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3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3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3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3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3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3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3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3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3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3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3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3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3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3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3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3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3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3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3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3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3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3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3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3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3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3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3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3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3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3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3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3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3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3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3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3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3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3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3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3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3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3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3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3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3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3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3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3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3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3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3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3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3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3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3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3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3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3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3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3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3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3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3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3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3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3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3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3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3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3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3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3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3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3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3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3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3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3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3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3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3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3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3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3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3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3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3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3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3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3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3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3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3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3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3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3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3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3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3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3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3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3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3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3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3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3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3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3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3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3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3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3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3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3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3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3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3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3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3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3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3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3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3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3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3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3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3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3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3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3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3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3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3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3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3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3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3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3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3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3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3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3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3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3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3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3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3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3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3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3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3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3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3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3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3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3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3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3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3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3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3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3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3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3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3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3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3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3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3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3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3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3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3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3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3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3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3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3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3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3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3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3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3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3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3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3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3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3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3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3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3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3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3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3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3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3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3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3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3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3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3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3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3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3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3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3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3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3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3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3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3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3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3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3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3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3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3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3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3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3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3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3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3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3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3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3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3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3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3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3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3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3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3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3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3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3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3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3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3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3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3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3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3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3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3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3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3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3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3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3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3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3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3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3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3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3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3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3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3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3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3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3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3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3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3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3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3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3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3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3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3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3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3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3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3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3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3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3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3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3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3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3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3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3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3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3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3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3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3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3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3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3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3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3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3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3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3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3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3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3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3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3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3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3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3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3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3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3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3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3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3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3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3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3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3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3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3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3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3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3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3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3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3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3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3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3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3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3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3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3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3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3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3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3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3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3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3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3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3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3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3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3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3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3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3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3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3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3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3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3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3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3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3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3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3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3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3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3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3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3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3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3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3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3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3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3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3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3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3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3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3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3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3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3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3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3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3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3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3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3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3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3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3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3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3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3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3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3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3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3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3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3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3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3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3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3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3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3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3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3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3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3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3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3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3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3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3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3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3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3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3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3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3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3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3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3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3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3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3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3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3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3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3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3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3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3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3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3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3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3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3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3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3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3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3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3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3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3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3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3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3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3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3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3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3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3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3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3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3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3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3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3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3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3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3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3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3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3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3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3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3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3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3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3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3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3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3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3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3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3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3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3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3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3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3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3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3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3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3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3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3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3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3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3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3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3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3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3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3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3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3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3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3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3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3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3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3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3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3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3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3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3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3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3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3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3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3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3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3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3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3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3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3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3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3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3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3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3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3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3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3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3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3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3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3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3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3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3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3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3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3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3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3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3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3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3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3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3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3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3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3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3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3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3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3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3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3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3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3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3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3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3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3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3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3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3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3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3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3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3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3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3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3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3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3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3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3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3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3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3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3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3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3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3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3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3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3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3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3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3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3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3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3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3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3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3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3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3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3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3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3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3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3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3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3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3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3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3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3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3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3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3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3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3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3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3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3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3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3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3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3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3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3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3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3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3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3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3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3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3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3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3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3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3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3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3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3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3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3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3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3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3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3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3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3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3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3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3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3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3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3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3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3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3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3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3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3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3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3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3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3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3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3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3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3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3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3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3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3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3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3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3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3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3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3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3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3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3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3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3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3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3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3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3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3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3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3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3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3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3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3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3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3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3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3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3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3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3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3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3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3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3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3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3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3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3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3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3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3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3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3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3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3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3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3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3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3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3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3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3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3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3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3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3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3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3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3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3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3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3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3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3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3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3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3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3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3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3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3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3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3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9.13" customWidth="1" style="96" min="9" max="9"/>
  </cols>
  <sheetData>
    <row r="1">
      <c r="A1" s="13" t="n"/>
      <c r="B1" s="2" t="n">
        <v>46023</v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3" t="n"/>
      <c r="B2" s="14" t="n"/>
      <c r="C2" s="14" t="n"/>
      <c r="D2" s="40" t="n"/>
      <c r="E2" s="40" t="n"/>
      <c r="F2" s="40" t="n"/>
      <c r="G2" s="40" t="n"/>
      <c r="H2" s="40" t="n"/>
      <c r="I2" s="40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9" t="inlineStr">
        <is>
          <t>I</t>
        </is>
      </c>
      <c r="B3" s="27" t="inlineStr">
        <is>
          <t>THU NHẬP</t>
        </is>
      </c>
      <c r="C3" s="21" t="n">
        <v>1</v>
      </c>
      <c r="D3" s="27">
        <f>SUM(D4:D7)</f>
        <v/>
      </c>
      <c r="E3" s="31" t="n"/>
      <c r="F3" s="31" t="n"/>
      <c r="G3" s="31" t="n"/>
      <c r="H3" s="31" t="n"/>
      <c r="I3" s="40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3" t="inlineStr">
        <is>
          <t>1</t>
        </is>
      </c>
      <c r="B4" s="75" t="inlineStr">
        <is>
          <t>ck</t>
        </is>
      </c>
      <c r="C4" s="14" t="n"/>
      <c r="D4" s="71">
        <f>SUM(E4:H4)</f>
        <v/>
      </c>
      <c r="E4" s="40" t="n">
        <v>45500000</v>
      </c>
      <c r="F4" s="40" t="n">
        <v>8000000</v>
      </c>
      <c r="G4" s="40" t="n">
        <v>0</v>
      </c>
      <c r="H4" s="40" t="n">
        <v>0</v>
      </c>
      <c r="I4" s="40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3" t="inlineStr">
        <is>
          <t>2</t>
        </is>
      </c>
      <c r="B5" s="75" t="inlineStr">
        <is>
          <t>vk</t>
        </is>
      </c>
      <c r="C5" s="14" t="n"/>
      <c r="D5" s="71">
        <f>SUM(E5:H5)</f>
        <v/>
      </c>
      <c r="E5" s="40" t="n">
        <v>34100000</v>
      </c>
      <c r="F5" s="40" t="n">
        <v>18000000</v>
      </c>
      <c r="G5" s="40" t="n">
        <v>0</v>
      </c>
      <c r="H5" s="40" t="n">
        <v>0</v>
      </c>
      <c r="I5" s="40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3" t="inlineStr">
        <is>
          <t>3</t>
        </is>
      </c>
      <c r="B6" s="75" t="inlineStr">
        <is>
          <t>Subo</t>
        </is>
      </c>
      <c r="C6" s="41" t="n"/>
      <c r="D6" s="71">
        <f>SUM(E6:H6)</f>
        <v/>
      </c>
      <c r="E6" s="40" t="n">
        <v>2000000</v>
      </c>
      <c r="F6" s="40" t="n">
        <v>2000000</v>
      </c>
      <c r="G6" s="40" t="n">
        <v>0</v>
      </c>
      <c r="H6" s="40" t="n">
        <v>0</v>
      </c>
      <c r="I6" s="40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3" t="inlineStr">
        <is>
          <t>4</t>
        </is>
      </c>
      <c r="B7" s="75" t="inlineStr">
        <is>
          <t>Sugi</t>
        </is>
      </c>
      <c r="C7" s="41" t="n"/>
      <c r="D7" s="71">
        <f>SUM(E7:H7)</f>
        <v/>
      </c>
      <c r="E7" s="40" t="n">
        <v>0</v>
      </c>
      <c r="F7" s="40" t="n">
        <v>0</v>
      </c>
      <c r="G7" s="40" t="n">
        <v>0</v>
      </c>
      <c r="H7" s="40" t="n">
        <v>0</v>
      </c>
      <c r="I7" s="40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42" t="inlineStr">
        <is>
          <t>II</t>
        </is>
      </c>
      <c r="B8" s="46" t="inlineStr">
        <is>
          <t>TIẾT KIỆM</t>
        </is>
      </c>
      <c r="C8" s="45" t="n">
        <v>0.3</v>
      </c>
      <c r="D8" s="46">
        <f>D3*C8</f>
        <v/>
      </c>
      <c r="E8" s="49" t="n"/>
      <c r="F8" s="49" t="n"/>
      <c r="G8" s="49" t="n"/>
      <c r="H8" s="49" t="n"/>
      <c r="I8" s="40" t="inlineStr">
        <is>
          <t>CÒN LẠI</t>
        </is>
      </c>
      <c r="J8" s="14" t="n"/>
      <c r="K8" s="14">
        <f>D3-D11</f>
        <v/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50" t="n"/>
      <c r="B9" s="52" t="inlineStr">
        <is>
          <t>TK thực tế</t>
        </is>
      </c>
      <c r="C9" s="51" t="n"/>
      <c r="D9" s="52" t="n"/>
      <c r="E9" s="53" t="n"/>
      <c r="F9" s="55" t="n"/>
      <c r="G9" s="55" t="n"/>
      <c r="H9" s="55" t="n"/>
      <c r="I9" s="40" t="inlineStr">
        <is>
          <t>CP ĐÃ TRỪ NHƯNG CHƯA ĐÓNG</t>
        </is>
      </c>
      <c r="J9" s="14" t="inlineStr">
        <is>
          <t>HỌC PHÍ</t>
        </is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56" t="inlineStr">
        <is>
          <t>III</t>
        </is>
      </c>
      <c r="B10" s="59" t="inlineStr">
        <is>
          <t>CHI PHÍ</t>
        </is>
      </c>
      <c r="C10" s="58" t="n">
        <v>0.7</v>
      </c>
      <c r="D10" s="59">
        <f>D3*C10</f>
        <v/>
      </c>
      <c r="E10" s="60" t="n"/>
      <c r="F10" s="62" t="n"/>
      <c r="G10" s="62" t="n"/>
      <c r="H10" s="62" t="n"/>
      <c r="I10" s="71" t="n"/>
      <c r="J10" s="14" t="inlineStr">
        <is>
          <t>ĐIỆN THOẠI</t>
        </is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63" t="n"/>
      <c r="B11" s="64" t="inlineStr">
        <is>
          <t>CP Thực tế</t>
        </is>
      </c>
      <c r="C11" s="68" t="n"/>
      <c r="D11" s="66">
        <f>SUM(D12,D16,D18)</f>
        <v/>
      </c>
      <c r="E11" s="68" t="n"/>
      <c r="F11" s="68" t="n"/>
      <c r="G11" s="68" t="n"/>
      <c r="H11" s="68" t="n"/>
      <c r="I11" s="71" t="n"/>
      <c r="J11" s="14" t="n"/>
      <c r="K11" s="14">
        <f>SUM(K8:K10)</f>
        <v/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3" t="inlineStr">
        <is>
          <t>1</t>
        </is>
      </c>
      <c r="B12" s="70" t="inlineStr">
        <is>
          <t>Chi phí chung gia đình</t>
        </is>
      </c>
      <c r="C12" s="72">
        <f>IFERROR(D12/D11, 0)</f>
        <v/>
      </c>
      <c r="D12" s="71">
        <f>SUM(D13:D15)</f>
        <v/>
      </c>
      <c r="E12" s="40" t="n"/>
      <c r="F12" s="40" t="n"/>
      <c r="G12" s="40" t="n"/>
      <c r="H12" s="40" t="n"/>
      <c r="I12" s="71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3" t="inlineStr">
        <is>
          <t>a</t>
        </is>
      </c>
      <c r="B13" s="75" t="inlineStr">
        <is>
          <t>Chi phí chung</t>
        </is>
      </c>
      <c r="C13" s="14">
        <f>IFERROR(D13/$D$10, 0)</f>
        <v/>
      </c>
      <c r="D13" s="71">
        <f>'T9 - DETAIL'!I2</f>
        <v/>
      </c>
      <c r="E13" s="40" t="n"/>
      <c r="F13" s="40" t="n"/>
      <c r="G13" s="40" t="n"/>
      <c r="H13" s="40" t="n"/>
      <c r="I13" s="71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3" t="inlineStr">
        <is>
          <t>b</t>
        </is>
      </c>
      <c r="B14" s="75" t="inlineStr">
        <is>
          <t>Chi phí riêng subo</t>
        </is>
      </c>
      <c r="C14" s="14">
        <f>IFERROR(D14/$D$10, 0)</f>
        <v/>
      </c>
      <c r="D14" s="71">
        <f>'T9 - DETAIL'!I5</f>
        <v/>
      </c>
      <c r="E14" s="40" t="n"/>
      <c r="F14" s="40" t="n"/>
      <c r="G14" s="40" t="n"/>
      <c r="H14" s="40" t="n"/>
      <c r="I14" s="71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3" t="inlineStr">
        <is>
          <t>c</t>
        </is>
      </c>
      <c r="B15" s="75" t="inlineStr">
        <is>
          <t>chi phí riêng sugi</t>
        </is>
      </c>
      <c r="C15" s="14">
        <f>IFERROR(D15/$D$10, 0)</f>
        <v/>
      </c>
      <c r="D15" s="71">
        <f>'T9 - DETAIL'!I6</f>
        <v/>
      </c>
      <c r="E15" s="40" t="n"/>
      <c r="F15" s="40" t="n"/>
      <c r="G15" s="40" t="n"/>
      <c r="H15" s="40" t="n"/>
      <c r="I15" s="71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3" t="inlineStr">
        <is>
          <t>2</t>
        </is>
      </c>
      <c r="B16" s="70" t="inlineStr">
        <is>
          <t>Chi phí riêng ck (30%)</t>
        </is>
      </c>
      <c r="C16" s="72">
        <f>IFERROR(D16/D11, 0)</f>
        <v/>
      </c>
      <c r="D16" s="71">
        <f>'T9 - DETAIL'!I3</f>
        <v/>
      </c>
      <c r="E16" s="40" t="n"/>
      <c r="F16" s="40" t="n"/>
      <c r="G16" s="40" t="n"/>
      <c r="H16" s="40" t="n"/>
      <c r="I16" s="71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3" t="n"/>
      <c r="B17" s="75">
        <f>30%*D10</f>
        <v/>
      </c>
      <c r="C17" s="14" t="n"/>
      <c r="D17" s="40" t="n"/>
      <c r="E17" s="40" t="n"/>
      <c r="F17" s="40" t="n"/>
      <c r="G17" s="40" t="n"/>
      <c r="H17" s="40" t="n"/>
      <c r="I17" s="40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3" t="inlineStr">
        <is>
          <t>3</t>
        </is>
      </c>
      <c r="B18" s="70" t="inlineStr">
        <is>
          <t>Chi phí riêng vk (30%)</t>
        </is>
      </c>
      <c r="C18" s="72">
        <f>IFERROR(D18/D11, 0)</f>
        <v/>
      </c>
      <c r="D18" s="71">
        <f>'T9 - DETAIL'!I4</f>
        <v/>
      </c>
      <c r="E18" s="40" t="n"/>
      <c r="F18" s="40" t="n"/>
      <c r="G18" s="40" t="n"/>
      <c r="H18" s="40" t="n"/>
      <c r="I18" s="7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3" t="n"/>
      <c r="B19" s="75">
        <f>30%*D10</f>
        <v/>
      </c>
      <c r="C19" s="14" t="n"/>
      <c r="D19" s="40" t="n"/>
      <c r="E19" s="40" t="n"/>
      <c r="F19" s="40" t="n"/>
      <c r="G19" s="40" t="n"/>
      <c r="H19" s="40" t="n"/>
      <c r="I19" s="40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3" t="n"/>
      <c r="B20" s="75" t="n"/>
      <c r="C20" s="14" t="n"/>
      <c r="D20" s="40" t="n"/>
      <c r="E20" s="40" t="n"/>
      <c r="F20" s="40" t="n"/>
      <c r="G20" s="40" t="n"/>
      <c r="H20" s="40" t="n"/>
      <c r="I20" s="40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3" t="n"/>
      <c r="B22" s="75" t="n"/>
      <c r="C22" s="14" t="n"/>
      <c r="D22" s="14" t="n"/>
      <c r="E22" s="14" t="n"/>
      <c r="F22" s="14" t="n"/>
      <c r="G22" s="14" t="n"/>
      <c r="H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3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3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3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3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3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3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3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3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3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3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3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3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3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3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3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3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3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3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3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3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3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3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3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3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3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3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3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3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3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3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3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3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3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3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3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3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3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3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3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3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3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3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3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3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3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3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3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3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3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3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3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3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3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3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3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3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3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3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3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3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3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3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3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3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3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3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3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3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3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3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3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3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3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3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3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3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3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3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3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3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3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3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3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3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3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3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3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3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3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3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3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3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3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3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3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3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3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3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3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3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3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3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3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3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3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3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3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3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3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3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3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3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3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3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3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3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3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3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3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3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3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3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3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3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3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3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3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3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3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3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3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3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3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3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3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3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3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3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3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3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3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3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3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3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3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3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3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3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3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3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3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3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3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3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3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3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3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3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3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3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3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3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3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3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3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3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3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3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3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3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3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3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3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3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3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3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3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3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3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3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3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3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3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3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3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3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3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3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3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3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3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3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3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3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3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3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3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3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3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3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3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3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3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3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3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3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3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3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3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3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3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3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3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3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3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3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3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3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3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3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3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3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3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3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3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3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3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3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3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3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3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3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3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3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3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3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3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3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3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3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3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3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3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3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3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3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3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3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3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3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3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3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3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3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3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3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3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3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3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3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3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3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3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3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3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3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3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3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3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3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3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3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3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3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3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3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3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3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3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3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3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3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3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3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3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3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3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3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3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3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3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3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3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3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3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3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3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3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3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3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3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3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3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3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3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3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3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3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3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3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3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3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3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3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3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3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3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3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3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3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3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3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3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3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3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3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3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3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3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3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3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3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3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3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3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3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3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3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3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3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3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3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3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3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3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3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3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3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3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3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3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3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3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3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3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3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3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3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3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3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3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3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3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3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3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3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3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3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3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3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3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3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3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3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3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3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3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3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3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3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3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3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3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3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3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3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3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3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3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3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3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3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3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3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3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3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3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3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3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3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3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3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3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3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3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3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3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3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3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3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3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3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3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3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3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3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3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3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3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3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3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3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3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3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3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3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3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3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3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3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3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3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3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3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3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3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3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3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3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3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3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3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3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3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3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3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3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3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3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3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3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3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3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3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3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3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3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3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3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3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3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3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3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3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3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3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3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3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3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3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3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3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3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3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3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3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3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3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3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3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3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3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3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3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3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3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3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3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3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3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3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3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3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3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3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3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3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3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3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3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3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3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3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3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3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3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3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3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3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3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3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3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3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3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3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3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3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3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3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3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3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3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3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3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3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3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3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3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3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3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3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3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3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3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3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3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3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3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3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3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3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3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3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3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3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3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3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3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3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3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3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3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3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3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3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3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3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3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3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3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3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3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3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3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3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3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3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3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3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3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3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3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3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3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3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3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3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3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3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3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3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3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3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3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3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3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3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3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3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3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3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3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3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3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3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3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3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3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3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3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3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3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3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3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3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3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3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3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3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3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3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3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3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3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3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3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3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3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3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3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3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3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3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3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3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3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3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3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3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3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3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3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3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3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3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3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3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3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3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3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3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3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3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3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3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3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3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3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3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3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3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3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3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3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3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3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3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3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3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3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3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3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3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3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3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3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3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3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3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3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3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3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3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3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3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3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3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3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3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3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3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3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3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3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3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3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3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3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3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3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3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3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3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3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3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3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3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3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3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3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3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3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3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3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3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3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3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3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3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3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3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3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3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3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3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3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3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3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3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3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3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3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3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3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3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3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3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3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3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3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3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3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3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3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3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3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3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3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3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3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3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3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3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3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3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3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3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3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3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3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3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3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3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3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3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3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3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3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3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3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3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3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3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3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3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3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3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3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3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3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3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3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3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3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3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3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3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3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3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3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3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3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3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3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3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3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3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3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3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3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3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3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3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3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3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3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3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3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3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3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3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3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3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3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3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3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3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3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3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3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3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3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3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3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3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3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3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3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3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3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3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3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3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3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3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3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3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3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3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3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3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3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3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3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3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3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3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3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3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3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3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3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3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3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3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3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3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3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3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3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3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3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3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3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3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3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3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3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3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3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3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3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3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3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3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3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3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3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3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3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3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3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3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3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3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3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3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3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3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3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3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3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3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3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3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3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3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3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3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3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3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3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3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3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9.13" customWidth="1" style="96" min="9" max="9"/>
  </cols>
  <sheetData>
    <row r="1">
      <c r="A1" s="13" t="n"/>
      <c r="B1" s="2" t="n">
        <v>46023</v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3" t="n"/>
      <c r="B2" s="14" t="n"/>
      <c r="C2" s="14" t="n"/>
      <c r="D2" s="40" t="n"/>
      <c r="E2" s="40" t="n"/>
      <c r="F2" s="40" t="n"/>
      <c r="G2" s="40" t="n"/>
      <c r="H2" s="40" t="n"/>
      <c r="I2" s="40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9" t="inlineStr">
        <is>
          <t>I</t>
        </is>
      </c>
      <c r="B3" s="27" t="inlineStr">
        <is>
          <t>THU NHẬP</t>
        </is>
      </c>
      <c r="C3" s="21" t="n">
        <v>1</v>
      </c>
      <c r="D3" s="27">
        <f>SUM(D4:D7)</f>
        <v/>
      </c>
      <c r="E3" s="31" t="n"/>
      <c r="F3" s="31" t="n"/>
      <c r="G3" s="31" t="n"/>
      <c r="H3" s="31" t="n"/>
      <c r="I3" s="40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3" t="inlineStr">
        <is>
          <t>1</t>
        </is>
      </c>
      <c r="B4" s="75" t="inlineStr">
        <is>
          <t>ck</t>
        </is>
      </c>
      <c r="C4" s="14" t="n"/>
      <c r="D4" s="71">
        <f>SUM(E4:H4)</f>
        <v/>
      </c>
      <c r="E4" s="40" t="n">
        <v>0</v>
      </c>
      <c r="F4" s="40" t="n">
        <v>0</v>
      </c>
      <c r="G4" s="40" t="n">
        <v>0</v>
      </c>
      <c r="H4" s="40" t="n">
        <v>0</v>
      </c>
      <c r="I4" s="40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3" t="inlineStr">
        <is>
          <t>2</t>
        </is>
      </c>
      <c r="B5" s="75" t="inlineStr">
        <is>
          <t>vk</t>
        </is>
      </c>
      <c r="C5" s="14" t="n"/>
      <c r="D5" s="71">
        <f>SUM(E5:H5)</f>
        <v/>
      </c>
      <c r="E5" s="40" t="n">
        <v>0</v>
      </c>
      <c r="F5" s="40" t="n">
        <v>0</v>
      </c>
      <c r="G5" s="40" t="n">
        <v>0</v>
      </c>
      <c r="H5" s="40" t="n">
        <v>0</v>
      </c>
      <c r="I5" s="40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3" t="inlineStr">
        <is>
          <t>3</t>
        </is>
      </c>
      <c r="B6" s="75" t="inlineStr">
        <is>
          <t>Subo</t>
        </is>
      </c>
      <c r="C6" s="41" t="n"/>
      <c r="D6" s="71">
        <f>SUM(E6:H6)</f>
        <v/>
      </c>
      <c r="E6" s="40" t="n">
        <v>0</v>
      </c>
      <c r="F6" s="40" t="n">
        <v>0</v>
      </c>
      <c r="G6" s="40" t="n">
        <v>0</v>
      </c>
      <c r="H6" s="40" t="n">
        <v>0</v>
      </c>
      <c r="I6" s="40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3" t="inlineStr">
        <is>
          <t>4</t>
        </is>
      </c>
      <c r="B7" s="75" t="inlineStr">
        <is>
          <t>Sugi</t>
        </is>
      </c>
      <c r="C7" s="41" t="n"/>
      <c r="D7" s="71">
        <f>SUM(E7:H7)</f>
        <v/>
      </c>
      <c r="E7" s="40" t="n">
        <v>0</v>
      </c>
      <c r="F7" s="40" t="n">
        <v>0</v>
      </c>
      <c r="G7" s="40" t="n">
        <v>0</v>
      </c>
      <c r="H7" s="40" t="n">
        <v>0</v>
      </c>
      <c r="I7" s="40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42" t="inlineStr">
        <is>
          <t>II</t>
        </is>
      </c>
      <c r="B8" s="46" t="inlineStr">
        <is>
          <t>TIẾT KIỆM</t>
        </is>
      </c>
      <c r="C8" s="45" t="n">
        <v>0.3</v>
      </c>
      <c r="D8" s="46">
        <f>D3*C8</f>
        <v/>
      </c>
      <c r="E8" s="49" t="n"/>
      <c r="F8" s="49" t="n"/>
      <c r="G8" s="49" t="n"/>
      <c r="H8" s="49" t="n"/>
      <c r="I8" s="40" t="inlineStr">
        <is>
          <t>CÒN LẠI</t>
        </is>
      </c>
      <c r="J8" s="14" t="n"/>
      <c r="K8" s="14">
        <f>D3-D11</f>
        <v/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50" t="n"/>
      <c r="B9" s="52" t="inlineStr">
        <is>
          <t>TK thực tế</t>
        </is>
      </c>
      <c r="C9" s="51" t="n"/>
      <c r="D9" s="52" t="n"/>
      <c r="E9" s="53" t="n"/>
      <c r="F9" s="55" t="n"/>
      <c r="G9" s="55" t="n"/>
      <c r="H9" s="55" t="n"/>
      <c r="I9" s="40" t="inlineStr">
        <is>
          <t>CP ĐÃ TRỪ NHƯNG CHƯA ĐÓNG</t>
        </is>
      </c>
      <c r="J9" s="14" t="inlineStr">
        <is>
          <t>HỌC PHÍ</t>
        </is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56" t="inlineStr">
        <is>
          <t>III</t>
        </is>
      </c>
      <c r="B10" s="59" t="inlineStr">
        <is>
          <t>CHI PHÍ</t>
        </is>
      </c>
      <c r="C10" s="58" t="n">
        <v>0.7</v>
      </c>
      <c r="D10" s="59">
        <f>D3*C10</f>
        <v/>
      </c>
      <c r="E10" s="60" t="n"/>
      <c r="F10" s="62" t="n"/>
      <c r="G10" s="62" t="n"/>
      <c r="H10" s="62" t="n"/>
      <c r="I10" s="71" t="n"/>
      <c r="J10" s="14" t="inlineStr">
        <is>
          <t>ĐIỆN THOẠI</t>
        </is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63" t="n"/>
      <c r="B11" s="64" t="inlineStr">
        <is>
          <t>CP Thực tế</t>
        </is>
      </c>
      <c r="C11" s="68" t="n"/>
      <c r="D11" s="66">
        <f>SUM(D12,D16,D18)</f>
        <v/>
      </c>
      <c r="E11" s="68" t="n"/>
      <c r="F11" s="68" t="n"/>
      <c r="G11" s="68" t="n"/>
      <c r="H11" s="68" t="n"/>
      <c r="I11" s="71" t="n"/>
      <c r="J11" s="14" t="n"/>
      <c r="K11" s="14">
        <f>SUM(K8:K10)</f>
        <v/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3" t="inlineStr">
        <is>
          <t>1</t>
        </is>
      </c>
      <c r="B12" s="70" t="inlineStr">
        <is>
          <t>Chi phí chung gia đình</t>
        </is>
      </c>
      <c r="C12" s="72">
        <f>IFERROR(D12/D11, 0)</f>
        <v/>
      </c>
      <c r="D12" s="71">
        <f>SUM(D13:D15)</f>
        <v/>
      </c>
      <c r="E12" s="40" t="n"/>
      <c r="F12" s="40" t="n"/>
      <c r="G12" s="40" t="n"/>
      <c r="H12" s="40" t="n"/>
      <c r="I12" s="71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3" t="inlineStr">
        <is>
          <t>a</t>
        </is>
      </c>
      <c r="B13" s="75" t="inlineStr">
        <is>
          <t>Chi phí chung</t>
        </is>
      </c>
      <c r="C13" s="14">
        <f>IFERROR(D13/$D$10, 0)</f>
        <v/>
      </c>
      <c r="D13" s="71">
        <f>'T11 - DETAIL'!I2</f>
        <v/>
      </c>
      <c r="E13" s="40" t="n"/>
      <c r="F13" s="40" t="n"/>
      <c r="G13" s="40" t="n"/>
      <c r="H13" s="40" t="n"/>
      <c r="I13" s="71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3" t="inlineStr">
        <is>
          <t>b</t>
        </is>
      </c>
      <c r="B14" s="75" t="inlineStr">
        <is>
          <t>Chi phí riêng subo</t>
        </is>
      </c>
      <c r="C14" s="14">
        <f>IFERROR(D14/$D$10, 0)</f>
        <v/>
      </c>
      <c r="D14" s="71">
        <f>'T11 - DETAIL'!I5</f>
        <v/>
      </c>
      <c r="E14" s="40" t="n"/>
      <c r="F14" s="40" t="n"/>
      <c r="G14" s="40" t="n"/>
      <c r="H14" s="40" t="n"/>
      <c r="I14" s="71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3" t="inlineStr">
        <is>
          <t>c</t>
        </is>
      </c>
      <c r="B15" s="75" t="inlineStr">
        <is>
          <t>chi phí riêng sugi</t>
        </is>
      </c>
      <c r="C15" s="14">
        <f>IFERROR(D15/$D$10, 0)</f>
        <v/>
      </c>
      <c r="D15" s="71">
        <f>'T11 - DETAIL'!I6</f>
        <v/>
      </c>
      <c r="E15" s="40" t="n"/>
      <c r="F15" s="40" t="n"/>
      <c r="G15" s="40" t="n"/>
      <c r="H15" s="40" t="n"/>
      <c r="I15" s="71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3" t="inlineStr">
        <is>
          <t>2</t>
        </is>
      </c>
      <c r="B16" s="70" t="inlineStr">
        <is>
          <t>Chi phí riêng ck (30%)</t>
        </is>
      </c>
      <c r="C16" s="72">
        <f>IFERROR(D16/D11, 0)</f>
        <v/>
      </c>
      <c r="D16" s="71">
        <f>'T11 - DETAIL'!I3</f>
        <v/>
      </c>
      <c r="E16" s="40" t="n"/>
      <c r="F16" s="40" t="n"/>
      <c r="G16" s="40" t="n"/>
      <c r="H16" s="40" t="n"/>
      <c r="I16" s="71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3" t="n"/>
      <c r="B17" s="75">
        <f>30%*D10</f>
        <v/>
      </c>
      <c r="C17" s="14" t="n"/>
      <c r="D17" s="40" t="n"/>
      <c r="E17" s="40" t="n"/>
      <c r="F17" s="40" t="n"/>
      <c r="G17" s="40" t="n"/>
      <c r="H17" s="40" t="n"/>
      <c r="I17" s="40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3" t="inlineStr">
        <is>
          <t>3</t>
        </is>
      </c>
      <c r="B18" s="70" t="inlineStr">
        <is>
          <t>Chi phí riêng vk (30%)</t>
        </is>
      </c>
      <c r="C18" s="72">
        <f>IFERROR(D18/D11, 0)</f>
        <v/>
      </c>
      <c r="D18" s="71">
        <f>'T11 - DETAIL'!I4</f>
        <v/>
      </c>
      <c r="E18" s="40" t="n"/>
      <c r="F18" s="40" t="n"/>
      <c r="G18" s="40" t="n"/>
      <c r="H18" s="40" t="n"/>
      <c r="I18" s="7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3" t="n"/>
      <c r="B19" s="75">
        <f>30%*D10</f>
        <v/>
      </c>
      <c r="C19" s="14" t="n"/>
      <c r="D19" s="40" t="n"/>
      <c r="E19" s="40" t="n"/>
      <c r="F19" s="40" t="n"/>
      <c r="G19" s="40" t="n"/>
      <c r="H19" s="40" t="n"/>
      <c r="I19" s="40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3" t="n"/>
      <c r="B20" s="75" t="n"/>
      <c r="C20" s="14" t="n"/>
      <c r="D20" s="40" t="n"/>
      <c r="E20" s="40" t="n"/>
      <c r="F20" s="40" t="n"/>
      <c r="G20" s="40" t="n"/>
      <c r="H20" s="40" t="n"/>
      <c r="I20" s="40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3" t="n"/>
      <c r="B22" s="75" t="n"/>
      <c r="C22" s="14" t="n"/>
      <c r="D22" s="14" t="n"/>
      <c r="E22" s="14" t="n"/>
      <c r="F22" s="14" t="n"/>
      <c r="G22" s="14" t="n"/>
      <c r="H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3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3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3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3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3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3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3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3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3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3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3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3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3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3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3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3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3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3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3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3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3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3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3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3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3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3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3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3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3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3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3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3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3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3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3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3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3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3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3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3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3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3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3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3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3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3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3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3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3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3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3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3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3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3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3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3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3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3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3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3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3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3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3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3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3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3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3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3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3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3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3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3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3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3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3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3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3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3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3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3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3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3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3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3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3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3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3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3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3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3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3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3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3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3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3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3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3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3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3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3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3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3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3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3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3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3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3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3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3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3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3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3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3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3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3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3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3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3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3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3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3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3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3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3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3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3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3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3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3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3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3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3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3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3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3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3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3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3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3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3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3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3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3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3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3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3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3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3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3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3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3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3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3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3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3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3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3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3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3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3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3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3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3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3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3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3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3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3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3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3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3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3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3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3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3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3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3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3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3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3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3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3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3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3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3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3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3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3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3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3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3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3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3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3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3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3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3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3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3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3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3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3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3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3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3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3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3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3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3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3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3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3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3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3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3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3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3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3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3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3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3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3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3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3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3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3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3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3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3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3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3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3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3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3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3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3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3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3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3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3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3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3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3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3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3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3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3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3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3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3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3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3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3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3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3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3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3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3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3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3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3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3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3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3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3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3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3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3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3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3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3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3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3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3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3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3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3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3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3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3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3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3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3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3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3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3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3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3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3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3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3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3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3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3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3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3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3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3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3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3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3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3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3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3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3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3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3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3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3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3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3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3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3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3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3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3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3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3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3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3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3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3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3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3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3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3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3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3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3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3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3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3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3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3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3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3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3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3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3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3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3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3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3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3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3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3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3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3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3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3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3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3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3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3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3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3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3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3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3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3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3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3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3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3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3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3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3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3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3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3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3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3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3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3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3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3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3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3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3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3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3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3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3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3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3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3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3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3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3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3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3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3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3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3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3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3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3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3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3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3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3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3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3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3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3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3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3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3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3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3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3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3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3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3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3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3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3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3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3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3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3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3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3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3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3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3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3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3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3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3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3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3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3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3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3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3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3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3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3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3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3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3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3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3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3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3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3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3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3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3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3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3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3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3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3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3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3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3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3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3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3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3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3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3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3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3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3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3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3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3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3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3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3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3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3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3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3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3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3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3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3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3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3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3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3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3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3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3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3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3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3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3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3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3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3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3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3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3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3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3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3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3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3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3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3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3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3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3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3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3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3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3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3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3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3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3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3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3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3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3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3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3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3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3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3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3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3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3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3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3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3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3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3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3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3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3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3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3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3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3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3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3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3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3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3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3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3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3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3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3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3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3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3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3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3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3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3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3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3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3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3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3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3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3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3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3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3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3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3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3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3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3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3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3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3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3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3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3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3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3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3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3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3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3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3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3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3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3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3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3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3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3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3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3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3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3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3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3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3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3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3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3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3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3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3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3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3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3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3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3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3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3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3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3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3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3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3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3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3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3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3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3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3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3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3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3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3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3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3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3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3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3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3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3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3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3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3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3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3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3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3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3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3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3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3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3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3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3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3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3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3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3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3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3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3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3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3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3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3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3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3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3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3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3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3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3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3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3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3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3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3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3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3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3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3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3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3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3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3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3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3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3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3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3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3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3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3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3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3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3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3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3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3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3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3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3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3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3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3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3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3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3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3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3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3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3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3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3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3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3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3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3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3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3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3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3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3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3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3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3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3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3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3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3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3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3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3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3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3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3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3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3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3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3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3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3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3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3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3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3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3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3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3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3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3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3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3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3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3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3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3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3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3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3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3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3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3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3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3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3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3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3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3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3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3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3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3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3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3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3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3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3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3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3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3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3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3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3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3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3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3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3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3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3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3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3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3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3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3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3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3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3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3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3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3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3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3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3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3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3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3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3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3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3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3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3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3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3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3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3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3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3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3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3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3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3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3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3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3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3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3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3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3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3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3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3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3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3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3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3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3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3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3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3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3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3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3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3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3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3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3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3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3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3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3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3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3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3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3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3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3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3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3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3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3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3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3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3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3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3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3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3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3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3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3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3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3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3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3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3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3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3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3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3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3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3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3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3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3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3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3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3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3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3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3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3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3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3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3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3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3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3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3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3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9.13" customWidth="1" style="96" min="9" max="9"/>
  </cols>
  <sheetData>
    <row r="1">
      <c r="A1" s="13" t="n"/>
      <c r="B1" s="2" t="n">
        <v>46296</v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3" t="n"/>
      <c r="B2" s="14" t="n"/>
      <c r="C2" s="14" t="n"/>
      <c r="D2" s="40" t="n"/>
      <c r="E2" s="40" t="n"/>
      <c r="F2" s="40" t="n"/>
      <c r="G2" s="40" t="n"/>
      <c r="H2" s="40" t="n"/>
      <c r="I2" s="40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9" t="inlineStr">
        <is>
          <t>I</t>
        </is>
      </c>
      <c r="B3" s="27" t="inlineStr">
        <is>
          <t>THU NHẬP</t>
        </is>
      </c>
      <c r="C3" s="21" t="n">
        <v>1</v>
      </c>
      <c r="D3" s="27">
        <f>SUM(D4:D7)</f>
        <v/>
      </c>
      <c r="E3" s="31" t="n"/>
      <c r="F3" s="31" t="n"/>
      <c r="G3" s="31" t="n"/>
      <c r="H3" s="31" t="n"/>
      <c r="I3" s="40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3" t="inlineStr">
        <is>
          <t>1</t>
        </is>
      </c>
      <c r="B4" s="75" t="inlineStr">
        <is>
          <t>ck</t>
        </is>
      </c>
      <c r="C4" s="14" t="n"/>
      <c r="D4" s="71">
        <f>SUM(E4:H4)</f>
        <v/>
      </c>
      <c r="E4" s="40" t="n">
        <v>45000000</v>
      </c>
      <c r="F4" s="40" t="n">
        <v>0</v>
      </c>
      <c r="G4" s="40" t="n">
        <v>0</v>
      </c>
      <c r="H4" s="40" t="n">
        <v>0</v>
      </c>
      <c r="I4" s="40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3" t="inlineStr">
        <is>
          <t>2</t>
        </is>
      </c>
      <c r="B5" s="75" t="inlineStr">
        <is>
          <t>vk</t>
        </is>
      </c>
      <c r="C5" s="14" t="n"/>
      <c r="D5" s="71">
        <f>SUM(E5:H5)</f>
        <v/>
      </c>
      <c r="E5" s="40" t="n">
        <v>34283000</v>
      </c>
      <c r="F5" s="40" t="n">
        <v>500000</v>
      </c>
      <c r="G5" s="40" t="n">
        <v>0</v>
      </c>
      <c r="H5" s="40" t="n">
        <v>0</v>
      </c>
      <c r="I5" s="40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3" t="inlineStr">
        <is>
          <t>3</t>
        </is>
      </c>
      <c r="B6" s="75" t="inlineStr">
        <is>
          <t>Subo</t>
        </is>
      </c>
      <c r="C6" s="41" t="n"/>
      <c r="D6" s="71">
        <f>SUM(E6:H6)</f>
        <v/>
      </c>
      <c r="E6" s="40" t="n">
        <v>0</v>
      </c>
      <c r="F6" s="40" t="n">
        <v>0</v>
      </c>
      <c r="G6" s="40" t="n">
        <v>0</v>
      </c>
      <c r="H6" s="40" t="n">
        <v>0</v>
      </c>
      <c r="I6" s="40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3" t="inlineStr">
        <is>
          <t>4</t>
        </is>
      </c>
      <c r="B7" s="75" t="inlineStr">
        <is>
          <t>Sugi</t>
        </is>
      </c>
      <c r="C7" s="41" t="n"/>
      <c r="D7" s="71">
        <f>SUM(E7:H7)</f>
        <v/>
      </c>
      <c r="E7" s="40" t="n">
        <v>0</v>
      </c>
      <c r="F7" s="40" t="n">
        <v>0</v>
      </c>
      <c r="G7" s="40" t="n">
        <v>0</v>
      </c>
      <c r="H7" s="40" t="n">
        <v>0</v>
      </c>
      <c r="I7" s="40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42" t="inlineStr">
        <is>
          <t>II</t>
        </is>
      </c>
      <c r="B8" s="46" t="inlineStr">
        <is>
          <t>TIẾT KIỆM</t>
        </is>
      </c>
      <c r="C8" s="45" t="n">
        <v>0.3</v>
      </c>
      <c r="D8" s="46">
        <f>D3*C8</f>
        <v/>
      </c>
      <c r="E8" s="49" t="n"/>
      <c r="F8" s="49" t="n"/>
      <c r="G8" s="49" t="n"/>
      <c r="H8" s="49" t="n"/>
      <c r="I8" s="40" t="inlineStr">
        <is>
          <t>CÒN LẠI</t>
        </is>
      </c>
      <c r="J8" s="14" t="n"/>
      <c r="K8" s="14">
        <f>D3-D11</f>
        <v/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50" t="n"/>
      <c r="B9" s="52" t="inlineStr">
        <is>
          <t>TK thực tế</t>
        </is>
      </c>
      <c r="C9" s="51" t="n"/>
      <c r="D9" s="52" t="n"/>
      <c r="E9" s="53" t="n"/>
      <c r="F9" s="55" t="n"/>
      <c r="G9" s="55" t="n"/>
      <c r="H9" s="55" t="n"/>
      <c r="I9" s="40" t="inlineStr">
        <is>
          <t>CP ĐÃ TRỪ NHƯNG CHƯA ĐÓNG</t>
        </is>
      </c>
      <c r="J9" s="14" t="inlineStr">
        <is>
          <t>HỌC PHÍ</t>
        </is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56" t="inlineStr">
        <is>
          <t>III</t>
        </is>
      </c>
      <c r="B10" s="59" t="inlineStr">
        <is>
          <t>CHI PHÍ</t>
        </is>
      </c>
      <c r="C10" s="58" t="n">
        <v>0.7</v>
      </c>
      <c r="D10" s="59">
        <f>D3*C10</f>
        <v/>
      </c>
      <c r="E10" s="60" t="n"/>
      <c r="F10" s="62" t="n"/>
      <c r="G10" s="62" t="n"/>
      <c r="H10" s="62" t="n"/>
      <c r="I10" s="71" t="n"/>
      <c r="J10" s="14" t="inlineStr">
        <is>
          <t>ĐIỆN THOẠI</t>
        </is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63" t="n"/>
      <c r="B11" s="64" t="inlineStr">
        <is>
          <t>CP Thực tế</t>
        </is>
      </c>
      <c r="C11" s="68" t="n"/>
      <c r="D11" s="66">
        <f>SUM(D12,D16,D18)</f>
        <v/>
      </c>
      <c r="E11" s="68" t="n"/>
      <c r="F11" s="68" t="n"/>
      <c r="G11" s="68" t="n"/>
      <c r="H11" s="68" t="n"/>
      <c r="I11" s="71" t="n"/>
      <c r="J11" s="14" t="n"/>
      <c r="K11" s="14">
        <f>SUM(K8:K10)</f>
        <v/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3" t="inlineStr">
        <is>
          <t>1</t>
        </is>
      </c>
      <c r="B12" s="70" t="inlineStr">
        <is>
          <t>Chi phí chung gia đình</t>
        </is>
      </c>
      <c r="C12" s="72">
        <f>IFERROR(D12/D11, 0)</f>
        <v/>
      </c>
      <c r="D12" s="71">
        <f>SUM(D13:D15)</f>
        <v/>
      </c>
      <c r="E12" s="40" t="n"/>
      <c r="F12" s="40" t="n"/>
      <c r="G12" s="40" t="n"/>
      <c r="H12" s="40" t="n"/>
      <c r="I12" s="71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3" t="inlineStr">
        <is>
          <t>a</t>
        </is>
      </c>
      <c r="B13" s="75" t="inlineStr">
        <is>
          <t>Chi phí chung</t>
        </is>
      </c>
      <c r="C13" s="14">
        <f>IFERROR(D13/$D$10, 0)</f>
        <v/>
      </c>
      <c r="D13" s="71">
        <f>'T10 - DETAIL'!I2</f>
        <v/>
      </c>
      <c r="E13" s="40" t="n"/>
      <c r="F13" s="40" t="n"/>
      <c r="G13" s="40" t="n"/>
      <c r="H13" s="40" t="n"/>
      <c r="I13" s="71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3" t="inlineStr">
        <is>
          <t>b</t>
        </is>
      </c>
      <c r="B14" s="75" t="inlineStr">
        <is>
          <t>Chi phí riêng subo</t>
        </is>
      </c>
      <c r="C14" s="14">
        <f>IFERROR(D14/$D$10, 0)</f>
        <v/>
      </c>
      <c r="D14" s="71">
        <f>'T10 - DETAIL'!I5</f>
        <v/>
      </c>
      <c r="E14" s="40" t="n"/>
      <c r="F14" s="40" t="n"/>
      <c r="G14" s="40" t="n"/>
      <c r="H14" s="40" t="n"/>
      <c r="I14" s="71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3" t="inlineStr">
        <is>
          <t>c</t>
        </is>
      </c>
      <c r="B15" s="75" t="inlineStr">
        <is>
          <t>chi phí riêng sugi</t>
        </is>
      </c>
      <c r="C15" s="14">
        <f>IFERROR(D15/$D$10, 0)</f>
        <v/>
      </c>
      <c r="D15" s="71">
        <f>'T10 - DETAIL'!I7</f>
        <v/>
      </c>
      <c r="E15" s="40" t="n"/>
      <c r="F15" s="40" t="n"/>
      <c r="G15" s="40" t="n"/>
      <c r="H15" s="40" t="n"/>
      <c r="I15" s="71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3" t="inlineStr">
        <is>
          <t>2</t>
        </is>
      </c>
      <c r="B16" s="70" t="inlineStr">
        <is>
          <t>Chi phí riêng ck (30%)</t>
        </is>
      </c>
      <c r="C16" s="72">
        <f>IFERROR(D16/D11, 0)</f>
        <v/>
      </c>
      <c r="D16" s="71">
        <f>'T10 - DETAIL'!I3</f>
        <v/>
      </c>
      <c r="E16" s="40" t="n"/>
      <c r="F16" s="40" t="n"/>
      <c r="G16" s="40" t="n"/>
      <c r="H16" s="40" t="n"/>
      <c r="I16" s="71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3" t="n"/>
      <c r="B17" s="75">
        <f>30%*D10</f>
        <v/>
      </c>
      <c r="C17" s="14" t="n"/>
      <c r="D17" s="40" t="n"/>
      <c r="E17" s="40" t="n"/>
      <c r="F17" s="40" t="n"/>
      <c r="G17" s="40" t="n"/>
      <c r="H17" s="40" t="n"/>
      <c r="I17" s="40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3" t="inlineStr">
        <is>
          <t>3</t>
        </is>
      </c>
      <c r="B18" s="70" t="inlineStr">
        <is>
          <t>Chi phí riêng vk (30%)</t>
        </is>
      </c>
      <c r="C18" s="72">
        <f>IFERROR(D18/D11, 0)</f>
        <v/>
      </c>
      <c r="D18" s="71">
        <f>'T10 - DETAIL'!I4</f>
        <v/>
      </c>
      <c r="E18" s="40" t="n"/>
      <c r="F18" s="40" t="n"/>
      <c r="G18" s="40" t="n"/>
      <c r="H18" s="40" t="n"/>
      <c r="I18" s="7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3" t="n"/>
      <c r="B19" s="75">
        <f>30%*D10</f>
        <v/>
      </c>
      <c r="C19" s="14" t="n"/>
      <c r="D19" s="40" t="n"/>
      <c r="E19" s="40" t="n"/>
      <c r="F19" s="40" t="n"/>
      <c r="G19" s="40" t="n"/>
      <c r="H19" s="40" t="n"/>
      <c r="I19" s="40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3" t="n"/>
      <c r="B20" s="75" t="n"/>
      <c r="C20" s="14" t="n"/>
      <c r="D20" s="40" t="n"/>
      <c r="E20" s="40" t="n"/>
      <c r="F20" s="40" t="n"/>
      <c r="G20" s="40" t="n"/>
      <c r="H20" s="40" t="n"/>
      <c r="I20" s="40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3" t="n"/>
      <c r="B22" s="75" t="n"/>
      <c r="C22" s="14" t="n"/>
      <c r="D22" s="14" t="n"/>
      <c r="E22" s="14" t="n"/>
      <c r="F22" s="14" t="n"/>
      <c r="G22" s="14" t="n"/>
      <c r="H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3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3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3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3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3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3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3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3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3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3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3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3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3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3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3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3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3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3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3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3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3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3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3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3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3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3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3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3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3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3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3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3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3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3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3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3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3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3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3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3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3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3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3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3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3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3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3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3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3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3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3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3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3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3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3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3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3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3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3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3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3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3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3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3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3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3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3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3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3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3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3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3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3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3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3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3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3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3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3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3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3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3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3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3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3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3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3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3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3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3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3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3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3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3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3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3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3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3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3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3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3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3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3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3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3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3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3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3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3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3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3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3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3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3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3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3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3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3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3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3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3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3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3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3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3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3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3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3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3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3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3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3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3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3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3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3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3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3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3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3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3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3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3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3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3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3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3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3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3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3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3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3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3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3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3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3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3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3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3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3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3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3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3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3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3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3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3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3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3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3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3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3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3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3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3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3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3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3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3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3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3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3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3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3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3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3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3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3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3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3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3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3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3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3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3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3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3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3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3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3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3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3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3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3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3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3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3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3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3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3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3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3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3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3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3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3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3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3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3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3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3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3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3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3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3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3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3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3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3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3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3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3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3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3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3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3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3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3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3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3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3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3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3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3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3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3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3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3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3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3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3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3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3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3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3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3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3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3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3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3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3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3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3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3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3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3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3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3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3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3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3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3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3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3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3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3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3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3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3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3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3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3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3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3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3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3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3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3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3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3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3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3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3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3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3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3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3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3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3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3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3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3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3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3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3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3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3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3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3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3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3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3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3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3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3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3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3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3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3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3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3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3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3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3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3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3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3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3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3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3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3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3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3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3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3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3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3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3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3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3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3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3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3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3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3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3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3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3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3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3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3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3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3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3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3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3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3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3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3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3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3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3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3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3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3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3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3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3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3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3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3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3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3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3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3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3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3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3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3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3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3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3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3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3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3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3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3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3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3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3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3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3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3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3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3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3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3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3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3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3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3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3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3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3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3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3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3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3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3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3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3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3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3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3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3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3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3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3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3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3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3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3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3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3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3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3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3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3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3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3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3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3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3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3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3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3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3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3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3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3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3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3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3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3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3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3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3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3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3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3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3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3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3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3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3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3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3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3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3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3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3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3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3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3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3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3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3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3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3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3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3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3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3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3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3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3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3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3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3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3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3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3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3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3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3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3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3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3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3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3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3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3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3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3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3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3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3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3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3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3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3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3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3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3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3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3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3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3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3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3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3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3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3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3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3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3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3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3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3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3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3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3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3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3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3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3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3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3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3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3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3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3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3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3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3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3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3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3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3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3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3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3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3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3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3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3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3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3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3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3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3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3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3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3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3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3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3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3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3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3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3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3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3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3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3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3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3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3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3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3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3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3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3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3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3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3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3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3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3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3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3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3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3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3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3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3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3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3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3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3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3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3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3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3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3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3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3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3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3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3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3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3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3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3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3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3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3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3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3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3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3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3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3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3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3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3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3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3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3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3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3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3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3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3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3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3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3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3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3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3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3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3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3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3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3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3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3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3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3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3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3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3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3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3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3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3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3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3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3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3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3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3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3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3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3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3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3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3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3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3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3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3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3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3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3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3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3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3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3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3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3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3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3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3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3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3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3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3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3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3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3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3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3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3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3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3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3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3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3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3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3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3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3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3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3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3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3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3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3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3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3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3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3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3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3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3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3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3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3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3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3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3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3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3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3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3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3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3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3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3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3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3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3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3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3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3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3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3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3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3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3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3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3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3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3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3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3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3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3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3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3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3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3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3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3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3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3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3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3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3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3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3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3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3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3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3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3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3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3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3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3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3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3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3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3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3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3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3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3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3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3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3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3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3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3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3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3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3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3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3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3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3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3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3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3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3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3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3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3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3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3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3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3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3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3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3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3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3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3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3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3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3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3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3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3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3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3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3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3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3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3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3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3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3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3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3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3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3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3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3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3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3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3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3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3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3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3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3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3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3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3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3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3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3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3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3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3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3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3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3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3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3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3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3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3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3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3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3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3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3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3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3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3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3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3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3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3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3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3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3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3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3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3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3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3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3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3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3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3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3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3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3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3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3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3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3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3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3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3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3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3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3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3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3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3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3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3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3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3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3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3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3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3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3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9.13" customWidth="1" style="96" min="9" max="9"/>
  </cols>
  <sheetData>
    <row r="1">
      <c r="A1" s="13" t="n"/>
      <c r="B1" s="2" t="n">
        <v>46357</v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3" t="n"/>
      <c r="B2" s="14" t="n"/>
      <c r="C2" s="14" t="n"/>
      <c r="D2" s="40" t="n"/>
      <c r="E2" s="40" t="n"/>
      <c r="F2" s="40" t="n"/>
      <c r="G2" s="40" t="n"/>
      <c r="H2" s="40" t="n"/>
      <c r="I2" s="40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9" t="inlineStr">
        <is>
          <t>I</t>
        </is>
      </c>
      <c r="B3" s="27" t="inlineStr">
        <is>
          <t>THU NHẬP</t>
        </is>
      </c>
      <c r="C3" s="21" t="n">
        <v>1</v>
      </c>
      <c r="D3" s="27">
        <f>SUM(D4:D7)</f>
        <v/>
      </c>
      <c r="E3" s="31" t="n"/>
      <c r="F3" s="31" t="n"/>
      <c r="G3" s="31" t="n"/>
      <c r="H3" s="31" t="n"/>
      <c r="I3" s="40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3" t="inlineStr">
        <is>
          <t>1</t>
        </is>
      </c>
      <c r="B4" s="75" t="inlineStr">
        <is>
          <t>ck</t>
        </is>
      </c>
      <c r="C4" s="14" t="n"/>
      <c r="D4" s="71">
        <f>SUM(E4:H4)</f>
        <v/>
      </c>
      <c r="E4" s="40" t="n">
        <v>0</v>
      </c>
      <c r="F4" s="40" t="n">
        <v>0</v>
      </c>
      <c r="G4" s="40" t="n">
        <v>0</v>
      </c>
      <c r="H4" s="40" t="n">
        <v>0</v>
      </c>
      <c r="I4" s="40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3" t="inlineStr">
        <is>
          <t>2</t>
        </is>
      </c>
      <c r="B5" s="75" t="inlineStr">
        <is>
          <t>vk</t>
        </is>
      </c>
      <c r="C5" s="14" t="n"/>
      <c r="D5" s="71">
        <f>SUM(E5:H5)</f>
        <v/>
      </c>
      <c r="E5" s="40" t="n">
        <v>0</v>
      </c>
      <c r="F5" s="40" t="n">
        <v>0</v>
      </c>
      <c r="G5" s="40" t="n">
        <v>0</v>
      </c>
      <c r="H5" s="40" t="n">
        <v>0</v>
      </c>
      <c r="I5" s="40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3" t="inlineStr">
        <is>
          <t>3</t>
        </is>
      </c>
      <c r="B6" s="75" t="inlineStr">
        <is>
          <t>Subo</t>
        </is>
      </c>
      <c r="C6" s="41" t="n"/>
      <c r="D6" s="71">
        <f>SUM(E6:H6)</f>
        <v/>
      </c>
      <c r="E6" s="40" t="n">
        <v>0</v>
      </c>
      <c r="F6" s="40" t="n">
        <v>0</v>
      </c>
      <c r="G6" s="40" t="n">
        <v>0</v>
      </c>
      <c r="H6" s="40" t="n">
        <v>0</v>
      </c>
      <c r="I6" s="40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3" t="inlineStr">
        <is>
          <t>4</t>
        </is>
      </c>
      <c r="B7" s="75" t="inlineStr">
        <is>
          <t>Sugi</t>
        </is>
      </c>
      <c r="C7" s="41" t="n"/>
      <c r="D7" s="71">
        <f>SUM(E7:H7)</f>
        <v/>
      </c>
      <c r="E7" s="40" t="n">
        <v>0</v>
      </c>
      <c r="F7" s="40" t="n">
        <v>0</v>
      </c>
      <c r="G7" s="40" t="n">
        <v>0</v>
      </c>
      <c r="H7" s="40" t="n">
        <v>0</v>
      </c>
      <c r="I7" s="40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42" t="inlineStr">
        <is>
          <t>II</t>
        </is>
      </c>
      <c r="B8" s="46" t="inlineStr">
        <is>
          <t>TIẾT KIỆM</t>
        </is>
      </c>
      <c r="C8" s="45" t="n">
        <v>0.3</v>
      </c>
      <c r="D8" s="46">
        <f>D3*C8</f>
        <v/>
      </c>
      <c r="E8" s="49" t="n"/>
      <c r="F8" s="49" t="n"/>
      <c r="G8" s="49" t="n"/>
      <c r="H8" s="49" t="n"/>
      <c r="I8" s="40" t="inlineStr">
        <is>
          <t>CÒN LẠI</t>
        </is>
      </c>
      <c r="J8" s="14" t="n"/>
      <c r="K8" s="14">
        <f>D3-D11</f>
        <v/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50" t="n"/>
      <c r="B9" s="52" t="inlineStr">
        <is>
          <t>TK thực tế</t>
        </is>
      </c>
      <c r="C9" s="51" t="n"/>
      <c r="D9" s="52" t="n"/>
      <c r="E9" s="53" t="n"/>
      <c r="F9" s="55" t="n"/>
      <c r="G9" s="55" t="n"/>
      <c r="H9" s="55" t="n"/>
      <c r="I9" s="40" t="inlineStr">
        <is>
          <t>CP ĐÃ TRỪ NHƯNG CHƯA ĐÓNG</t>
        </is>
      </c>
      <c r="J9" s="14" t="inlineStr">
        <is>
          <t>HỌC PHÍ</t>
        </is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56" t="inlineStr">
        <is>
          <t>III</t>
        </is>
      </c>
      <c r="B10" s="59" t="inlineStr">
        <is>
          <t>CHI PHÍ</t>
        </is>
      </c>
      <c r="C10" s="58" t="n">
        <v>0.7</v>
      </c>
      <c r="D10" s="59">
        <f>D3*C10</f>
        <v/>
      </c>
      <c r="E10" s="60" t="n"/>
      <c r="F10" s="62" t="n"/>
      <c r="G10" s="62" t="n"/>
      <c r="H10" s="62" t="n"/>
      <c r="I10" s="71" t="n"/>
      <c r="J10" s="14" t="inlineStr">
        <is>
          <t>ĐIỆN THOẠI</t>
        </is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63" t="n"/>
      <c r="B11" s="64" t="inlineStr">
        <is>
          <t>CP Thực tế</t>
        </is>
      </c>
      <c r="C11" s="68" t="n"/>
      <c r="D11" s="66">
        <f>SUM(D12,D16,D18)</f>
        <v/>
      </c>
      <c r="E11" s="68" t="n"/>
      <c r="F11" s="68" t="n"/>
      <c r="G11" s="68" t="n"/>
      <c r="H11" s="68" t="n"/>
      <c r="I11" s="71" t="n"/>
      <c r="J11" s="14" t="n"/>
      <c r="K11" s="14">
        <f>SUM(K8:K10)</f>
        <v/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3" t="inlineStr">
        <is>
          <t>1</t>
        </is>
      </c>
      <c r="B12" s="70" t="inlineStr">
        <is>
          <t>Chi phí chung gia đình</t>
        </is>
      </c>
      <c r="C12" s="72">
        <f>IFERROR(D12/D11, 0)</f>
        <v/>
      </c>
      <c r="D12" s="71">
        <f>SUM(D13:D15)</f>
        <v/>
      </c>
      <c r="E12" s="40" t="n"/>
      <c r="F12" s="40" t="n"/>
      <c r="G12" s="40" t="n"/>
      <c r="H12" s="40" t="n"/>
      <c r="I12" s="71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3" t="inlineStr">
        <is>
          <t>a</t>
        </is>
      </c>
      <c r="B13" s="75" t="inlineStr">
        <is>
          <t>Chi phí chung</t>
        </is>
      </c>
      <c r="C13" s="14">
        <f>IFERROR(D13/$D$10, 0)</f>
        <v/>
      </c>
      <c r="D13" s="71">
        <f>'T12 - DETAIL'!I2</f>
        <v/>
      </c>
      <c r="E13" s="40" t="n"/>
      <c r="F13" s="40" t="n"/>
      <c r="G13" s="40" t="n"/>
      <c r="H13" s="40" t="n"/>
      <c r="I13" s="71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3" t="inlineStr">
        <is>
          <t>b</t>
        </is>
      </c>
      <c r="B14" s="75" t="inlineStr">
        <is>
          <t>Chi phí riêng subo</t>
        </is>
      </c>
      <c r="C14" s="14">
        <f>IFERROR(D14/$D$10, 0)</f>
        <v/>
      </c>
      <c r="D14" s="71">
        <f>'T12 - DETAIL'!I5</f>
        <v/>
      </c>
      <c r="E14" s="40" t="n"/>
      <c r="F14" s="40" t="n"/>
      <c r="G14" s="40" t="n"/>
      <c r="H14" s="40" t="n"/>
      <c r="I14" s="71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3" t="inlineStr">
        <is>
          <t>c</t>
        </is>
      </c>
      <c r="B15" s="75" t="inlineStr">
        <is>
          <t>chi phí riêng sugi</t>
        </is>
      </c>
      <c r="C15" s="14">
        <f>IFERROR(D15/$D$10, 0)</f>
        <v/>
      </c>
      <c r="D15" s="71">
        <f>'T12 - DETAIL'!I6</f>
        <v/>
      </c>
      <c r="E15" s="40" t="n"/>
      <c r="F15" s="40" t="n"/>
      <c r="G15" s="40" t="n"/>
      <c r="H15" s="40" t="n"/>
      <c r="I15" s="71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3" t="inlineStr">
        <is>
          <t>2</t>
        </is>
      </c>
      <c r="B16" s="70" t="inlineStr">
        <is>
          <t>Chi phí riêng ck (30%)</t>
        </is>
      </c>
      <c r="C16" s="72">
        <f>IFERROR(D16/D11, 0)</f>
        <v/>
      </c>
      <c r="D16" s="71">
        <f>'T12 - DETAIL'!I3</f>
        <v/>
      </c>
      <c r="E16" s="40" t="n"/>
      <c r="F16" s="40" t="n"/>
      <c r="G16" s="40" t="n"/>
      <c r="H16" s="40" t="n"/>
      <c r="I16" s="71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3" t="n"/>
      <c r="B17" s="75">
        <f>30%*D10</f>
        <v/>
      </c>
      <c r="C17" s="14" t="n"/>
      <c r="D17" s="40" t="n"/>
      <c r="E17" s="40" t="n"/>
      <c r="F17" s="40" t="n"/>
      <c r="G17" s="40" t="n"/>
      <c r="H17" s="40" t="n"/>
      <c r="I17" s="40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3" t="inlineStr">
        <is>
          <t>3</t>
        </is>
      </c>
      <c r="B18" s="70" t="inlineStr">
        <is>
          <t>Chi phí riêng vk (30%)</t>
        </is>
      </c>
      <c r="C18" s="72">
        <f>IFERROR(D18/D11, 0)</f>
        <v/>
      </c>
      <c r="D18" s="71">
        <f>'T12 - DETAIL'!I4</f>
        <v/>
      </c>
      <c r="E18" s="40" t="n"/>
      <c r="F18" s="40" t="n"/>
      <c r="G18" s="40" t="n"/>
      <c r="H18" s="40" t="n"/>
      <c r="I18" s="7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3" t="n"/>
      <c r="B19" s="75">
        <f>30%*D10</f>
        <v/>
      </c>
      <c r="C19" s="14" t="n"/>
      <c r="D19" s="40" t="n"/>
      <c r="E19" s="40" t="n"/>
      <c r="F19" s="40" t="n"/>
      <c r="G19" s="40" t="n"/>
      <c r="H19" s="40" t="n"/>
      <c r="I19" s="40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3" t="n"/>
      <c r="B20" s="75" t="n"/>
      <c r="C20" s="14" t="n"/>
      <c r="D20" s="40" t="n"/>
      <c r="E20" s="40" t="n"/>
      <c r="F20" s="40" t="n"/>
      <c r="G20" s="40" t="n"/>
      <c r="H20" s="40" t="n"/>
      <c r="I20" s="40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3" t="n"/>
      <c r="B22" s="75" t="n"/>
      <c r="C22" s="14" t="n"/>
      <c r="D22" s="14" t="n"/>
      <c r="E22" s="14" t="n"/>
      <c r="F22" s="14" t="n"/>
      <c r="G22" s="14" t="n"/>
      <c r="H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3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3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3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3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3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3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3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3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3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3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3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3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3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3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3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3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3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3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3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3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3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3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3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3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3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3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3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3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3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3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3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3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3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3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3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3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3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3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3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3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3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3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3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3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3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3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3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3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3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3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3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3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3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3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3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3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3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3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3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3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3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3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3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3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3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3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3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3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3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3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3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3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3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3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3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3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3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3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3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3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3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3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3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3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3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3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3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3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3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3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3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3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3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3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3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3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3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3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3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3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3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3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3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3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3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3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3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3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3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3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3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3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3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3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3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3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3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3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3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3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3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3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3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3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3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3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3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3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3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3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3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3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3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3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3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3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3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3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3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3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3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3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3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3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3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3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3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3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3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3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3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3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3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3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3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3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3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3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3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3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3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3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3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3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3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3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3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3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3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3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3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3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3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3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3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3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3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3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3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3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3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3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3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3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3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3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3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3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3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3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3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3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3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3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3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3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3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3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3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3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3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3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3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3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3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3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3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3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3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3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3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3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3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3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3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3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3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3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3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3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3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3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3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3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3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3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3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3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3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3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3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3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3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3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3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3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3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3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3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3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3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3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3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3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3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3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3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3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3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3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3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3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3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3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3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3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3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3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3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3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3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3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3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3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3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3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3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3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3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3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3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3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3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3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3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3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3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3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3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3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3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3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3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3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3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3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3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3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3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3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3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3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3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3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3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3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3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3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3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3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3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3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3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3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3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3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3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3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3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3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3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3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3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3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3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3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3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3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3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3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3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3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3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3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3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3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3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3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3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3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3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3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3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3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3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3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3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3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3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3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3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3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3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3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3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3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3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3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3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3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3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3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3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3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3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3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3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3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3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3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3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3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3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3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3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3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3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3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3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3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3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3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3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3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3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3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3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3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3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3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3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3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3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3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3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3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3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3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3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3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3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3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3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3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3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3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3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3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3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3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3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3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3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3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3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3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3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3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3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3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3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3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3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3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3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3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3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3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3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3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3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3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3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3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3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3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3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3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3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3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3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3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3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3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3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3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3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3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3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3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3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3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3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3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3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3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3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3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3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3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3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3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3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3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3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3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3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3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3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3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3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3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3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3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3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3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3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3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3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3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3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3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3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3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3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3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3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3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3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3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3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3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3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3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3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3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3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3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3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3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3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3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3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3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3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3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3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3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3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3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3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3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3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3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3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3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3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3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3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3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3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3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3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3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3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3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3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3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3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3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3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3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3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3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3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3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3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3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3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3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3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3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3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3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3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3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3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3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3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3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3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3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3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3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3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3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3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3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3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3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3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3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3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3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3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3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3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3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3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3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3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3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3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3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3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3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3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3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3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3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3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3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3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3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3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3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3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3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3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3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3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3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3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3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3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3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3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3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3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3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3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3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3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3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3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3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3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3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3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3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3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3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3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3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3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3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3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3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3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3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3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3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3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3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3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3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3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3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3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3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3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3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3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3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3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3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3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3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3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3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3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3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3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3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3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3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3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3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3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3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3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3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3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3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3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3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3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3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3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3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3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3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3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3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3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3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3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3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3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3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3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3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3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3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3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3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3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3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3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3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3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3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3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3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3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3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3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3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3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3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3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3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3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3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3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3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3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3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3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3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3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3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3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3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3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3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3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3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3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3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3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3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3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3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3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3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3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3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3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3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3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3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3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3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3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3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3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3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3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3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3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3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3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3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3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3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3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3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3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3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3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3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3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3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3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3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3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3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3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3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3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3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3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3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3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3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3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3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3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3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3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3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3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3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3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3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3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3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3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3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3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3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3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3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3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3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3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3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3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3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3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3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3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3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3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3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3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3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3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3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3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3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3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3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3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3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3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3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3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3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3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3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3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3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3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3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3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3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3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3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3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3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3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3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3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3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3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3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3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3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3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3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3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3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3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3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3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3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3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3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3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3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3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3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3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3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3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3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3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3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3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3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3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3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3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3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3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3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3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3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3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3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3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3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3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3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3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3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3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3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3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3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3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3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3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3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3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3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3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3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3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3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3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3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3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3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3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3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3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3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3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3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3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3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3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3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3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3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3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3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3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3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3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3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3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3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3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3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3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3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3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3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3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3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C803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1" customWidth="1" style="96" min="3" max="4"/>
    <col width="25" customWidth="1" style="96" min="5" max="5"/>
    <col width="16.88" customWidth="1" style="96" min="6" max="6"/>
  </cols>
  <sheetData>
    <row r="1">
      <c r="A1" s="24" t="n"/>
      <c r="B1" s="78" t="n"/>
      <c r="C1" s="74" t="n"/>
      <c r="D1" s="14" t="n"/>
      <c r="E1" s="9" t="n"/>
      <c r="F1" s="11" t="n"/>
      <c r="G1" s="14" t="n"/>
      <c r="H1" s="14" t="inlineStr">
        <is>
          <t>Tổng</t>
        </is>
      </c>
      <c r="I1" s="90">
        <f>SUM(F4:F984)</f>
        <v/>
      </c>
      <c r="J1" s="24" t="inlineStr">
        <is>
          <t>ăn uống</t>
        </is>
      </c>
      <c r="K1" s="24" t="inlineStr">
        <is>
          <t>vui chơi</t>
        </is>
      </c>
      <c r="L1" s="24" t="inlineStr">
        <is>
          <t>công việc</t>
        </is>
      </c>
      <c r="M1" s="24" t="inlineStr">
        <is>
          <t>học tập</t>
        </is>
      </c>
      <c r="N1" s="24" t="inlineStr">
        <is>
          <t>đồ dùng GĐ</t>
        </is>
      </c>
      <c r="O1" s="14" t="inlineStr">
        <is>
          <t>Phí tiện ích</t>
        </is>
      </c>
      <c r="P1" s="14" t="inlineStr">
        <is>
          <t>làm đẹp</t>
        </is>
      </c>
      <c r="Q1" s="14" t="inlineStr">
        <is>
          <t>y tế</t>
        </is>
      </c>
      <c r="R1" s="82" t="inlineStr">
        <is>
          <t>event</t>
        </is>
      </c>
      <c r="S1" s="82" t="inlineStr">
        <is>
          <t>nợ</t>
        </is>
      </c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</row>
    <row r="2">
      <c r="A2" s="24" t="n"/>
      <c r="B2" s="32" t="inlineStr">
        <is>
          <t>Ngày</t>
        </is>
      </c>
      <c r="C2" s="33" t="inlineStr">
        <is>
          <t>nội dung</t>
        </is>
      </c>
      <c r="D2" s="34" t="inlineStr">
        <is>
          <t>Hạng mục</t>
        </is>
      </c>
      <c r="E2" s="34" t="inlineStr">
        <is>
          <t>Phân loại</t>
        </is>
      </c>
      <c r="F2" s="52" t="inlineStr">
        <is>
          <t>Số Tiền</t>
        </is>
      </c>
      <c r="G2" s="14" t="n"/>
      <c r="H2" s="37" t="inlineStr">
        <is>
          <t>Chung</t>
        </is>
      </c>
      <c r="I2" s="37">
        <f>SUM(J2:S2)</f>
        <v/>
      </c>
      <c r="J2" s="14">
        <f>SUMIFS($F$4:$F$803 , $D$4:$D$803, "Ăn uống", $E$4:$E$803, "chung")</f>
        <v/>
      </c>
      <c r="K2" s="14">
        <f>SUMIFS($F$4:$F$803 , $D$4:$D$803, "vui chơi", $E$4:$E$803, "chung")</f>
        <v/>
      </c>
      <c r="L2" s="14">
        <f>SUMIFS($F$4:$F$803 , $D$4:$D$803, "Công việc", $E$4:$E$803, "chung")</f>
        <v/>
      </c>
      <c r="M2" s="14">
        <f>SUMIFS($F$4:$F$803 , $D$4:$D$803, "học tập", $E$4:$E$803, "chung")</f>
        <v/>
      </c>
      <c r="N2" s="14">
        <f>SUMIFS($F$4:$F$803 , $D$4:$D$803, "đồ dùng GĐ", $E$4:$E$803, "chung")</f>
        <v/>
      </c>
      <c r="O2" s="14">
        <f>SUMIFS($F$4:$F$803 , $D$4:$D$803, "phí tiện ích", $E$4:$E$803, "chung")</f>
        <v/>
      </c>
      <c r="P2" s="14">
        <f>SUMIFS($F$4:$F$803 , $D$4:$D$803, "Làm đẹp", $E$4:$E$803, "chung")</f>
        <v/>
      </c>
      <c r="Q2" s="14">
        <f>SUMIFS($F$4:$F$803 , $D$4:$D$803, "Y tế", $E$4:$E$803, "chung")</f>
        <v/>
      </c>
      <c r="R2" s="14">
        <f>SUMIFS($F$4:$F$803 , $D$4:$D$803, "event", $E$4:$E$803, "chung")</f>
        <v/>
      </c>
      <c r="S2" s="14">
        <f>SUMIFS($F$4:$F$803 , $D$4:$D$803, "Nợ", $E$4:$E$803, "chung")</f>
        <v/>
      </c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>
      <c r="A3" s="24" t="n"/>
      <c r="B3" s="67" t="n"/>
      <c r="C3" s="69" t="n"/>
      <c r="F3" s="14">
        <f>SUM(F4:F803)</f>
        <v/>
      </c>
      <c r="H3" s="37" t="inlineStr">
        <is>
          <t>Chồng</t>
        </is>
      </c>
      <c r="I3" s="37">
        <f>SUM(J3:S3)</f>
        <v/>
      </c>
      <c r="J3" s="14">
        <f>SUMIFS($F$4:$F$803 , $D$4:$D$803, "Ăn uống", $E$4:$E$803, "chồng")</f>
        <v/>
      </c>
      <c r="K3" s="14">
        <f>SUMIFS($F$4:$F$803 , $D$4:$D$803, "vui chơi", $E$4:$E$803, "chồng")</f>
        <v/>
      </c>
      <c r="L3" s="14">
        <f>SUMIFS($F$4:$F$803 , $D$4:$D$803, "Công việc", $E$4:$E$803, "chồng")</f>
        <v/>
      </c>
      <c r="M3" s="14">
        <f>SUMIFS($F$4:$F$803 , $D$4:$D$803, "học tập", $E$4:$E$803, "chồng")</f>
        <v/>
      </c>
      <c r="N3" s="14">
        <f>SUMIFS($F$4:$F$803 , $D$4:$D$803, "đồ dùng GĐ", $E$4:$E$803, "chồng")</f>
        <v/>
      </c>
      <c r="O3" s="14">
        <f>SUMIFS($F$4:$F$803 , $D$4:$D$803, "phí tiện ích", $E$4:$E$803, "chồng")</f>
        <v/>
      </c>
      <c r="P3" s="14">
        <f>SUMIFS($F$4:$F$803 , $D$4:$D$803, "Làm đẹp", $E$4:$E$803, "chồng")</f>
        <v/>
      </c>
      <c r="Q3" s="14">
        <f>SUMIFS($F$4:$F$803 , $D$4:$D$803, "Y tế", $E$4:$E$803, "chồng")</f>
        <v/>
      </c>
      <c r="R3" s="14">
        <f>SUMIFS($F$4:$F$803 , $D$4:$D$803, "event", $E$4:$E$803, "chồng")</f>
        <v/>
      </c>
      <c r="S3" s="14">
        <f>SUMIFS($F$4:$F$803 , $D$4:$D$803, "Nợ", $E$4:$E$803, "chồng")</f>
        <v/>
      </c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>
      <c r="A4" s="24" t="n"/>
      <c r="B4" s="73" t="n"/>
      <c r="C4" s="79" t="inlineStr">
        <is>
          <t>nợ ck shinhan</t>
        </is>
      </c>
      <c r="D4" s="14" t="inlineStr">
        <is>
          <t>Nợ</t>
        </is>
      </c>
      <c r="E4" s="14" t="inlineStr">
        <is>
          <t>chồng</t>
        </is>
      </c>
      <c r="F4" s="80" t="n">
        <v>4500000</v>
      </c>
      <c r="G4" s="14" t="n"/>
      <c r="H4" s="76" t="inlineStr">
        <is>
          <t>vợ</t>
        </is>
      </c>
      <c r="I4" s="37">
        <f>SUM(J4:S4)</f>
        <v/>
      </c>
      <c r="J4" s="14">
        <f>SUMIFS($F$4:$F$803 , $D$4:$D$803, "Ăn uống", $E$4:$E$803, "vợ")</f>
        <v/>
      </c>
      <c r="K4" s="14">
        <f>SUMIFS($F$4:$F$803 , $D$4:$D$803, "vui chơi", $E$4:$E$803, "vợ")</f>
        <v/>
      </c>
      <c r="L4" s="14">
        <f>SUMIFS($F$4:$F$803 , $D$4:$D$803, "Công việc", $E$4:$E$803, "vợ")</f>
        <v/>
      </c>
      <c r="M4" s="14">
        <f>SUMIFS($F$4:$F$803 , $D$4:$D$803, "học tập", $E$4:$E$803, "vợ")</f>
        <v/>
      </c>
      <c r="N4" s="14">
        <f>SUMIFS($F$4:$F$803 , $D$4:$D$803, "đồ dùng GĐ", $E$4:$E$803, "vợ")</f>
        <v/>
      </c>
      <c r="O4" s="14">
        <f>SUMIFS($F$4:$F$803 , $D$4:$D$803, "phí tiện ích", $E$4:$E$803, "vợ")</f>
        <v/>
      </c>
      <c r="P4" s="14">
        <f>SUMIFS($F$4:$F$803 , $D$4:$D$803, "Làm đẹp", $E$4:$E$803, "vợ")</f>
        <v/>
      </c>
      <c r="Q4" s="14">
        <f>SUMIFS($F$4:$F$803 , $D$4:$D$803, "Y tế", $E$4:$E$803, "vợ")</f>
        <v/>
      </c>
      <c r="R4" s="14">
        <f>SUMIFS($F$4:$F$803 , $D$4:$D$803, "event", $E$4:$E$803, "vợ")</f>
        <v/>
      </c>
      <c r="S4" s="14">
        <f>SUMIFS($F$4:$F$803 , $D$4:$D$803, "Nợ", $E$4:$E$803, "vợ")</f>
        <v/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>
      <c r="A5" s="24" t="n"/>
      <c r="B5" s="67" t="n"/>
      <c r="C5" s="79" t="inlineStr">
        <is>
          <t>nợ thuế ck</t>
        </is>
      </c>
      <c r="D5" s="14" t="inlineStr">
        <is>
          <t>Nợ</t>
        </is>
      </c>
      <c r="E5" s="14" t="inlineStr">
        <is>
          <t>chồng</t>
        </is>
      </c>
      <c r="F5" s="80" t="n">
        <v>3000000</v>
      </c>
      <c r="G5" s="14" t="n"/>
      <c r="H5" s="76" t="inlineStr">
        <is>
          <t>subo</t>
        </is>
      </c>
      <c r="I5" s="37">
        <f>SUM(J5:S5)</f>
        <v/>
      </c>
      <c r="J5" s="14">
        <f>SUMIFS($F$4:$F$803 , $D$4:$D$803, "Ăn uống", $E$4:$E$803, "SUBO")</f>
        <v/>
      </c>
      <c r="K5" s="14">
        <f>SUMIFS($F$4:$F$803 , $D$4:$D$803, "vui chơi", $E$4:$E$803, "SUBO")</f>
        <v/>
      </c>
      <c r="L5" s="14">
        <f>SUMIFS($F$4:$F$803 , $D$4:$D$803, "Công việc", $E$4:$E$803, "SUBO")</f>
        <v/>
      </c>
      <c r="M5" s="14">
        <f>SUMIFS($F$4:$F$803 , $D$4:$D$803, "học tập", $E$4:$E$803, "SUBO")</f>
        <v/>
      </c>
      <c r="N5" s="14">
        <f>SUMIFS($F$4:$F$803 , $D$4:$D$803, "đồ dùng GĐ", $E$4:$E$803, "SUBO")</f>
        <v/>
      </c>
      <c r="O5" s="14">
        <f>SUMIFS($F$4:$F$803 , $D$4:$D$803, "phí tiện ích", $E$4:$E$803, "SUBO")</f>
        <v/>
      </c>
      <c r="P5" s="14">
        <f>SUMIFS($F$4:$F$803 , $D$4:$D$803, "Làm đẹp", $E$4:$E$803, "SUBO")</f>
        <v/>
      </c>
      <c r="Q5" s="14">
        <f>SUMIFS($F$4:$F$803 , $D$4:$D$803, "Y tế", $E$4:$E$803, "SUBO")</f>
        <v/>
      </c>
      <c r="R5" s="14">
        <f>SUMIFS($F$4:$F$803 , $D$4:$D$803, "event", $E$4:$E$803, "SUBO")</f>
        <v/>
      </c>
      <c r="S5" s="14">
        <f>SUMIFS($F$4:$F$803 , $D$4:$D$803, "Nợ", $E$4:$E$803, "SUBO")</f>
        <v/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>
      <c r="A6" s="24" t="n"/>
      <c r="B6" s="67" t="n"/>
      <c r="C6" s="79" t="inlineStr">
        <is>
          <t>nợ đt vk</t>
        </is>
      </c>
      <c r="D6" s="14" t="inlineStr">
        <is>
          <t>Nợ</t>
        </is>
      </c>
      <c r="E6" s="14" t="inlineStr">
        <is>
          <t>vợ</t>
        </is>
      </c>
      <c r="F6" s="80" t="n">
        <v>3000000</v>
      </c>
      <c r="G6" s="14" t="n"/>
      <c r="H6" s="76" t="inlineStr">
        <is>
          <t>sugi</t>
        </is>
      </c>
      <c r="I6" s="37">
        <f>SUM(J6:S6)</f>
        <v/>
      </c>
      <c r="J6" s="14">
        <f>SUMIFS($F$4:$F$803 , $D$4:$D$803, "Ăn uống", $E$4:$E$803, "SUGI")</f>
        <v/>
      </c>
      <c r="K6" s="14">
        <f>SUMIFS($F$4:$F$803 , $D$4:$D$803, "vui chơi", $E$4:$E$803, "SUGI")</f>
        <v/>
      </c>
      <c r="L6" s="14">
        <f>SUMIFS($F$4:$F$803 , $D$4:$D$803, "Công việc", $E$4:$E$803, "SUGI")</f>
        <v/>
      </c>
      <c r="M6" s="14">
        <f>SUMIFS($F$4:$F$803 , $D$4:$D$803, "học tập", $E$4:$E$803, "SUGI")</f>
        <v/>
      </c>
      <c r="N6" s="14">
        <f>SUMIFS($F$4:$F$803 , $D$4:$D$803, "đồ dùng GĐ", $E$4:$E$803, "SUGI")</f>
        <v/>
      </c>
      <c r="O6" s="14">
        <f>SUMIFS($F$4:$F$803 , $D$4:$D$803, "phí tiện ích", $E$4:$E$803, "SUGI")</f>
        <v/>
      </c>
      <c r="P6" s="14">
        <f>SUMIFS($F$4:$F$803 , $D$4:$D$803, "Làm đẹp", $E$4:$E$803, "SUGI")</f>
        <v/>
      </c>
      <c r="Q6" s="14">
        <f>SUMIFS($F$4:$F$803 , $D$4:$D$803, "Y tế", $E$4:$E$803, "SUGI")</f>
        <v/>
      </c>
      <c r="R6" s="14">
        <f>SUMIFS($F$4:$F$803 , $D$4:$D$803, "event", $E$4:$E$803, "SUGI")</f>
        <v/>
      </c>
      <c r="S6" s="14">
        <f>SUMIFS($F$4:$F$803 , $D$4:$D$803, "Nợ", $E$4:$E$803, "SUGI")</f>
        <v/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>
      <c r="A7" s="24" t="n"/>
      <c r="B7" s="67" t="n"/>
      <c r="C7" s="79" t="inlineStr">
        <is>
          <t>học phí subo</t>
        </is>
      </c>
      <c r="D7" s="14" t="inlineStr">
        <is>
          <t>học tập</t>
        </is>
      </c>
      <c r="E7" s="14" t="inlineStr">
        <is>
          <t>SUBO</t>
        </is>
      </c>
      <c r="F7" s="80">
        <f>9350000+1720000+300000</f>
        <v/>
      </c>
      <c r="G7" s="14" t="n"/>
      <c r="H7" s="14" t="n"/>
      <c r="I7" s="14" t="inlineStr">
        <is>
          <t>sum</t>
        </is>
      </c>
      <c r="J7" s="77">
        <f>SUM(J2:J6)</f>
        <v/>
      </c>
      <c r="K7" s="77">
        <f>SUM(K2:K6)</f>
        <v/>
      </c>
      <c r="L7" s="77">
        <f>SUM(L2:L6)</f>
        <v/>
      </c>
      <c r="M7" s="77">
        <f>SUM(M2:M6)</f>
        <v/>
      </c>
      <c r="N7" s="77">
        <f>SUM(N2:N6)</f>
        <v/>
      </c>
      <c r="O7" s="77">
        <f>SUM(O2:O6)</f>
        <v/>
      </c>
      <c r="P7" s="77">
        <f>SUM(P2:P6)</f>
        <v/>
      </c>
      <c r="Q7" s="77">
        <f>SUM(Q2:Q6)</f>
        <v/>
      </c>
      <c r="R7" s="77">
        <f>SUM(R2:R6)</f>
        <v/>
      </c>
      <c r="S7" s="77">
        <f>SUM(S2:S6)</f>
        <v/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>
      <c r="A8" s="24" t="n"/>
      <c r="B8" s="67" t="n"/>
      <c r="C8" s="74" t="inlineStr">
        <is>
          <t>thẻ xe cc</t>
        </is>
      </c>
      <c r="D8" s="14" t="inlineStr">
        <is>
          <t>phí tiện ích</t>
        </is>
      </c>
      <c r="E8" s="14" t="inlineStr">
        <is>
          <t>Chung</t>
        </is>
      </c>
      <c r="F8" s="14" t="n">
        <v>1020000</v>
      </c>
      <c r="G8" s="14" t="n"/>
      <c r="H8" s="14" t="n"/>
      <c r="I8" s="14" t="inlineStr">
        <is>
          <t>%</t>
        </is>
      </c>
      <c r="J8" s="72">
        <f>J7/$I$1</f>
        <v/>
      </c>
      <c r="K8" s="72">
        <f>K7/$I$1</f>
        <v/>
      </c>
      <c r="L8" s="72">
        <f>L7/$I$1</f>
        <v/>
      </c>
      <c r="M8" s="72">
        <f>M7/$I$1</f>
        <v/>
      </c>
      <c r="N8" s="72">
        <f>N7/$I$1</f>
        <v/>
      </c>
      <c r="O8" s="72">
        <f>O7/$I$1</f>
        <v/>
      </c>
      <c r="P8" s="72">
        <f>P7/$I$1</f>
        <v/>
      </c>
      <c r="Q8" s="72">
        <f>Q7/$I$1</f>
        <v/>
      </c>
      <c r="R8" s="72">
        <f>R7/$I$1</f>
        <v/>
      </c>
      <c r="S8" s="72">
        <f>S7/$I$1</f>
        <v/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>
      <c r="A9" s="24" t="n"/>
      <c r="B9" s="67" t="n"/>
      <c r="C9" s="74" t="inlineStr">
        <is>
          <t>bánh mì</t>
        </is>
      </c>
      <c r="D9" s="14" t="inlineStr">
        <is>
          <t>Ăn uống</t>
        </is>
      </c>
      <c r="E9" s="14" t="inlineStr">
        <is>
          <t>Chung</t>
        </is>
      </c>
      <c r="F9" s="14" t="n">
        <v>115000</v>
      </c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>
      <c r="A10" s="24" t="n"/>
      <c r="B10" s="67" t="n"/>
      <c r="C10" s="74" t="inlineStr">
        <is>
          <t>bhx</t>
        </is>
      </c>
      <c r="D10" s="14" t="inlineStr">
        <is>
          <t>Ăn uống</t>
        </is>
      </c>
      <c r="E10" s="14" t="inlineStr">
        <is>
          <t>Chung</t>
        </is>
      </c>
      <c r="F10" s="14" t="n">
        <v>140000</v>
      </c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>
      <c r="A11" s="24" t="n"/>
      <c r="B11" s="67" t="n"/>
      <c r="C11" s="74" t="inlineStr">
        <is>
          <t>aeon</t>
        </is>
      </c>
      <c r="D11" s="14" t="inlineStr">
        <is>
          <t>Ăn uống</t>
        </is>
      </c>
      <c r="E11" s="14" t="inlineStr">
        <is>
          <t>Chung</t>
        </is>
      </c>
      <c r="F11" s="14" t="n">
        <v>749000</v>
      </c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>
        <f>J4/14</f>
        <v/>
      </c>
      <c r="W11" s="14" t="n"/>
      <c r="X11" s="14" t="n"/>
      <c r="Y11" s="14" t="n"/>
      <c r="Z11" s="14" t="n"/>
      <c r="AA11" s="14" t="n"/>
      <c r="AB11" s="14" t="n"/>
      <c r="AC11" s="14" t="n"/>
    </row>
    <row r="12">
      <c r="A12" s="24" t="n"/>
      <c r="B12" s="67" t="n"/>
      <c r="C12" s="74" t="inlineStr">
        <is>
          <t>chat gpt</t>
        </is>
      </c>
      <c r="D12" s="14" t="inlineStr">
        <is>
          <t>phí tiện ích</t>
        </is>
      </c>
      <c r="E12" s="14" t="inlineStr">
        <is>
          <t>Chung</t>
        </is>
      </c>
      <c r="F12" s="14">
        <f>582000+11000</f>
        <v/>
      </c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>
      <c r="A13" s="24" t="n"/>
      <c r="B13" s="67" t="n"/>
      <c r="C13" s="74" t="inlineStr">
        <is>
          <t>tiền điện</t>
        </is>
      </c>
      <c r="D13" s="14" t="inlineStr">
        <is>
          <t>phí tiện ích</t>
        </is>
      </c>
      <c r="E13" s="14" t="inlineStr">
        <is>
          <t>Chung</t>
        </is>
      </c>
      <c r="F13" s="14">
        <f>1889000</f>
        <v/>
      </c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>
        <f>J3/14</f>
        <v/>
      </c>
      <c r="W13" s="14" t="n"/>
      <c r="X13" s="14" t="n"/>
      <c r="Y13" s="14" t="n"/>
      <c r="Z13" s="14" t="n"/>
      <c r="AA13" s="14" t="n"/>
      <c r="AB13" s="14" t="n"/>
      <c r="AC13" s="14" t="n"/>
    </row>
    <row r="14">
      <c r="A14" s="24" t="n"/>
      <c r="B14" s="67" t="n"/>
      <c r="C14" s="74" t="inlineStr">
        <is>
          <t>tiền mạng</t>
        </is>
      </c>
      <c r="D14" s="14" t="inlineStr">
        <is>
          <t>phí tiện ích</t>
        </is>
      </c>
      <c r="E14" s="14" t="inlineStr">
        <is>
          <t>Chung</t>
        </is>
      </c>
      <c r="F14" s="14" t="n">
        <v>220000</v>
      </c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</row>
    <row r="15">
      <c r="A15" s="24" t="n"/>
      <c r="B15" s="67" t="n"/>
      <c r="C15" s="74" t="inlineStr">
        <is>
          <t xml:space="preserve">vé mb </t>
        </is>
      </c>
      <c r="D15" s="14" t="inlineStr">
        <is>
          <t>event</t>
        </is>
      </c>
      <c r="E15" s="14" t="inlineStr">
        <is>
          <t>vợ</t>
        </is>
      </c>
      <c r="F15" s="14" t="n">
        <v>1975000</v>
      </c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>
      <c r="A16" s="24" t="n"/>
      <c r="B16" s="67" t="n"/>
      <c r="C16" s="74" t="inlineStr">
        <is>
          <t>đồ chơi warehouse sale</t>
        </is>
      </c>
      <c r="D16" s="14" t="inlineStr">
        <is>
          <t>vui chơi</t>
        </is>
      </c>
      <c r="E16" s="14" t="inlineStr">
        <is>
          <t>SUBO</t>
        </is>
      </c>
      <c r="F16" s="14">
        <f>1351000+298000+2473000+279000</f>
        <v/>
      </c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>
      <c r="A17" s="24" t="n"/>
      <c r="B17" s="67" t="n"/>
      <c r="C17" s="74" t="inlineStr">
        <is>
          <t>bhx</t>
        </is>
      </c>
      <c r="D17" s="14" t="inlineStr">
        <is>
          <t>Ăn uống</t>
        </is>
      </c>
      <c r="E17" s="14" t="inlineStr">
        <is>
          <t>Chung</t>
        </is>
      </c>
      <c r="F17" s="14" t="n">
        <v>154000</v>
      </c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</row>
    <row r="18">
      <c r="A18" s="24" t="n"/>
      <c r="B18" s="67" t="n"/>
      <c r="C18" s="74" t="inlineStr">
        <is>
          <t xml:space="preserve">thuốc tây </t>
        </is>
      </c>
      <c r="D18" s="14" t="inlineStr">
        <is>
          <t>Y tế</t>
        </is>
      </c>
      <c r="E18" s="14" t="inlineStr">
        <is>
          <t>Chung</t>
        </is>
      </c>
      <c r="F18" s="14" t="n">
        <v>98000</v>
      </c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>
      <c r="A19" s="24" t="n"/>
      <c r="B19" s="67" t="n"/>
      <c r="C19" s="74" t="inlineStr">
        <is>
          <t>coop</t>
        </is>
      </c>
      <c r="D19" s="14" t="inlineStr">
        <is>
          <t>Ăn uống</t>
        </is>
      </c>
      <c r="E19" s="14" t="inlineStr">
        <is>
          <t>Chung</t>
        </is>
      </c>
      <c r="F19" s="14" t="n">
        <v>50000</v>
      </c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>
      <c r="A20" s="24" t="n"/>
      <c r="B20" s="67" t="n"/>
      <c r="C20" s="74" t="inlineStr">
        <is>
          <t>xăng</t>
        </is>
      </c>
      <c r="D20" s="14" t="inlineStr">
        <is>
          <t>phí tiện ích</t>
        </is>
      </c>
      <c r="E20" s="14" t="inlineStr">
        <is>
          <t>chồng</t>
        </is>
      </c>
      <c r="F20" s="14" t="n">
        <v>70000</v>
      </c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</row>
    <row r="21">
      <c r="A21" s="24" t="n"/>
      <c r="B21" s="67" t="n"/>
      <c r="C21" s="74" t="inlineStr">
        <is>
          <t>bún đậu</t>
        </is>
      </c>
      <c r="D21" s="14" t="inlineStr">
        <is>
          <t>Ăn uống</t>
        </is>
      </c>
      <c r="E21" s="14" t="inlineStr">
        <is>
          <t>Chung</t>
        </is>
      </c>
      <c r="F21" s="14">
        <f>134000+231000</f>
        <v/>
      </c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</row>
    <row r="22">
      <c r="A22" s="24" t="n"/>
      <c r="B22" s="67" t="n"/>
      <c r="C22" s="74" t="inlineStr">
        <is>
          <t>coop, emart, win</t>
        </is>
      </c>
      <c r="D22" s="14" t="inlineStr">
        <is>
          <t>Ăn uống</t>
        </is>
      </c>
      <c r="E22" s="14" t="inlineStr">
        <is>
          <t>Chung</t>
        </is>
      </c>
      <c r="F22" s="14">
        <f>27000+1357000+55000</f>
        <v/>
      </c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</row>
    <row r="23">
      <c r="A23" s="24" t="n"/>
      <c r="B23" s="67" t="n"/>
      <c r="C23" s="74" t="inlineStr">
        <is>
          <t>bv nhi đồng</t>
        </is>
      </c>
      <c r="D23" s="14" t="inlineStr">
        <is>
          <t>Y tế</t>
        </is>
      </c>
      <c r="E23" s="14" t="inlineStr">
        <is>
          <t>SUGI</t>
        </is>
      </c>
      <c r="F23" s="14">
        <f>150000+610000</f>
        <v/>
      </c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</row>
    <row r="24">
      <c r="A24" s="24" t="n"/>
      <c r="B24" s="78" t="n"/>
      <c r="C24" s="74" t="inlineStr">
        <is>
          <t>vinamilk</t>
        </is>
      </c>
      <c r="D24" s="14" t="inlineStr">
        <is>
          <t>Ăn uống</t>
        </is>
      </c>
      <c r="E24" s="14" t="inlineStr">
        <is>
          <t>Chung</t>
        </is>
      </c>
      <c r="F24" s="14" t="n">
        <v>69000</v>
      </c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</row>
    <row r="25">
      <c r="A25" s="24" t="n"/>
      <c r="B25" s="78" t="n"/>
      <c r="C25" s="74" t="inlineStr">
        <is>
          <t>cá tai tượng</t>
        </is>
      </c>
      <c r="D25" s="14" t="inlineStr">
        <is>
          <t>Ăn uống</t>
        </is>
      </c>
      <c r="E25" s="14" t="inlineStr">
        <is>
          <t>Chung</t>
        </is>
      </c>
      <c r="F25" s="14" t="n">
        <v>200000</v>
      </c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</row>
    <row r="26">
      <c r="A26" s="24" t="n"/>
      <c r="B26" s="78" t="n"/>
      <c r="C26" s="74" t="inlineStr">
        <is>
          <t>tip massage</t>
        </is>
      </c>
      <c r="D26" s="14" t="inlineStr">
        <is>
          <t>Làm đẹp</t>
        </is>
      </c>
      <c r="E26" s="14" t="inlineStr">
        <is>
          <t>vợ</t>
        </is>
      </c>
      <c r="F26" s="14" t="n">
        <v>50000</v>
      </c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</row>
    <row r="27">
      <c r="A27" s="24" t="n"/>
      <c r="B27" s="78" t="n"/>
      <c r="C27" s="74" t="inlineStr">
        <is>
          <t>bồn cầu, vòi nước</t>
        </is>
      </c>
      <c r="D27" s="14" t="inlineStr">
        <is>
          <t>đồ dùng GĐ</t>
        </is>
      </c>
      <c r="E27" s="14" t="inlineStr">
        <is>
          <t>Chung</t>
        </is>
      </c>
      <c r="F27" s="14">
        <f>280000+380000</f>
        <v/>
      </c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</row>
    <row r="28">
      <c r="A28" s="24" t="n"/>
      <c r="B28" s="78" t="n"/>
      <c r="C28" s="74" t="inlineStr">
        <is>
          <t>bu san.</t>
        </is>
      </c>
      <c r="D28" s="14" t="inlineStr">
        <is>
          <t>Ăn uống</t>
        </is>
      </c>
      <c r="E28" s="14" t="inlineStr">
        <is>
          <t>Chung</t>
        </is>
      </c>
      <c r="F28" s="14" t="n">
        <v>200000</v>
      </c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</row>
    <row r="29">
      <c r="A29" s="24" t="n"/>
      <c r="B29" s="78" t="n"/>
      <c r="C29" s="74" t="inlineStr">
        <is>
          <t>đt vợ</t>
        </is>
      </c>
      <c r="D29" s="14" t="inlineStr">
        <is>
          <t>phí tiện ích</t>
        </is>
      </c>
      <c r="E29" s="14" t="inlineStr">
        <is>
          <t>vợ</t>
        </is>
      </c>
      <c r="F29" s="14">
        <f>95000+45000+50000</f>
        <v/>
      </c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</row>
    <row r="30">
      <c r="A30" s="24" t="n"/>
      <c r="B30" s="78" t="n"/>
      <c r="C30" s="74" t="inlineStr">
        <is>
          <t>đồ làm bânh</t>
        </is>
      </c>
      <c r="D30" s="14" t="inlineStr">
        <is>
          <t>Ăn uống</t>
        </is>
      </c>
      <c r="E30" s="14" t="inlineStr">
        <is>
          <t>Chung</t>
        </is>
      </c>
      <c r="F30" s="14" t="n">
        <v>100000</v>
      </c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</row>
    <row r="31">
      <c r="A31" s="24" t="n"/>
      <c r="B31" s="78" t="n"/>
      <c r="C31" s="74" t="inlineStr">
        <is>
          <t>đam mê nấu nướng</t>
        </is>
      </c>
      <c r="D31" s="14" t="inlineStr">
        <is>
          <t>học tập</t>
        </is>
      </c>
      <c r="E31" s="14" t="inlineStr">
        <is>
          <t>vợ</t>
        </is>
      </c>
      <c r="F31" s="14" t="n">
        <v>160000</v>
      </c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</row>
    <row r="32">
      <c r="A32" s="24" t="n"/>
      <c r="B32" s="78" t="n"/>
      <c r="C32" s="74" t="inlineStr">
        <is>
          <t>bv nhi đồng</t>
        </is>
      </c>
      <c r="D32" s="14" t="inlineStr">
        <is>
          <t>Y tế</t>
        </is>
      </c>
      <c r="E32" s="14" t="inlineStr">
        <is>
          <t>SUGI</t>
        </is>
      </c>
      <c r="F32" s="14" t="n">
        <v>325000</v>
      </c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</row>
    <row r="33">
      <c r="A33" s="24" t="n"/>
      <c r="B33" s="78" t="n"/>
      <c r="C33" s="74" t="inlineStr">
        <is>
          <t>phí qlcc</t>
        </is>
      </c>
      <c r="D33" s="14" t="inlineStr">
        <is>
          <t>phí tiện ích</t>
        </is>
      </c>
      <c r="E33" s="14" t="inlineStr">
        <is>
          <t>Chung</t>
        </is>
      </c>
      <c r="F33" s="14" t="n">
        <v>379000</v>
      </c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</row>
    <row r="34">
      <c r="A34" s="24" t="n"/>
      <c r="B34" s="78" t="n"/>
      <c r="C34" s="74" t="inlineStr">
        <is>
          <t>ăn uống</t>
        </is>
      </c>
      <c r="D34" s="14" t="inlineStr">
        <is>
          <t>Ăn uống</t>
        </is>
      </c>
      <c r="E34" s="14" t="inlineStr">
        <is>
          <t>Chung</t>
        </is>
      </c>
      <c r="F34" s="14" t="n">
        <v>155000</v>
      </c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</row>
    <row r="35">
      <c r="A35" s="24" t="n"/>
      <c r="B35" s="78" t="n"/>
      <c r="C35" s="74" t="inlineStr">
        <is>
          <t>bhx</t>
        </is>
      </c>
      <c r="D35" s="14" t="inlineStr">
        <is>
          <t>Ăn uống</t>
        </is>
      </c>
      <c r="E35" s="14" t="inlineStr">
        <is>
          <t>Chung</t>
        </is>
      </c>
      <c r="F35" s="14" t="n">
        <v>120000</v>
      </c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</row>
    <row r="36">
      <c r="A36" s="24" t="n"/>
      <c r="B36" s="78" t="n"/>
      <c r="C36" s="74" t="inlineStr">
        <is>
          <t>emart</t>
        </is>
      </c>
      <c r="D36" s="14" t="inlineStr">
        <is>
          <t>Ăn uống</t>
        </is>
      </c>
      <c r="E36" s="14" t="inlineStr">
        <is>
          <t>Chung</t>
        </is>
      </c>
      <c r="F36" s="14">
        <f>807000+80000</f>
        <v/>
      </c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</row>
    <row r="37">
      <c r="A37" s="24" t="n"/>
      <c r="B37" s="78" t="n"/>
      <c r="C37" s="74" t="inlineStr">
        <is>
          <t>coop</t>
        </is>
      </c>
      <c r="D37" s="14" t="inlineStr">
        <is>
          <t>Ăn uống</t>
        </is>
      </c>
      <c r="E37" s="14" t="inlineStr">
        <is>
          <t>Chung</t>
        </is>
      </c>
      <c r="F37" s="14" t="n">
        <v>105000</v>
      </c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</row>
    <row r="38">
      <c r="A38" s="24" t="n"/>
      <c r="B38" s="78" t="n"/>
      <c r="C38" s="74" t="inlineStr">
        <is>
          <t>coop</t>
        </is>
      </c>
      <c r="D38" s="14" t="inlineStr">
        <is>
          <t>Ăn uống</t>
        </is>
      </c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</row>
    <row r="39">
      <c r="A39" s="24" t="n"/>
      <c r="B39" s="78" t="n"/>
      <c r="C39" s="74" t="inlineStr">
        <is>
          <t>xăng vk</t>
        </is>
      </c>
      <c r="D39" s="14" t="inlineStr">
        <is>
          <t>phí tiện ích</t>
        </is>
      </c>
      <c r="E39" s="14" t="inlineStr">
        <is>
          <t>vợ</t>
        </is>
      </c>
      <c r="F39" s="14" t="n">
        <v>90000</v>
      </c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</row>
    <row r="40">
      <c r="A40" s="24" t="n"/>
      <c r="B40" s="78" t="n"/>
      <c r="C40" s="74" t="inlineStr">
        <is>
          <t>coop</t>
        </is>
      </c>
      <c r="D40" s="14" t="inlineStr">
        <is>
          <t>Ăn uống</t>
        </is>
      </c>
      <c r="E40" s="14" t="inlineStr">
        <is>
          <t>Chung</t>
        </is>
      </c>
      <c r="F40" s="14" t="n">
        <v>442000</v>
      </c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</row>
    <row r="41">
      <c r="A41" s="24" t="n"/>
      <c r="B41" s="78" t="n"/>
      <c r="C41" s="74" t="inlineStr">
        <is>
          <t>tiền rút</t>
        </is>
      </c>
      <c r="D41" s="14" t="inlineStr">
        <is>
          <t>Ăn uống</t>
        </is>
      </c>
      <c r="E41" s="14" t="inlineStr">
        <is>
          <t>Chung</t>
        </is>
      </c>
      <c r="F41" s="14" t="n">
        <v>4000000</v>
      </c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</row>
    <row r="42">
      <c r="A42" s="24" t="n"/>
      <c r="B42" s="78" t="n"/>
      <c r="C42" s="74" t="inlineStr">
        <is>
          <t>bỉm, rơ lưỡi</t>
        </is>
      </c>
      <c r="D42" s="14" t="inlineStr">
        <is>
          <t>đồ dùng GĐ</t>
        </is>
      </c>
      <c r="E42" s="14" t="inlineStr">
        <is>
          <t>SUGI</t>
        </is>
      </c>
      <c r="F42" s="14">
        <f>807000+46000+276000</f>
        <v/>
      </c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</row>
    <row r="43">
      <c r="A43" s="24" t="n"/>
      <c r="B43" s="78" t="n"/>
      <c r="C43" s="74" t="inlineStr">
        <is>
          <t>băng keo, móc qao</t>
        </is>
      </c>
      <c r="D43" s="14" t="inlineStr">
        <is>
          <t>đồ dùng GĐ</t>
        </is>
      </c>
      <c r="E43" s="14" t="inlineStr">
        <is>
          <t>Chung</t>
        </is>
      </c>
      <c r="F43" s="14" t="n">
        <v>142000</v>
      </c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</row>
    <row r="44">
      <c r="A44" s="24" t="n"/>
      <c r="B44" s="78" t="n"/>
      <c r="C44" s="74" t="inlineStr">
        <is>
          <t>vinamilk</t>
        </is>
      </c>
      <c r="D44" s="14" t="inlineStr">
        <is>
          <t>Ăn uống</t>
        </is>
      </c>
      <c r="E44" s="14" t="inlineStr">
        <is>
          <t>Chung</t>
        </is>
      </c>
      <c r="F44" s="14" t="n">
        <v>418000</v>
      </c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</row>
    <row r="45">
      <c r="A45" s="24" t="n"/>
      <c r="B45" s="78" t="n"/>
      <c r="C45" s="74" t="inlineStr">
        <is>
          <t>dầu gội</t>
        </is>
      </c>
      <c r="D45" s="14" t="inlineStr">
        <is>
          <t>đồ dùng GĐ</t>
        </is>
      </c>
      <c r="E45" s="14" t="inlineStr">
        <is>
          <t>Chung</t>
        </is>
      </c>
      <c r="F45" s="14" t="n">
        <v>292000</v>
      </c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</row>
    <row r="46">
      <c r="A46" s="24" t="n"/>
      <c r="B46" s="78" t="n"/>
      <c r="C46" s="74" t="inlineStr">
        <is>
          <t>nước giặt, xả</t>
        </is>
      </c>
      <c r="D46" s="14" t="inlineStr">
        <is>
          <t>đồ dùng GĐ</t>
        </is>
      </c>
      <c r="E46" s="14" t="inlineStr">
        <is>
          <t>Chung</t>
        </is>
      </c>
      <c r="F46" s="14">
        <f>510000+424000</f>
        <v/>
      </c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</row>
    <row r="47">
      <c r="A47" s="24" t="n"/>
      <c r="B47" s="78" t="n"/>
      <c r="C47" s="74" t="inlineStr">
        <is>
          <t>bảng lego</t>
        </is>
      </c>
      <c r="D47" s="14" t="inlineStr">
        <is>
          <t>vui chơi</t>
        </is>
      </c>
      <c r="E47" s="14" t="inlineStr">
        <is>
          <t>SUBO</t>
        </is>
      </c>
      <c r="F47" s="14" t="n">
        <v>379000</v>
      </c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</row>
    <row r="48">
      <c r="A48" s="24" t="n"/>
      <c r="B48" s="78" t="n"/>
      <c r="C48" s="74" t="inlineStr">
        <is>
          <t>ăn shopee ( chè, gà rán, bún đậu,</t>
        </is>
      </c>
      <c r="D48" s="14" t="inlineStr">
        <is>
          <t>Ăn uống</t>
        </is>
      </c>
      <c r="E48" s="14" t="inlineStr">
        <is>
          <t>Chung</t>
        </is>
      </c>
      <c r="F48" s="14">
        <f>223000+273000+223000+134000+231000</f>
        <v/>
      </c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>
        <f>J2+J3+J4</f>
        <v/>
      </c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</row>
    <row r="49">
      <c r="A49" s="24" t="n"/>
      <c r="B49" s="78" t="n"/>
      <c r="C49" s="74" t="inlineStr">
        <is>
          <t>win mart, fam, cirr</t>
        </is>
      </c>
      <c r="D49" s="14" t="inlineStr">
        <is>
          <t>Ăn uống</t>
        </is>
      </c>
      <c r="E49" s="14" t="inlineStr">
        <is>
          <t>Chung</t>
        </is>
      </c>
      <c r="F49" s="14">
        <f>80000+86000+55000+27000+105000+21000+26000</f>
        <v/>
      </c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</row>
    <row r="50">
      <c r="A50" s="24" t="n"/>
      <c r="B50" s="78" t="n"/>
      <c r="C50" s="74" t="inlineStr">
        <is>
          <t>cafe</t>
        </is>
      </c>
      <c r="D50" s="14" t="inlineStr">
        <is>
          <t>Ăn uống</t>
        </is>
      </c>
      <c r="E50" s="14" t="inlineStr">
        <is>
          <t>chồng</t>
        </is>
      </c>
      <c r="F50" s="14">
        <f>45000+114000</f>
        <v/>
      </c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>
        <f>T48/20</f>
        <v/>
      </c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</row>
    <row r="51">
      <c r="A51" s="24" t="n"/>
      <c r="B51" s="78" t="n"/>
      <c r="C51" s="74" t="inlineStr">
        <is>
          <t>youtube</t>
        </is>
      </c>
      <c r="D51" s="14" t="inlineStr">
        <is>
          <t>phí tiện ích</t>
        </is>
      </c>
      <c r="E51" s="14" t="inlineStr">
        <is>
          <t>chồng</t>
        </is>
      </c>
      <c r="F51" s="14" t="n">
        <v>88000</v>
      </c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</row>
    <row r="52">
      <c r="A52" s="24" t="n"/>
      <c r="B52" s="78" t="n"/>
      <c r="C52" s="74" t="inlineStr">
        <is>
          <t>xăng</t>
        </is>
      </c>
      <c r="D52" s="14" t="inlineStr">
        <is>
          <t>phí tiện ích</t>
        </is>
      </c>
      <c r="E52" s="14" t="inlineStr">
        <is>
          <t>chồng</t>
        </is>
      </c>
      <c r="F52" s="14">
        <f>89000+70000</f>
        <v/>
      </c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</row>
    <row r="53">
      <c r="A53" s="24" t="n"/>
      <c r="B53" s="78" t="n"/>
      <c r="C53" s="74" t="inlineStr">
        <is>
          <t>be</t>
        </is>
      </c>
      <c r="D53" s="14" t="inlineStr">
        <is>
          <t>phí tiện ích</t>
        </is>
      </c>
      <c r="E53" s="14" t="inlineStr">
        <is>
          <t>Chung</t>
        </is>
      </c>
      <c r="F53" s="14" t="n">
        <v>148000</v>
      </c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</row>
    <row r="54">
      <c r="A54" s="24" t="n"/>
      <c r="B54" s="78" t="n"/>
      <c r="C54" s="74" t="inlineStr">
        <is>
          <t>bánh tt</t>
        </is>
      </c>
      <c r="D54" s="14" t="inlineStr">
        <is>
          <t>Công việc</t>
        </is>
      </c>
      <c r="E54" s="14" t="inlineStr">
        <is>
          <t>Chung</t>
        </is>
      </c>
      <c r="F54" s="14" t="n">
        <v>712000</v>
      </c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</row>
    <row r="55">
      <c r="A55" s="24" t="n"/>
      <c r="B55" s="78" t="n"/>
      <c r="C55" s="74" t="inlineStr">
        <is>
          <t>phí thẻ xe</t>
        </is>
      </c>
      <c r="D55" s="14" t="inlineStr">
        <is>
          <t>phí tiện ích</t>
        </is>
      </c>
      <c r="E55" s="14" t="inlineStr">
        <is>
          <t>vợ</t>
        </is>
      </c>
      <c r="F55" s="14" t="n">
        <v>100000</v>
      </c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</row>
    <row r="56">
      <c r="A56" s="24" t="n"/>
      <c r="B56" s="78" t="n"/>
      <c r="C56" s="74" t="inlineStr">
        <is>
          <t>ăn uống sn mina</t>
        </is>
      </c>
      <c r="D56" s="14" t="inlineStr">
        <is>
          <t>Ăn uống</t>
        </is>
      </c>
      <c r="E56" s="14" t="inlineStr">
        <is>
          <t>Chung</t>
        </is>
      </c>
      <c r="F56" s="14">
        <f>116000+220000+90000+75000+575000+852000+33000</f>
        <v/>
      </c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</row>
    <row r="57">
      <c r="A57" s="24" t="n"/>
      <c r="B57" s="78" t="n"/>
      <c r="C57" s="74" t="inlineStr">
        <is>
          <t>vaccine sugi</t>
        </is>
      </c>
      <c r="D57" s="14" t="inlineStr">
        <is>
          <t>Y tế</t>
        </is>
      </c>
      <c r="E57" s="14" t="inlineStr">
        <is>
          <t>SUGI</t>
        </is>
      </c>
      <c r="F57" s="14" t="n">
        <v>356000</v>
      </c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</row>
    <row r="58">
      <c r="A58" s="24" t="n"/>
      <c r="B58" s="78" t="n"/>
      <c r="C58" s="74" t="inlineStr">
        <is>
          <t>sao y, công chứng</t>
        </is>
      </c>
      <c r="D58" s="14" t="inlineStr">
        <is>
          <t>Công việc</t>
        </is>
      </c>
      <c r="E58" s="14" t="inlineStr">
        <is>
          <t>Chung</t>
        </is>
      </c>
      <c r="F58" s="14">
        <f>48000+231000</f>
        <v/>
      </c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</row>
    <row r="59">
      <c r="A59" s="24" t="n"/>
      <c r="B59" s="78" t="n"/>
      <c r="C59" s="74" t="inlineStr">
        <is>
          <t>khoai &amp; đồ làm bánh</t>
        </is>
      </c>
      <c r="D59" s="14" t="inlineStr">
        <is>
          <t>Ăn uống</t>
        </is>
      </c>
      <c r="E59" s="14" t="inlineStr">
        <is>
          <t>Chung</t>
        </is>
      </c>
      <c r="F59" s="14">
        <f>379000+71000</f>
        <v/>
      </c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</row>
    <row r="60">
      <c r="A60" s="24" t="n"/>
      <c r="B60" s="78" t="n"/>
      <c r="C60" s="74" t="inlineStr">
        <is>
          <t>rút</t>
        </is>
      </c>
      <c r="D60" s="14" t="inlineStr">
        <is>
          <t>Ăn uống</t>
        </is>
      </c>
      <c r="E60" s="14" t="inlineStr">
        <is>
          <t>Chung</t>
        </is>
      </c>
      <c r="F60" s="14" t="n">
        <v>3000000</v>
      </c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</row>
    <row r="61">
      <c r="A61" s="24" t="n"/>
      <c r="B61" s="78" t="n"/>
      <c r="C61" s="74" t="inlineStr">
        <is>
          <t>vid D sugi</t>
        </is>
      </c>
      <c r="D61" s="14" t="inlineStr">
        <is>
          <t>Y tế</t>
        </is>
      </c>
      <c r="E61" s="14" t="inlineStr">
        <is>
          <t>SUGI</t>
        </is>
      </c>
      <c r="F61" s="14" t="n">
        <v>388000</v>
      </c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</row>
    <row r="62">
      <c r="A62" s="24" t="n"/>
      <c r="B62" s="78" t="n"/>
      <c r="C62" s="74" t="inlineStr">
        <is>
          <t>áo sugi</t>
        </is>
      </c>
      <c r="D62" s="14" t="inlineStr">
        <is>
          <t>Làm đẹp</t>
        </is>
      </c>
      <c r="E62" s="14" t="inlineStr">
        <is>
          <t>SUGI</t>
        </is>
      </c>
      <c r="F62" s="14" t="n">
        <v>410000</v>
      </c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</row>
    <row r="63">
      <c r="A63" s="24" t="n"/>
      <c r="B63" s="78" t="n"/>
      <c r="C63" s="74" t="inlineStr">
        <is>
          <t>quà dì na</t>
        </is>
      </c>
      <c r="D63" s="14" t="inlineStr">
        <is>
          <t>event</t>
        </is>
      </c>
      <c r="E63" s="14" t="inlineStr">
        <is>
          <t>vợ</t>
        </is>
      </c>
      <c r="F63" s="14" t="n">
        <v>706000</v>
      </c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</row>
    <row r="64">
      <c r="A64" s="24" t="n"/>
      <c r="B64" s="78" t="n"/>
      <c r="C64" s="74" t="inlineStr">
        <is>
          <t>coop</t>
        </is>
      </c>
      <c r="D64" s="14" t="inlineStr">
        <is>
          <t>Ăn uống</t>
        </is>
      </c>
      <c r="E64" s="14" t="inlineStr">
        <is>
          <t>Chung</t>
        </is>
      </c>
      <c r="F64" s="14">
        <f>291000+574000</f>
        <v/>
      </c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</row>
    <row r="65">
      <c r="A65" s="24" t="n"/>
      <c r="B65" s="78" t="n"/>
      <c r="C65" s="74" t="inlineStr">
        <is>
          <t>thịt bò</t>
        </is>
      </c>
      <c r="D65" s="14" t="inlineStr">
        <is>
          <t>Ăn uống</t>
        </is>
      </c>
      <c r="E65" s="14" t="inlineStr">
        <is>
          <t>Chung</t>
        </is>
      </c>
      <c r="F65" s="14" t="n">
        <v>150000</v>
      </c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</row>
    <row r="66">
      <c r="A66" s="24" t="n"/>
      <c r="B66" s="78" t="n"/>
      <c r="C66" s="74" t="inlineStr">
        <is>
          <t>ha chi</t>
        </is>
      </c>
      <c r="D66" s="14" t="inlineStr">
        <is>
          <t>Ăn uống</t>
        </is>
      </c>
      <c r="E66" s="14" t="inlineStr">
        <is>
          <t>Chung</t>
        </is>
      </c>
      <c r="F66" s="14" t="n">
        <v>208000</v>
      </c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</row>
    <row r="67">
      <c r="A67" s="24" t="n"/>
      <c r="B67" s="78" t="n"/>
      <c r="C67" s="74" t="inlineStr">
        <is>
          <t>hachi</t>
        </is>
      </c>
      <c r="D67" s="14" t="inlineStr">
        <is>
          <t>đồ dùng GĐ</t>
        </is>
      </c>
      <c r="E67" s="14" t="inlineStr">
        <is>
          <t>Chung</t>
        </is>
      </c>
      <c r="F67" s="14" t="n">
        <v>573000</v>
      </c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</row>
    <row r="68">
      <c r="A68" s="24" t="n"/>
      <c r="B68" s="78" t="n"/>
      <c r="C68" s="74" t="inlineStr">
        <is>
          <t>cafe</t>
        </is>
      </c>
      <c r="D68" s="14" t="inlineStr">
        <is>
          <t>Ăn uống</t>
        </is>
      </c>
      <c r="E68" s="14" t="inlineStr">
        <is>
          <t>chồng</t>
        </is>
      </c>
      <c r="F68" s="14" t="n">
        <v>318000</v>
      </c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</row>
    <row r="69">
      <c r="A69" s="24" t="n"/>
      <c r="B69" s="78" t="n"/>
      <c r="C69" s="74" t="inlineStr">
        <is>
          <t>học đàn</t>
        </is>
      </c>
      <c r="D69" s="14" t="inlineStr">
        <is>
          <t>học tập</t>
        </is>
      </c>
      <c r="E69" s="14" t="inlineStr">
        <is>
          <t>SUBO</t>
        </is>
      </c>
      <c r="F69" s="14" t="n">
        <v>3780000</v>
      </c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</row>
    <row r="70">
      <c r="A70" s="24" t="n"/>
      <c r="B70" s="78" t="n"/>
      <c r="C70" s="74" t="inlineStr">
        <is>
          <t>in tài liệu gov</t>
        </is>
      </c>
      <c r="D70" s="14" t="inlineStr">
        <is>
          <t>Công việc</t>
        </is>
      </c>
      <c r="E70" s="14" t="inlineStr">
        <is>
          <t>Chung</t>
        </is>
      </c>
      <c r="F70" s="14" t="n">
        <v>126000</v>
      </c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</row>
    <row r="71">
      <c r="A71" s="24" t="n"/>
      <c r="B71" s="78" t="n"/>
      <c r="C71" s="74" t="inlineStr">
        <is>
          <t>flan</t>
        </is>
      </c>
      <c r="D71" s="14" t="inlineStr">
        <is>
          <t>Ăn uống</t>
        </is>
      </c>
      <c r="E71" s="14" t="inlineStr">
        <is>
          <t>Chung</t>
        </is>
      </c>
      <c r="F71" s="14" t="n">
        <v>106000</v>
      </c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</row>
    <row r="72">
      <c r="A72" s="24" t="n"/>
      <c r="B72" s="78" t="n"/>
      <c r="C72" s="74" t="inlineStr">
        <is>
          <t>paula choice</t>
        </is>
      </c>
      <c r="D72" s="14" t="inlineStr">
        <is>
          <t>Làm đẹp</t>
        </is>
      </c>
      <c r="E72" s="14" t="inlineStr">
        <is>
          <t>vợ</t>
        </is>
      </c>
      <c r="F72" s="14" t="n">
        <v>695000</v>
      </c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</row>
    <row r="73">
      <c r="A73" s="24" t="n"/>
      <c r="B73" s="78" t="n"/>
      <c r="C73" s="74" t="inlineStr">
        <is>
          <t>bò aeon</t>
        </is>
      </c>
      <c r="D73" s="14" t="inlineStr">
        <is>
          <t>Ăn uống</t>
        </is>
      </c>
      <c r="E73" s="14" t="inlineStr">
        <is>
          <t>Chung</t>
        </is>
      </c>
      <c r="F73" s="14" t="n">
        <v>788000</v>
      </c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</row>
    <row r="74">
      <c r="A74" s="24" t="n"/>
      <c r="B74" s="78" t="n"/>
      <c r="C74" s="74" t="inlineStr">
        <is>
          <t>khu vui chơi</t>
        </is>
      </c>
      <c r="D74" s="14" t="inlineStr">
        <is>
          <t>vui chơi</t>
        </is>
      </c>
      <c r="E74" s="14" t="inlineStr">
        <is>
          <t>Chung</t>
        </is>
      </c>
      <c r="F74" s="14" t="n">
        <v>160000</v>
      </c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</row>
    <row r="75">
      <c r="A75" s="24" t="n"/>
      <c r="B75" s="78" t="n"/>
      <c r="C75" s="74" t="inlineStr">
        <is>
          <t>ăn ếch</t>
        </is>
      </c>
      <c r="D75" s="14" t="inlineStr">
        <is>
          <t>Ăn uống</t>
        </is>
      </c>
      <c r="E75" s="14" t="inlineStr">
        <is>
          <t>Chung</t>
        </is>
      </c>
      <c r="F75" s="14" t="n">
        <v>1261000</v>
      </c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</row>
    <row r="76">
      <c r="A76" s="24" t="n"/>
      <c r="B76" s="78" t="n"/>
      <c r="C76" s="74" t="inlineStr">
        <is>
          <t>lớp trà sữa</t>
        </is>
      </c>
      <c r="D76" s="14" t="inlineStr">
        <is>
          <t>Ăn uống</t>
        </is>
      </c>
      <c r="E76" s="14" t="inlineStr">
        <is>
          <t>Chung</t>
        </is>
      </c>
      <c r="F76" s="14" t="n">
        <v>180000</v>
      </c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</row>
    <row r="77">
      <c r="A77" s="24" t="n"/>
      <c r="B77" s="78" t="n"/>
      <c r="C77" s="74" t="inlineStr">
        <is>
          <t>be đi lại</t>
        </is>
      </c>
      <c r="D77" s="14" t="inlineStr">
        <is>
          <t>phí tiện ích</t>
        </is>
      </c>
      <c r="E77" s="14" t="inlineStr">
        <is>
          <t>Chung</t>
        </is>
      </c>
      <c r="F77" s="14">
        <f>56000+75000+177000</f>
        <v/>
      </c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</row>
    <row r="78">
      <c r="A78" s="24" t="n"/>
      <c r="B78" s="78" t="n"/>
      <c r="C78" s="7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</row>
    <row r="79">
      <c r="A79" s="24" t="n"/>
      <c r="B79" s="78" t="n"/>
      <c r="C79" s="7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</row>
    <row r="80">
      <c r="A80" s="24" t="n"/>
      <c r="B80" s="78" t="n"/>
      <c r="C80" s="7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</row>
    <row r="81">
      <c r="A81" s="24" t="n"/>
      <c r="B81" s="78" t="n"/>
      <c r="C81" s="7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</row>
    <row r="82">
      <c r="A82" s="24" t="n"/>
      <c r="B82" s="78" t="n"/>
      <c r="C82" s="7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</row>
    <row r="83">
      <c r="A83" s="24" t="n"/>
      <c r="B83" s="78" t="n"/>
      <c r="C83" s="7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</row>
    <row r="84">
      <c r="A84" s="24" t="n"/>
      <c r="B84" s="78" t="n"/>
      <c r="C84" s="7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</row>
    <row r="85">
      <c r="A85" s="24" t="n"/>
      <c r="B85" s="78" t="n"/>
      <c r="C85" s="7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</row>
    <row r="86">
      <c r="A86" s="24" t="n"/>
      <c r="B86" s="78" t="n"/>
      <c r="C86" s="7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</row>
    <row r="87">
      <c r="A87" s="24" t="n"/>
      <c r="B87" s="78" t="n"/>
      <c r="C87" s="7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</row>
    <row r="88">
      <c r="A88" s="24" t="n"/>
      <c r="B88" s="78" t="n"/>
      <c r="C88" s="7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</row>
    <row r="89">
      <c r="A89" s="24" t="n"/>
      <c r="B89" s="78" t="n"/>
      <c r="C89" s="7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</row>
    <row r="90">
      <c r="A90" s="24" t="n"/>
      <c r="B90" s="78" t="n"/>
      <c r="C90" s="7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</row>
    <row r="91">
      <c r="A91" s="24" t="n"/>
      <c r="B91" s="78" t="n"/>
      <c r="C91" s="7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</row>
    <row r="92">
      <c r="A92" s="24" t="n"/>
      <c r="B92" s="78" t="n"/>
      <c r="C92" s="7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</row>
    <row r="93">
      <c r="A93" s="24" t="n"/>
      <c r="B93" s="78" t="n"/>
      <c r="C93" s="7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</row>
    <row r="94">
      <c r="A94" s="24" t="n"/>
      <c r="B94" s="78" t="n"/>
      <c r="C94" s="7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</row>
    <row r="95">
      <c r="A95" s="24" t="n"/>
      <c r="B95" s="78" t="n"/>
      <c r="C95" s="7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</row>
    <row r="96">
      <c r="A96" s="24" t="n"/>
      <c r="B96" s="78" t="n"/>
      <c r="C96" s="7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</row>
    <row r="97">
      <c r="A97" s="24" t="n"/>
      <c r="B97" s="78" t="n"/>
      <c r="C97" s="7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</row>
    <row r="98">
      <c r="A98" s="24" t="n"/>
      <c r="B98" s="78" t="n"/>
      <c r="C98" s="7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</row>
    <row r="99">
      <c r="A99" s="24" t="n"/>
      <c r="B99" s="78" t="n"/>
      <c r="C99" s="7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</row>
    <row r="100">
      <c r="A100" s="24" t="n"/>
      <c r="B100" s="78" t="n"/>
      <c r="C100" s="7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</row>
    <row r="101">
      <c r="A101" s="24" t="n"/>
      <c r="B101" s="78" t="n"/>
      <c r="C101" s="7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</row>
    <row r="102">
      <c r="A102" s="24" t="n"/>
      <c r="B102" s="78" t="n"/>
      <c r="C102" s="7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</row>
    <row r="103">
      <c r="A103" s="24" t="n"/>
      <c r="B103" s="78" t="n"/>
      <c r="C103" s="7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</row>
    <row r="104">
      <c r="A104" s="24" t="n"/>
      <c r="B104" s="78" t="n"/>
      <c r="C104" s="7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</row>
    <row r="105">
      <c r="A105" s="24" t="n"/>
      <c r="B105" s="78" t="n"/>
      <c r="C105" s="7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</row>
    <row r="106">
      <c r="A106" s="24" t="n"/>
      <c r="B106" s="78" t="n"/>
      <c r="C106" s="7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</row>
    <row r="107">
      <c r="A107" s="24" t="n"/>
      <c r="B107" s="78" t="n"/>
      <c r="C107" s="7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</row>
    <row r="108">
      <c r="A108" s="24" t="n"/>
      <c r="B108" s="78" t="n"/>
      <c r="C108" s="7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</row>
    <row r="109">
      <c r="A109" s="24" t="n"/>
      <c r="B109" s="78" t="n"/>
      <c r="C109" s="7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</row>
    <row r="110">
      <c r="A110" s="24" t="n"/>
      <c r="B110" s="78" t="n"/>
      <c r="C110" s="7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</row>
    <row r="111">
      <c r="A111" s="24" t="n"/>
      <c r="B111" s="78" t="n"/>
      <c r="C111" s="7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</row>
    <row r="112">
      <c r="A112" s="24" t="n"/>
      <c r="B112" s="78" t="n"/>
      <c r="C112" s="7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</row>
    <row r="113">
      <c r="A113" s="24" t="n"/>
      <c r="B113" s="78" t="n"/>
      <c r="C113" s="7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</row>
    <row r="114">
      <c r="A114" s="24" t="n"/>
      <c r="B114" s="78" t="n"/>
      <c r="C114" s="7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</row>
    <row r="115">
      <c r="A115" s="24" t="n"/>
      <c r="B115" s="78" t="n"/>
      <c r="C115" s="7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</row>
    <row r="116">
      <c r="A116" s="24" t="n"/>
      <c r="B116" s="78" t="n"/>
      <c r="C116" s="7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</row>
    <row r="117">
      <c r="A117" s="24" t="n"/>
      <c r="B117" s="78" t="n"/>
      <c r="C117" s="7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</row>
    <row r="118">
      <c r="A118" s="24" t="n"/>
      <c r="B118" s="78" t="n"/>
      <c r="C118" s="7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</row>
    <row r="119">
      <c r="A119" s="24" t="n"/>
      <c r="B119" s="78" t="n"/>
      <c r="C119" s="7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</row>
    <row r="120">
      <c r="A120" s="24" t="n"/>
      <c r="B120" s="78" t="n"/>
      <c r="C120" s="7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</row>
    <row r="121">
      <c r="A121" s="24" t="n"/>
      <c r="B121" s="78" t="n"/>
      <c r="C121" s="7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</row>
    <row r="122">
      <c r="A122" s="24" t="n"/>
      <c r="B122" s="78" t="n"/>
      <c r="C122" s="7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</row>
    <row r="123">
      <c r="A123" s="24" t="n"/>
      <c r="B123" s="78" t="n"/>
      <c r="C123" s="7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</row>
    <row r="124">
      <c r="A124" s="24" t="n"/>
      <c r="B124" s="78" t="n"/>
      <c r="C124" s="7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</row>
    <row r="125">
      <c r="A125" s="24" t="n"/>
      <c r="B125" s="78" t="n"/>
      <c r="C125" s="7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</row>
    <row r="126">
      <c r="A126" s="24" t="n"/>
      <c r="B126" s="78" t="n"/>
      <c r="C126" s="7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</row>
    <row r="127">
      <c r="A127" s="24" t="n"/>
      <c r="B127" s="78" t="n"/>
      <c r="C127" s="7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</row>
    <row r="128">
      <c r="A128" s="24" t="n"/>
      <c r="B128" s="78" t="n"/>
      <c r="C128" s="7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</row>
    <row r="129">
      <c r="A129" s="24" t="n"/>
      <c r="B129" s="78" t="n"/>
      <c r="C129" s="7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</row>
    <row r="130">
      <c r="A130" s="24" t="n"/>
      <c r="B130" s="78" t="n"/>
      <c r="C130" s="7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</row>
    <row r="131">
      <c r="A131" s="24" t="n"/>
      <c r="B131" s="78" t="n"/>
      <c r="C131" s="7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</row>
    <row r="132">
      <c r="A132" s="24" t="n"/>
      <c r="B132" s="78" t="n"/>
      <c r="C132" s="7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</row>
    <row r="133">
      <c r="A133" s="24" t="n"/>
      <c r="B133" s="78" t="n"/>
      <c r="C133" s="7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</row>
    <row r="134">
      <c r="A134" s="24" t="n"/>
      <c r="B134" s="78" t="n"/>
      <c r="C134" s="7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</row>
    <row r="135">
      <c r="A135" s="24" t="n"/>
      <c r="B135" s="78" t="n"/>
      <c r="C135" s="7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</row>
    <row r="136">
      <c r="A136" s="24" t="n"/>
      <c r="B136" s="78" t="n"/>
      <c r="C136" s="7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</row>
    <row r="137">
      <c r="A137" s="24" t="n"/>
      <c r="B137" s="78" t="n"/>
      <c r="C137" s="7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</row>
    <row r="138">
      <c r="A138" s="24" t="n"/>
      <c r="B138" s="78" t="n"/>
      <c r="C138" s="7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</row>
    <row r="139">
      <c r="A139" s="24" t="n"/>
      <c r="B139" s="78" t="n"/>
      <c r="C139" s="7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</row>
    <row r="140">
      <c r="A140" s="24" t="n"/>
      <c r="B140" s="78" t="n"/>
      <c r="C140" s="7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</row>
    <row r="141">
      <c r="A141" s="24" t="n"/>
      <c r="B141" s="78" t="n"/>
      <c r="C141" s="7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</row>
    <row r="142">
      <c r="A142" s="24" t="n"/>
      <c r="B142" s="78" t="n"/>
      <c r="C142" s="7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</row>
    <row r="143">
      <c r="A143" s="24" t="n"/>
      <c r="B143" s="78" t="n"/>
      <c r="C143" s="7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</row>
    <row r="144">
      <c r="A144" s="24" t="n"/>
      <c r="B144" s="78" t="n"/>
      <c r="C144" s="7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</row>
    <row r="145">
      <c r="A145" s="24" t="n"/>
      <c r="B145" s="78" t="n"/>
      <c r="C145" s="7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</row>
    <row r="146">
      <c r="A146" s="24" t="n"/>
      <c r="B146" s="78" t="n"/>
      <c r="C146" s="7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</row>
    <row r="147">
      <c r="A147" s="24" t="n"/>
      <c r="B147" s="78" t="n"/>
      <c r="C147" s="7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</row>
    <row r="148">
      <c r="A148" s="24" t="n"/>
      <c r="B148" s="78" t="n"/>
      <c r="C148" s="7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</row>
    <row r="149">
      <c r="A149" s="24" t="n"/>
      <c r="B149" s="78" t="n"/>
      <c r="C149" s="7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</row>
    <row r="150">
      <c r="A150" s="24" t="n"/>
      <c r="B150" s="78" t="n"/>
      <c r="C150" s="7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</row>
    <row r="151">
      <c r="A151" s="24" t="n"/>
      <c r="B151" s="78" t="n"/>
      <c r="C151" s="7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</row>
    <row r="152">
      <c r="A152" s="24" t="n"/>
      <c r="B152" s="78" t="n"/>
      <c r="C152" s="7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</row>
    <row r="153">
      <c r="A153" s="24" t="n"/>
      <c r="B153" s="78" t="n"/>
      <c r="C153" s="7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</row>
    <row r="154">
      <c r="A154" s="24" t="n"/>
      <c r="B154" s="78" t="n"/>
      <c r="C154" s="7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</row>
    <row r="155">
      <c r="A155" s="24" t="n"/>
      <c r="B155" s="78" t="n"/>
      <c r="C155" s="7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</row>
    <row r="156">
      <c r="A156" s="24" t="n"/>
      <c r="B156" s="78" t="n"/>
      <c r="C156" s="7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</row>
    <row r="157">
      <c r="A157" s="24" t="n"/>
      <c r="B157" s="78" t="n"/>
      <c r="C157" s="7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</row>
    <row r="158">
      <c r="A158" s="24" t="n"/>
      <c r="B158" s="78" t="n"/>
      <c r="C158" s="7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</row>
    <row r="159">
      <c r="A159" s="24" t="n"/>
      <c r="B159" s="78" t="n"/>
      <c r="C159" s="7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</row>
    <row r="160">
      <c r="A160" s="24" t="n"/>
      <c r="B160" s="78" t="n"/>
      <c r="C160" s="7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</row>
    <row r="161">
      <c r="A161" s="24" t="n"/>
      <c r="B161" s="78" t="n"/>
      <c r="C161" s="7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</row>
    <row r="162">
      <c r="A162" s="24" t="n"/>
      <c r="B162" s="78" t="n"/>
      <c r="C162" s="7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</row>
    <row r="163">
      <c r="A163" s="24" t="n"/>
      <c r="B163" s="78" t="n"/>
      <c r="C163" s="7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</row>
    <row r="164">
      <c r="A164" s="24" t="n"/>
      <c r="B164" s="78" t="n"/>
      <c r="C164" s="7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</row>
    <row r="165">
      <c r="A165" s="24" t="n"/>
      <c r="B165" s="78" t="n"/>
      <c r="C165" s="7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</row>
    <row r="166">
      <c r="A166" s="24" t="n"/>
      <c r="B166" s="78" t="n"/>
      <c r="C166" s="7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</row>
    <row r="167">
      <c r="A167" s="24" t="n"/>
      <c r="B167" s="78" t="n"/>
      <c r="C167" s="7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</row>
    <row r="168">
      <c r="A168" s="24" t="n"/>
      <c r="B168" s="78" t="n"/>
      <c r="C168" s="7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</row>
    <row r="169">
      <c r="A169" s="24" t="n"/>
      <c r="B169" s="78" t="n"/>
      <c r="C169" s="7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</row>
    <row r="170">
      <c r="A170" s="24" t="n"/>
      <c r="B170" s="78" t="n"/>
      <c r="C170" s="7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</row>
    <row r="171">
      <c r="A171" s="24" t="n"/>
      <c r="B171" s="78" t="n"/>
      <c r="C171" s="7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</row>
    <row r="172">
      <c r="A172" s="24" t="n"/>
      <c r="B172" s="78" t="n"/>
      <c r="C172" s="7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</row>
    <row r="173">
      <c r="A173" s="24" t="n"/>
      <c r="B173" s="78" t="n"/>
      <c r="C173" s="7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</row>
    <row r="174">
      <c r="A174" s="24" t="n"/>
      <c r="B174" s="78" t="n"/>
      <c r="C174" s="7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</row>
    <row r="175">
      <c r="A175" s="24" t="n"/>
      <c r="B175" s="78" t="n"/>
      <c r="C175" s="7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</row>
    <row r="176">
      <c r="A176" s="24" t="n"/>
      <c r="B176" s="78" t="n"/>
      <c r="C176" s="7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</row>
    <row r="177">
      <c r="A177" s="24" t="n"/>
      <c r="B177" s="78" t="n"/>
      <c r="C177" s="7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</row>
    <row r="178">
      <c r="A178" s="24" t="n"/>
      <c r="B178" s="78" t="n"/>
      <c r="C178" s="7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</row>
    <row r="179">
      <c r="A179" s="24" t="n"/>
      <c r="B179" s="78" t="n"/>
      <c r="C179" s="7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</row>
    <row r="180">
      <c r="A180" s="24" t="n"/>
      <c r="B180" s="78" t="n"/>
      <c r="C180" s="7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</row>
    <row r="181">
      <c r="A181" s="24" t="n"/>
      <c r="B181" s="78" t="n"/>
      <c r="C181" s="7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</row>
    <row r="182">
      <c r="A182" s="24" t="n"/>
      <c r="B182" s="78" t="n"/>
      <c r="C182" s="7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</row>
    <row r="183">
      <c r="A183" s="24" t="n"/>
      <c r="B183" s="78" t="n"/>
      <c r="C183" s="7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</row>
    <row r="184">
      <c r="A184" s="24" t="n"/>
      <c r="B184" s="78" t="n"/>
      <c r="C184" s="7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</row>
    <row r="185">
      <c r="A185" s="24" t="n"/>
      <c r="B185" s="78" t="n"/>
      <c r="C185" s="7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</row>
    <row r="186">
      <c r="A186" s="24" t="n"/>
      <c r="B186" s="78" t="n"/>
      <c r="C186" s="7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</row>
    <row r="187">
      <c r="A187" s="24" t="n"/>
      <c r="B187" s="78" t="n"/>
      <c r="C187" s="7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</row>
    <row r="188">
      <c r="A188" s="24" t="n"/>
      <c r="B188" s="78" t="n"/>
      <c r="C188" s="7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</row>
    <row r="189">
      <c r="A189" s="24" t="n"/>
      <c r="B189" s="78" t="n"/>
      <c r="C189" s="7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</row>
    <row r="190">
      <c r="A190" s="24" t="n"/>
      <c r="B190" s="78" t="n"/>
      <c r="C190" s="7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</row>
    <row r="191">
      <c r="A191" s="24" t="n"/>
      <c r="B191" s="78" t="n"/>
      <c r="C191" s="7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</row>
    <row r="192">
      <c r="A192" s="24" t="n"/>
      <c r="B192" s="78" t="n"/>
      <c r="C192" s="7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</row>
    <row r="193">
      <c r="A193" s="24" t="n"/>
      <c r="B193" s="78" t="n"/>
      <c r="C193" s="7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</row>
    <row r="194">
      <c r="A194" s="24" t="n"/>
      <c r="B194" s="78" t="n"/>
      <c r="C194" s="7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</row>
    <row r="195">
      <c r="A195" s="24" t="n"/>
      <c r="B195" s="78" t="n"/>
      <c r="C195" s="7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</row>
    <row r="196">
      <c r="A196" s="24" t="n"/>
      <c r="B196" s="78" t="n"/>
      <c r="C196" s="7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</row>
    <row r="197">
      <c r="A197" s="24" t="n"/>
      <c r="B197" s="78" t="n"/>
      <c r="C197" s="7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</row>
    <row r="198">
      <c r="A198" s="24" t="n"/>
      <c r="B198" s="78" t="n"/>
      <c r="C198" s="7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</row>
    <row r="199">
      <c r="A199" s="24" t="n"/>
      <c r="B199" s="78" t="n"/>
      <c r="C199" s="7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</row>
    <row r="200">
      <c r="A200" s="24" t="n"/>
      <c r="B200" s="78" t="n"/>
      <c r="C200" s="7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</row>
    <row r="201">
      <c r="A201" s="24" t="n"/>
      <c r="B201" s="78" t="n"/>
      <c r="C201" s="7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</row>
    <row r="202">
      <c r="A202" s="24" t="n"/>
      <c r="B202" s="78" t="n"/>
      <c r="C202" s="7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</row>
    <row r="203">
      <c r="A203" s="24" t="n"/>
      <c r="B203" s="78" t="n"/>
      <c r="C203" s="7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</row>
    <row r="204">
      <c r="A204" s="24" t="n"/>
      <c r="B204" s="78" t="n"/>
      <c r="C204" s="7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</row>
    <row r="205">
      <c r="A205" s="24" t="n"/>
      <c r="B205" s="78" t="n"/>
      <c r="C205" s="7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</row>
    <row r="206">
      <c r="A206" s="24" t="n"/>
      <c r="B206" s="78" t="n"/>
      <c r="C206" s="7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</row>
    <row r="207">
      <c r="A207" s="24" t="n"/>
      <c r="B207" s="78" t="n"/>
      <c r="C207" s="7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</row>
    <row r="208">
      <c r="A208" s="24" t="n"/>
      <c r="B208" s="78" t="n"/>
      <c r="C208" s="7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</row>
    <row r="209">
      <c r="A209" s="24" t="n"/>
      <c r="B209" s="78" t="n"/>
      <c r="C209" s="7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</row>
    <row r="210">
      <c r="A210" s="24" t="n"/>
      <c r="B210" s="78" t="n"/>
      <c r="C210" s="7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</row>
    <row r="211">
      <c r="A211" s="24" t="n"/>
      <c r="B211" s="78" t="n"/>
      <c r="C211" s="7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</row>
    <row r="212">
      <c r="A212" s="24" t="n"/>
      <c r="B212" s="78" t="n"/>
      <c r="C212" s="7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</row>
    <row r="213">
      <c r="A213" s="24" t="n"/>
      <c r="B213" s="78" t="n"/>
      <c r="C213" s="7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</row>
    <row r="214">
      <c r="A214" s="24" t="n"/>
      <c r="B214" s="78" t="n"/>
      <c r="C214" s="7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</row>
    <row r="215">
      <c r="A215" s="24" t="n"/>
      <c r="B215" s="78" t="n"/>
      <c r="C215" s="7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</row>
    <row r="216">
      <c r="A216" s="24" t="n"/>
      <c r="B216" s="78" t="n"/>
      <c r="C216" s="7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</row>
    <row r="217">
      <c r="A217" s="24" t="n"/>
      <c r="B217" s="78" t="n"/>
      <c r="C217" s="7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</row>
    <row r="218">
      <c r="A218" s="24" t="n"/>
      <c r="B218" s="78" t="n"/>
      <c r="C218" s="7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</row>
    <row r="219">
      <c r="A219" s="24" t="n"/>
      <c r="B219" s="78" t="n"/>
      <c r="C219" s="7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</row>
    <row r="220">
      <c r="A220" s="24" t="n"/>
      <c r="B220" s="78" t="n"/>
      <c r="C220" s="7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</row>
    <row r="221">
      <c r="A221" s="24" t="n"/>
      <c r="B221" s="78" t="n"/>
      <c r="C221" s="7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</row>
    <row r="222">
      <c r="A222" s="24" t="n"/>
      <c r="B222" s="78" t="n"/>
      <c r="C222" s="7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</row>
    <row r="223">
      <c r="A223" s="24" t="n"/>
      <c r="B223" s="78" t="n"/>
      <c r="C223" s="7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</row>
    <row r="224">
      <c r="A224" s="24" t="n"/>
      <c r="B224" s="78" t="n"/>
      <c r="C224" s="7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</row>
    <row r="225">
      <c r="A225" s="24" t="n"/>
      <c r="B225" s="78" t="n"/>
      <c r="C225" s="7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</row>
    <row r="226">
      <c r="A226" s="24" t="n"/>
      <c r="B226" s="78" t="n"/>
      <c r="C226" s="7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</row>
    <row r="227">
      <c r="A227" s="24" t="n"/>
      <c r="B227" s="78" t="n"/>
      <c r="C227" s="7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</row>
    <row r="228">
      <c r="A228" s="24" t="n"/>
      <c r="B228" s="78" t="n"/>
      <c r="C228" s="7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</row>
    <row r="229">
      <c r="A229" s="24" t="n"/>
      <c r="B229" s="78" t="n"/>
      <c r="C229" s="7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</row>
    <row r="230">
      <c r="A230" s="24" t="n"/>
      <c r="B230" s="78" t="n"/>
      <c r="C230" s="7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</row>
    <row r="231">
      <c r="A231" s="24" t="n"/>
      <c r="B231" s="78" t="n"/>
      <c r="C231" s="7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</row>
    <row r="232">
      <c r="A232" s="24" t="n"/>
      <c r="B232" s="78" t="n"/>
      <c r="C232" s="7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</row>
    <row r="233">
      <c r="A233" s="24" t="n"/>
      <c r="B233" s="78" t="n"/>
      <c r="C233" s="7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</row>
    <row r="234">
      <c r="A234" s="24" t="n"/>
      <c r="B234" s="78" t="n"/>
      <c r="C234" s="7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</row>
    <row r="235">
      <c r="A235" s="24" t="n"/>
      <c r="B235" s="78" t="n"/>
      <c r="C235" s="7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</row>
    <row r="236">
      <c r="A236" s="24" t="n"/>
      <c r="B236" s="78" t="n"/>
      <c r="C236" s="7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</row>
    <row r="237">
      <c r="A237" s="24" t="n"/>
      <c r="B237" s="78" t="n"/>
      <c r="C237" s="7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</row>
    <row r="238">
      <c r="A238" s="24" t="n"/>
      <c r="B238" s="78" t="n"/>
      <c r="C238" s="7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</row>
    <row r="239">
      <c r="A239" s="24" t="n"/>
      <c r="B239" s="78" t="n"/>
      <c r="C239" s="7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</row>
    <row r="240">
      <c r="A240" s="24" t="n"/>
      <c r="B240" s="78" t="n"/>
      <c r="C240" s="7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</row>
    <row r="241">
      <c r="A241" s="24" t="n"/>
      <c r="B241" s="78" t="n"/>
      <c r="C241" s="7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</row>
    <row r="242">
      <c r="A242" s="24" t="n"/>
      <c r="B242" s="78" t="n"/>
      <c r="C242" s="7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</row>
    <row r="243">
      <c r="A243" s="24" t="n"/>
      <c r="B243" s="78" t="n"/>
      <c r="C243" s="7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</row>
    <row r="244">
      <c r="A244" s="24" t="n"/>
      <c r="B244" s="78" t="n"/>
      <c r="C244" s="7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</row>
    <row r="245">
      <c r="A245" s="24" t="n"/>
      <c r="B245" s="78" t="n"/>
      <c r="C245" s="7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</row>
    <row r="246">
      <c r="A246" s="24" t="n"/>
      <c r="B246" s="78" t="n"/>
      <c r="C246" s="7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</row>
    <row r="247">
      <c r="A247" s="24" t="n"/>
      <c r="B247" s="78" t="n"/>
      <c r="C247" s="7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</row>
    <row r="248">
      <c r="A248" s="24" t="n"/>
      <c r="B248" s="78" t="n"/>
      <c r="C248" s="7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</row>
    <row r="249">
      <c r="A249" s="24" t="n"/>
      <c r="B249" s="78" t="n"/>
      <c r="C249" s="7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</row>
    <row r="250">
      <c r="A250" s="24" t="n"/>
      <c r="B250" s="78" t="n"/>
      <c r="C250" s="7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</row>
    <row r="251">
      <c r="A251" s="24" t="n"/>
      <c r="B251" s="78" t="n"/>
      <c r="C251" s="7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</row>
    <row r="252">
      <c r="A252" s="24" t="n"/>
      <c r="B252" s="78" t="n"/>
      <c r="C252" s="7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</row>
    <row r="253">
      <c r="A253" s="24" t="n"/>
      <c r="B253" s="78" t="n"/>
      <c r="C253" s="7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</row>
    <row r="254">
      <c r="A254" s="24" t="n"/>
      <c r="B254" s="78" t="n"/>
      <c r="C254" s="7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</row>
    <row r="255">
      <c r="A255" s="24" t="n"/>
      <c r="B255" s="78" t="n"/>
      <c r="C255" s="7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</row>
    <row r="256">
      <c r="A256" s="24" t="n"/>
      <c r="B256" s="78" t="n"/>
      <c r="C256" s="7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</row>
    <row r="257">
      <c r="A257" s="24" t="n"/>
      <c r="B257" s="78" t="n"/>
      <c r="C257" s="7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</row>
    <row r="258">
      <c r="A258" s="24" t="n"/>
      <c r="B258" s="78" t="n"/>
      <c r="C258" s="7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</row>
    <row r="259">
      <c r="A259" s="24" t="n"/>
      <c r="B259" s="78" t="n"/>
      <c r="C259" s="7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</row>
    <row r="260">
      <c r="A260" s="24" t="n"/>
      <c r="B260" s="78" t="n"/>
      <c r="C260" s="7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</row>
    <row r="261">
      <c r="A261" s="24" t="n"/>
      <c r="B261" s="78" t="n"/>
      <c r="C261" s="7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</row>
    <row r="262">
      <c r="A262" s="24" t="n"/>
      <c r="B262" s="78" t="n"/>
      <c r="C262" s="7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</row>
    <row r="263">
      <c r="A263" s="24" t="n"/>
      <c r="B263" s="78" t="n"/>
      <c r="C263" s="7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</row>
    <row r="264">
      <c r="A264" s="24" t="n"/>
      <c r="B264" s="78" t="n"/>
      <c r="C264" s="7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</row>
    <row r="265">
      <c r="A265" s="24" t="n"/>
      <c r="B265" s="78" t="n"/>
      <c r="C265" s="7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</row>
    <row r="266">
      <c r="A266" s="24" t="n"/>
      <c r="B266" s="78" t="n"/>
      <c r="C266" s="7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</row>
    <row r="267">
      <c r="A267" s="24" t="n"/>
      <c r="B267" s="78" t="n"/>
      <c r="C267" s="7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</row>
    <row r="268">
      <c r="A268" s="24" t="n"/>
      <c r="B268" s="78" t="n"/>
      <c r="C268" s="7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</row>
    <row r="269">
      <c r="A269" s="24" t="n"/>
      <c r="B269" s="78" t="n"/>
      <c r="C269" s="7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</row>
    <row r="270">
      <c r="A270" s="24" t="n"/>
      <c r="B270" s="78" t="n"/>
      <c r="C270" s="7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</row>
    <row r="271">
      <c r="A271" s="24" t="n"/>
      <c r="B271" s="78" t="n"/>
      <c r="C271" s="7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</row>
    <row r="272">
      <c r="A272" s="24" t="n"/>
      <c r="B272" s="78" t="n"/>
      <c r="C272" s="7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</row>
    <row r="273">
      <c r="A273" s="24" t="n"/>
      <c r="B273" s="78" t="n"/>
      <c r="C273" s="7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</row>
    <row r="274">
      <c r="A274" s="24" t="n"/>
      <c r="B274" s="78" t="n"/>
      <c r="C274" s="7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</row>
    <row r="275">
      <c r="A275" s="24" t="n"/>
      <c r="B275" s="78" t="n"/>
      <c r="C275" s="7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</row>
    <row r="276">
      <c r="A276" s="24" t="n"/>
      <c r="B276" s="78" t="n"/>
      <c r="C276" s="7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</row>
    <row r="277">
      <c r="A277" s="24" t="n"/>
      <c r="B277" s="78" t="n"/>
      <c r="C277" s="7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</row>
    <row r="278">
      <c r="A278" s="24" t="n"/>
      <c r="B278" s="78" t="n"/>
      <c r="C278" s="7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</row>
    <row r="279">
      <c r="A279" s="24" t="n"/>
      <c r="B279" s="78" t="n"/>
      <c r="C279" s="7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</row>
    <row r="280">
      <c r="A280" s="24" t="n"/>
      <c r="B280" s="78" t="n"/>
      <c r="C280" s="7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</row>
    <row r="281">
      <c r="A281" s="24" t="n"/>
      <c r="B281" s="78" t="n"/>
      <c r="C281" s="7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</row>
    <row r="282">
      <c r="A282" s="24" t="n"/>
      <c r="B282" s="78" t="n"/>
      <c r="C282" s="7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</row>
    <row r="283">
      <c r="A283" s="24" t="n"/>
      <c r="B283" s="78" t="n"/>
      <c r="C283" s="7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</row>
    <row r="284">
      <c r="A284" s="24" t="n"/>
      <c r="B284" s="78" t="n"/>
      <c r="C284" s="7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</row>
    <row r="285">
      <c r="A285" s="24" t="n"/>
      <c r="B285" s="78" t="n"/>
      <c r="C285" s="7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</row>
    <row r="286">
      <c r="A286" s="24" t="n"/>
      <c r="B286" s="78" t="n"/>
      <c r="C286" s="7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</row>
    <row r="287">
      <c r="A287" s="24" t="n"/>
      <c r="B287" s="78" t="n"/>
      <c r="C287" s="7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</row>
    <row r="288">
      <c r="A288" s="24" t="n"/>
      <c r="B288" s="78" t="n"/>
      <c r="C288" s="7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</row>
    <row r="289">
      <c r="A289" s="24" t="n"/>
      <c r="B289" s="78" t="n"/>
      <c r="C289" s="7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</row>
    <row r="290">
      <c r="A290" s="24" t="n"/>
      <c r="B290" s="78" t="n"/>
      <c r="C290" s="7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</row>
    <row r="291">
      <c r="A291" s="24" t="n"/>
      <c r="B291" s="78" t="n"/>
      <c r="C291" s="7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</row>
    <row r="292">
      <c r="A292" s="24" t="n"/>
      <c r="B292" s="78" t="n"/>
      <c r="C292" s="7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</row>
    <row r="293">
      <c r="A293" s="24" t="n"/>
      <c r="B293" s="78" t="n"/>
      <c r="C293" s="7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</row>
    <row r="294">
      <c r="A294" s="24" t="n"/>
      <c r="B294" s="78" t="n"/>
      <c r="C294" s="7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</row>
    <row r="295">
      <c r="A295" s="24" t="n"/>
      <c r="B295" s="78" t="n"/>
      <c r="C295" s="7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</row>
    <row r="296">
      <c r="A296" s="24" t="n"/>
      <c r="B296" s="78" t="n"/>
      <c r="C296" s="7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</row>
    <row r="297">
      <c r="A297" s="24" t="n"/>
      <c r="B297" s="78" t="n"/>
      <c r="C297" s="7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</row>
    <row r="298">
      <c r="A298" s="24" t="n"/>
      <c r="B298" s="78" t="n"/>
      <c r="C298" s="7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</row>
    <row r="299">
      <c r="A299" s="24" t="n"/>
      <c r="B299" s="78" t="n"/>
      <c r="C299" s="7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</row>
    <row r="300">
      <c r="A300" s="24" t="n"/>
      <c r="B300" s="78" t="n"/>
      <c r="C300" s="7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</row>
    <row r="301">
      <c r="A301" s="24" t="n"/>
      <c r="B301" s="78" t="n"/>
      <c r="C301" s="7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</row>
    <row r="302">
      <c r="A302" s="24" t="n"/>
      <c r="B302" s="78" t="n"/>
      <c r="C302" s="7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</row>
    <row r="303">
      <c r="A303" s="24" t="n"/>
      <c r="B303" s="78" t="n"/>
      <c r="C303" s="7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</row>
    <row r="304">
      <c r="A304" s="24" t="n"/>
      <c r="B304" s="78" t="n"/>
      <c r="C304" s="7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</row>
    <row r="305">
      <c r="A305" s="24" t="n"/>
      <c r="B305" s="78" t="n"/>
      <c r="C305" s="7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</row>
    <row r="306">
      <c r="A306" s="24" t="n"/>
      <c r="B306" s="78" t="n"/>
      <c r="C306" s="7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</row>
    <row r="307">
      <c r="A307" s="24" t="n"/>
      <c r="B307" s="78" t="n"/>
      <c r="C307" s="7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</row>
    <row r="308">
      <c r="A308" s="24" t="n"/>
      <c r="B308" s="78" t="n"/>
      <c r="C308" s="7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</row>
    <row r="309">
      <c r="A309" s="24" t="n"/>
      <c r="B309" s="78" t="n"/>
      <c r="C309" s="7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</row>
    <row r="310">
      <c r="A310" s="24" t="n"/>
      <c r="B310" s="78" t="n"/>
      <c r="C310" s="7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</row>
    <row r="311">
      <c r="A311" s="24" t="n"/>
      <c r="B311" s="78" t="n"/>
      <c r="C311" s="7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</row>
    <row r="312">
      <c r="A312" s="24" t="n"/>
      <c r="B312" s="78" t="n"/>
      <c r="C312" s="7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</row>
    <row r="313">
      <c r="A313" s="24" t="n"/>
      <c r="B313" s="78" t="n"/>
      <c r="C313" s="7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</row>
    <row r="314">
      <c r="A314" s="24" t="n"/>
      <c r="B314" s="78" t="n"/>
      <c r="C314" s="7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</row>
    <row r="315">
      <c r="A315" s="24" t="n"/>
      <c r="B315" s="78" t="n"/>
      <c r="C315" s="7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</row>
    <row r="316">
      <c r="A316" s="24" t="n"/>
      <c r="B316" s="78" t="n"/>
      <c r="C316" s="7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</row>
    <row r="317">
      <c r="A317" s="24" t="n"/>
      <c r="B317" s="78" t="n"/>
      <c r="C317" s="7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</row>
    <row r="318">
      <c r="A318" s="24" t="n"/>
      <c r="B318" s="78" t="n"/>
      <c r="C318" s="7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</row>
    <row r="319">
      <c r="A319" s="24" t="n"/>
      <c r="B319" s="78" t="n"/>
      <c r="C319" s="7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</row>
    <row r="320">
      <c r="A320" s="24" t="n"/>
      <c r="B320" s="78" t="n"/>
      <c r="C320" s="7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</row>
    <row r="321">
      <c r="A321" s="24" t="n"/>
      <c r="B321" s="78" t="n"/>
      <c r="C321" s="7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</row>
    <row r="322">
      <c r="A322" s="24" t="n"/>
      <c r="B322" s="78" t="n"/>
      <c r="C322" s="7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</row>
    <row r="323">
      <c r="A323" s="24" t="n"/>
      <c r="B323" s="78" t="n"/>
      <c r="C323" s="7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</row>
    <row r="324">
      <c r="A324" s="24" t="n"/>
      <c r="B324" s="78" t="n"/>
      <c r="C324" s="7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</row>
    <row r="325">
      <c r="A325" s="24" t="n"/>
      <c r="B325" s="78" t="n"/>
      <c r="C325" s="7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</row>
    <row r="326">
      <c r="A326" s="24" t="n"/>
      <c r="B326" s="78" t="n"/>
      <c r="C326" s="7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</row>
    <row r="327">
      <c r="A327" s="24" t="n"/>
      <c r="B327" s="78" t="n"/>
      <c r="C327" s="7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</row>
    <row r="328">
      <c r="A328" s="24" t="n"/>
      <c r="B328" s="78" t="n"/>
      <c r="C328" s="7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</row>
    <row r="329">
      <c r="A329" s="24" t="n"/>
      <c r="B329" s="78" t="n"/>
      <c r="C329" s="7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</row>
    <row r="330">
      <c r="A330" s="24" t="n"/>
      <c r="B330" s="78" t="n"/>
      <c r="C330" s="7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</row>
    <row r="331">
      <c r="A331" s="24" t="n"/>
      <c r="B331" s="78" t="n"/>
      <c r="C331" s="7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</row>
    <row r="332">
      <c r="A332" s="24" t="n"/>
      <c r="B332" s="78" t="n"/>
      <c r="C332" s="7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</row>
    <row r="333">
      <c r="A333" s="24" t="n"/>
      <c r="B333" s="78" t="n"/>
      <c r="C333" s="7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</row>
    <row r="334">
      <c r="A334" s="24" t="n"/>
      <c r="B334" s="78" t="n"/>
      <c r="C334" s="7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</row>
    <row r="335">
      <c r="A335" s="24" t="n"/>
      <c r="B335" s="78" t="n"/>
      <c r="C335" s="7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</row>
    <row r="336">
      <c r="A336" s="24" t="n"/>
      <c r="B336" s="78" t="n"/>
      <c r="C336" s="7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</row>
    <row r="337">
      <c r="A337" s="24" t="n"/>
      <c r="B337" s="78" t="n"/>
      <c r="C337" s="7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</row>
    <row r="338">
      <c r="A338" s="24" t="n"/>
      <c r="B338" s="78" t="n"/>
      <c r="C338" s="7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</row>
    <row r="339">
      <c r="A339" s="24" t="n"/>
      <c r="B339" s="78" t="n"/>
      <c r="C339" s="7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</row>
    <row r="340">
      <c r="A340" s="24" t="n"/>
      <c r="B340" s="78" t="n"/>
      <c r="C340" s="7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</row>
    <row r="341">
      <c r="A341" s="24" t="n"/>
      <c r="B341" s="78" t="n"/>
      <c r="C341" s="7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</row>
    <row r="342">
      <c r="A342" s="24" t="n"/>
      <c r="B342" s="78" t="n"/>
      <c r="C342" s="7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</row>
    <row r="343">
      <c r="A343" s="24" t="n"/>
      <c r="B343" s="78" t="n"/>
      <c r="C343" s="7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</row>
    <row r="344">
      <c r="A344" s="24" t="n"/>
      <c r="B344" s="78" t="n"/>
      <c r="C344" s="7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</row>
    <row r="345">
      <c r="A345" s="24" t="n"/>
      <c r="B345" s="78" t="n"/>
      <c r="C345" s="7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</row>
    <row r="346">
      <c r="A346" s="24" t="n"/>
      <c r="B346" s="78" t="n"/>
      <c r="C346" s="7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</row>
    <row r="347">
      <c r="A347" s="24" t="n"/>
      <c r="B347" s="78" t="n"/>
      <c r="C347" s="7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</row>
    <row r="348">
      <c r="A348" s="24" t="n"/>
      <c r="B348" s="78" t="n"/>
      <c r="C348" s="7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</row>
    <row r="349">
      <c r="A349" s="24" t="n"/>
      <c r="B349" s="78" t="n"/>
      <c r="C349" s="7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</row>
    <row r="350">
      <c r="A350" s="24" t="n"/>
      <c r="B350" s="78" t="n"/>
      <c r="C350" s="7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</row>
    <row r="351">
      <c r="A351" s="24" t="n"/>
      <c r="B351" s="78" t="n"/>
      <c r="C351" s="7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</row>
    <row r="352">
      <c r="A352" s="24" t="n"/>
      <c r="B352" s="78" t="n"/>
      <c r="C352" s="7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</row>
    <row r="353">
      <c r="A353" s="24" t="n"/>
      <c r="B353" s="78" t="n"/>
      <c r="C353" s="7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</row>
    <row r="354">
      <c r="A354" s="24" t="n"/>
      <c r="B354" s="78" t="n"/>
      <c r="C354" s="7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</row>
    <row r="355">
      <c r="A355" s="24" t="n"/>
      <c r="B355" s="78" t="n"/>
      <c r="C355" s="7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</row>
    <row r="356">
      <c r="A356" s="24" t="n"/>
      <c r="B356" s="78" t="n"/>
      <c r="C356" s="7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</row>
    <row r="357">
      <c r="A357" s="24" t="n"/>
      <c r="B357" s="78" t="n"/>
      <c r="C357" s="7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</row>
    <row r="358">
      <c r="A358" s="24" t="n"/>
      <c r="B358" s="78" t="n"/>
      <c r="C358" s="7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</row>
    <row r="359">
      <c r="A359" s="24" t="n"/>
      <c r="B359" s="78" t="n"/>
      <c r="C359" s="7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</row>
    <row r="360">
      <c r="A360" s="24" t="n"/>
      <c r="B360" s="78" t="n"/>
      <c r="C360" s="7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</row>
    <row r="361">
      <c r="A361" s="24" t="n"/>
      <c r="B361" s="78" t="n"/>
      <c r="C361" s="7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</row>
    <row r="362">
      <c r="A362" s="24" t="n"/>
      <c r="B362" s="78" t="n"/>
      <c r="C362" s="7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</row>
    <row r="363">
      <c r="A363" s="24" t="n"/>
      <c r="B363" s="78" t="n"/>
      <c r="C363" s="7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</row>
    <row r="364">
      <c r="A364" s="24" t="n"/>
      <c r="B364" s="78" t="n"/>
      <c r="C364" s="7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</row>
    <row r="365">
      <c r="A365" s="24" t="n"/>
      <c r="B365" s="78" t="n"/>
      <c r="C365" s="7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</row>
    <row r="366">
      <c r="A366" s="24" t="n"/>
      <c r="B366" s="78" t="n"/>
      <c r="C366" s="7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</row>
    <row r="367">
      <c r="A367" s="24" t="n"/>
      <c r="B367" s="78" t="n"/>
      <c r="C367" s="7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</row>
    <row r="368">
      <c r="A368" s="24" t="n"/>
      <c r="B368" s="78" t="n"/>
      <c r="C368" s="7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</row>
    <row r="369">
      <c r="A369" s="24" t="n"/>
      <c r="B369" s="78" t="n"/>
      <c r="C369" s="7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</row>
    <row r="370">
      <c r="A370" s="24" t="n"/>
      <c r="B370" s="78" t="n"/>
      <c r="C370" s="7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</row>
    <row r="371">
      <c r="A371" s="24" t="n"/>
      <c r="B371" s="78" t="n"/>
      <c r="C371" s="7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</row>
    <row r="372">
      <c r="A372" s="24" t="n"/>
      <c r="B372" s="78" t="n"/>
      <c r="C372" s="7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</row>
    <row r="373">
      <c r="A373" s="24" t="n"/>
      <c r="B373" s="78" t="n"/>
      <c r="C373" s="7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</row>
    <row r="374">
      <c r="A374" s="24" t="n"/>
      <c r="B374" s="78" t="n"/>
      <c r="C374" s="7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</row>
    <row r="375">
      <c r="A375" s="24" t="n"/>
      <c r="B375" s="78" t="n"/>
      <c r="C375" s="7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</row>
    <row r="376">
      <c r="A376" s="24" t="n"/>
      <c r="B376" s="78" t="n"/>
      <c r="C376" s="7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</row>
    <row r="377">
      <c r="A377" s="24" t="n"/>
      <c r="B377" s="78" t="n"/>
      <c r="C377" s="7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</row>
    <row r="378">
      <c r="A378" s="24" t="n"/>
      <c r="B378" s="78" t="n"/>
      <c r="C378" s="7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</row>
    <row r="379">
      <c r="A379" s="24" t="n"/>
      <c r="B379" s="78" t="n"/>
      <c r="C379" s="7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</row>
    <row r="380">
      <c r="A380" s="24" t="n"/>
      <c r="B380" s="78" t="n"/>
      <c r="C380" s="7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</row>
    <row r="381">
      <c r="A381" s="24" t="n"/>
      <c r="B381" s="78" t="n"/>
      <c r="C381" s="7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</row>
    <row r="382">
      <c r="A382" s="24" t="n"/>
      <c r="B382" s="78" t="n"/>
      <c r="C382" s="7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</row>
    <row r="383">
      <c r="A383" s="24" t="n"/>
      <c r="B383" s="78" t="n"/>
      <c r="C383" s="7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</row>
    <row r="384">
      <c r="A384" s="24" t="n"/>
      <c r="B384" s="78" t="n"/>
      <c r="C384" s="7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</row>
    <row r="385">
      <c r="A385" s="24" t="n"/>
      <c r="B385" s="78" t="n"/>
      <c r="C385" s="7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</row>
    <row r="386">
      <c r="A386" s="24" t="n"/>
      <c r="B386" s="78" t="n"/>
      <c r="C386" s="7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</row>
    <row r="387">
      <c r="A387" s="24" t="n"/>
      <c r="B387" s="78" t="n"/>
      <c r="C387" s="7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</row>
    <row r="388">
      <c r="A388" s="24" t="n"/>
      <c r="B388" s="78" t="n"/>
      <c r="C388" s="7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</row>
    <row r="389">
      <c r="A389" s="24" t="n"/>
      <c r="B389" s="78" t="n"/>
      <c r="C389" s="7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</row>
    <row r="390">
      <c r="A390" s="24" t="n"/>
      <c r="B390" s="78" t="n"/>
      <c r="C390" s="7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</row>
    <row r="391">
      <c r="A391" s="24" t="n"/>
      <c r="B391" s="78" t="n"/>
      <c r="C391" s="7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</row>
    <row r="392">
      <c r="A392" s="24" t="n"/>
      <c r="B392" s="78" t="n"/>
      <c r="C392" s="7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</row>
    <row r="393">
      <c r="A393" s="24" t="n"/>
      <c r="B393" s="78" t="n"/>
      <c r="C393" s="7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</row>
    <row r="394">
      <c r="A394" s="24" t="n"/>
      <c r="B394" s="78" t="n"/>
      <c r="C394" s="7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</row>
    <row r="395">
      <c r="A395" s="24" t="n"/>
      <c r="B395" s="78" t="n"/>
      <c r="C395" s="7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</row>
    <row r="396">
      <c r="A396" s="24" t="n"/>
      <c r="B396" s="78" t="n"/>
      <c r="C396" s="7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</row>
    <row r="397">
      <c r="A397" s="24" t="n"/>
      <c r="B397" s="78" t="n"/>
      <c r="C397" s="7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</row>
    <row r="398">
      <c r="A398" s="24" t="n"/>
      <c r="B398" s="78" t="n"/>
      <c r="C398" s="7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</row>
    <row r="399">
      <c r="A399" s="24" t="n"/>
      <c r="B399" s="78" t="n"/>
      <c r="C399" s="7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</row>
    <row r="400">
      <c r="A400" s="24" t="n"/>
      <c r="B400" s="78" t="n"/>
      <c r="C400" s="7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</row>
    <row r="401">
      <c r="A401" s="24" t="n"/>
      <c r="B401" s="78" t="n"/>
      <c r="C401" s="7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</row>
    <row r="402">
      <c r="A402" s="24" t="n"/>
      <c r="B402" s="78" t="n"/>
      <c r="C402" s="7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</row>
    <row r="403">
      <c r="A403" s="24" t="n"/>
      <c r="B403" s="78" t="n"/>
      <c r="C403" s="7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</row>
    <row r="404">
      <c r="A404" s="24" t="n"/>
      <c r="B404" s="78" t="n"/>
      <c r="C404" s="7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</row>
    <row r="405">
      <c r="A405" s="24" t="n"/>
      <c r="B405" s="78" t="n"/>
      <c r="C405" s="7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</row>
    <row r="406">
      <c r="A406" s="24" t="n"/>
      <c r="B406" s="78" t="n"/>
      <c r="C406" s="7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</row>
    <row r="407">
      <c r="A407" s="24" t="n"/>
      <c r="B407" s="78" t="n"/>
      <c r="C407" s="7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</row>
    <row r="408">
      <c r="A408" s="24" t="n"/>
      <c r="B408" s="78" t="n"/>
      <c r="C408" s="7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</row>
    <row r="409">
      <c r="A409" s="24" t="n"/>
      <c r="B409" s="78" t="n"/>
      <c r="C409" s="7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</row>
    <row r="410">
      <c r="A410" s="24" t="n"/>
      <c r="B410" s="78" t="n"/>
      <c r="C410" s="7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</row>
    <row r="411">
      <c r="A411" s="24" t="n"/>
      <c r="B411" s="78" t="n"/>
      <c r="C411" s="7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</row>
    <row r="412">
      <c r="A412" s="24" t="n"/>
      <c r="B412" s="78" t="n"/>
      <c r="C412" s="7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</row>
    <row r="413">
      <c r="A413" s="24" t="n"/>
      <c r="B413" s="78" t="n"/>
      <c r="C413" s="7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</row>
    <row r="414">
      <c r="A414" s="24" t="n"/>
      <c r="B414" s="78" t="n"/>
      <c r="C414" s="7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</row>
    <row r="415">
      <c r="A415" s="24" t="n"/>
      <c r="B415" s="78" t="n"/>
      <c r="C415" s="7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</row>
    <row r="416">
      <c r="A416" s="24" t="n"/>
      <c r="B416" s="78" t="n"/>
      <c r="C416" s="7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</row>
    <row r="417">
      <c r="A417" s="24" t="n"/>
      <c r="B417" s="78" t="n"/>
      <c r="C417" s="7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</row>
    <row r="418">
      <c r="A418" s="24" t="n"/>
      <c r="B418" s="78" t="n"/>
      <c r="C418" s="7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</row>
    <row r="419">
      <c r="A419" s="24" t="n"/>
      <c r="B419" s="78" t="n"/>
      <c r="C419" s="7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</row>
    <row r="420">
      <c r="A420" s="24" t="n"/>
      <c r="B420" s="78" t="n"/>
      <c r="C420" s="7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</row>
    <row r="421">
      <c r="A421" s="24" t="n"/>
      <c r="B421" s="78" t="n"/>
      <c r="C421" s="7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</row>
    <row r="422">
      <c r="A422" s="24" t="n"/>
      <c r="B422" s="78" t="n"/>
      <c r="C422" s="7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</row>
    <row r="423">
      <c r="A423" s="24" t="n"/>
      <c r="B423" s="78" t="n"/>
      <c r="C423" s="7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</row>
    <row r="424">
      <c r="A424" s="24" t="n"/>
      <c r="B424" s="78" t="n"/>
      <c r="C424" s="7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</row>
    <row r="425">
      <c r="A425" s="24" t="n"/>
      <c r="B425" s="78" t="n"/>
      <c r="C425" s="7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</row>
    <row r="426">
      <c r="A426" s="24" t="n"/>
      <c r="B426" s="78" t="n"/>
      <c r="C426" s="7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</row>
    <row r="427">
      <c r="A427" s="24" t="n"/>
      <c r="B427" s="78" t="n"/>
      <c r="C427" s="7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</row>
    <row r="428">
      <c r="A428" s="24" t="n"/>
      <c r="B428" s="78" t="n"/>
      <c r="C428" s="7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</row>
    <row r="429">
      <c r="A429" s="24" t="n"/>
      <c r="B429" s="78" t="n"/>
      <c r="C429" s="7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</row>
    <row r="430">
      <c r="A430" s="24" t="n"/>
      <c r="B430" s="78" t="n"/>
      <c r="C430" s="7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</row>
    <row r="431">
      <c r="A431" s="24" t="n"/>
      <c r="B431" s="78" t="n"/>
      <c r="C431" s="7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</row>
    <row r="432">
      <c r="A432" s="24" t="n"/>
      <c r="B432" s="78" t="n"/>
      <c r="C432" s="7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</row>
    <row r="433">
      <c r="A433" s="24" t="n"/>
      <c r="B433" s="78" t="n"/>
      <c r="C433" s="7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</row>
    <row r="434">
      <c r="A434" s="24" t="n"/>
      <c r="B434" s="78" t="n"/>
      <c r="C434" s="7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</row>
    <row r="435">
      <c r="A435" s="24" t="n"/>
      <c r="B435" s="78" t="n"/>
      <c r="C435" s="7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</row>
    <row r="436">
      <c r="A436" s="24" t="n"/>
      <c r="B436" s="78" t="n"/>
      <c r="C436" s="7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</row>
    <row r="437">
      <c r="A437" s="24" t="n"/>
      <c r="B437" s="78" t="n"/>
      <c r="C437" s="7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</row>
    <row r="438">
      <c r="A438" s="24" t="n"/>
      <c r="B438" s="78" t="n"/>
      <c r="C438" s="7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</row>
    <row r="439">
      <c r="A439" s="24" t="n"/>
      <c r="B439" s="78" t="n"/>
      <c r="C439" s="7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</row>
    <row r="440">
      <c r="A440" s="24" t="n"/>
      <c r="B440" s="78" t="n"/>
      <c r="C440" s="7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</row>
    <row r="441">
      <c r="A441" s="24" t="n"/>
      <c r="B441" s="78" t="n"/>
      <c r="C441" s="7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</row>
    <row r="442">
      <c r="A442" s="24" t="n"/>
      <c r="B442" s="78" t="n"/>
      <c r="C442" s="7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</row>
    <row r="443">
      <c r="A443" s="24" t="n"/>
      <c r="B443" s="78" t="n"/>
      <c r="C443" s="7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</row>
    <row r="444">
      <c r="A444" s="24" t="n"/>
      <c r="B444" s="78" t="n"/>
      <c r="C444" s="7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</row>
    <row r="445">
      <c r="A445" s="24" t="n"/>
      <c r="B445" s="78" t="n"/>
      <c r="C445" s="7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</row>
    <row r="446">
      <c r="A446" s="24" t="n"/>
      <c r="B446" s="78" t="n"/>
      <c r="C446" s="7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</row>
    <row r="447">
      <c r="A447" s="24" t="n"/>
      <c r="B447" s="78" t="n"/>
      <c r="C447" s="7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</row>
    <row r="448">
      <c r="A448" s="24" t="n"/>
      <c r="B448" s="78" t="n"/>
      <c r="C448" s="7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</row>
    <row r="449">
      <c r="A449" s="24" t="n"/>
      <c r="B449" s="78" t="n"/>
      <c r="C449" s="7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</row>
    <row r="450">
      <c r="A450" s="24" t="n"/>
      <c r="B450" s="78" t="n"/>
      <c r="C450" s="7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</row>
    <row r="451">
      <c r="A451" s="24" t="n"/>
      <c r="B451" s="78" t="n"/>
      <c r="C451" s="7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</row>
    <row r="452">
      <c r="A452" s="24" t="n"/>
      <c r="B452" s="78" t="n"/>
      <c r="C452" s="7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</row>
    <row r="453">
      <c r="A453" s="24" t="n"/>
      <c r="B453" s="78" t="n"/>
      <c r="C453" s="7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</row>
    <row r="454">
      <c r="A454" s="24" t="n"/>
      <c r="B454" s="78" t="n"/>
      <c r="C454" s="7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</row>
    <row r="455">
      <c r="A455" s="24" t="n"/>
      <c r="B455" s="78" t="n"/>
      <c r="C455" s="7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</row>
    <row r="456">
      <c r="A456" s="24" t="n"/>
      <c r="B456" s="78" t="n"/>
      <c r="C456" s="7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</row>
    <row r="457">
      <c r="A457" s="24" t="n"/>
      <c r="B457" s="78" t="n"/>
      <c r="C457" s="7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</row>
    <row r="458">
      <c r="A458" s="24" t="n"/>
      <c r="B458" s="78" t="n"/>
      <c r="C458" s="7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</row>
    <row r="459">
      <c r="A459" s="24" t="n"/>
      <c r="B459" s="78" t="n"/>
      <c r="C459" s="7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</row>
    <row r="460">
      <c r="A460" s="24" t="n"/>
      <c r="B460" s="78" t="n"/>
      <c r="C460" s="7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</row>
    <row r="461">
      <c r="A461" s="24" t="n"/>
      <c r="B461" s="78" t="n"/>
      <c r="C461" s="7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</row>
    <row r="462">
      <c r="A462" s="24" t="n"/>
      <c r="B462" s="78" t="n"/>
      <c r="C462" s="7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</row>
    <row r="463">
      <c r="A463" s="24" t="n"/>
      <c r="B463" s="78" t="n"/>
      <c r="C463" s="7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</row>
    <row r="464">
      <c r="A464" s="24" t="n"/>
      <c r="B464" s="78" t="n"/>
      <c r="C464" s="7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</row>
    <row r="465">
      <c r="A465" s="24" t="n"/>
      <c r="B465" s="78" t="n"/>
      <c r="C465" s="7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</row>
    <row r="466">
      <c r="A466" s="24" t="n"/>
      <c r="B466" s="78" t="n"/>
      <c r="C466" s="7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</row>
    <row r="467">
      <c r="A467" s="24" t="n"/>
      <c r="B467" s="78" t="n"/>
      <c r="C467" s="7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</row>
    <row r="468">
      <c r="A468" s="24" t="n"/>
      <c r="B468" s="78" t="n"/>
      <c r="C468" s="7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</row>
    <row r="469">
      <c r="A469" s="24" t="n"/>
      <c r="B469" s="78" t="n"/>
      <c r="C469" s="7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</row>
    <row r="470">
      <c r="A470" s="24" t="n"/>
      <c r="B470" s="78" t="n"/>
      <c r="C470" s="7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</row>
    <row r="471">
      <c r="A471" s="24" t="n"/>
      <c r="B471" s="78" t="n"/>
      <c r="C471" s="7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</row>
    <row r="472">
      <c r="A472" s="24" t="n"/>
      <c r="B472" s="78" t="n"/>
      <c r="C472" s="7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</row>
    <row r="473">
      <c r="A473" s="24" t="n"/>
      <c r="B473" s="78" t="n"/>
      <c r="C473" s="7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</row>
    <row r="474">
      <c r="A474" s="24" t="n"/>
      <c r="B474" s="78" t="n"/>
      <c r="C474" s="7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</row>
    <row r="475">
      <c r="A475" s="24" t="n"/>
      <c r="B475" s="78" t="n"/>
      <c r="C475" s="7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</row>
    <row r="476">
      <c r="A476" s="24" t="n"/>
      <c r="B476" s="78" t="n"/>
      <c r="C476" s="7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</row>
    <row r="477">
      <c r="A477" s="24" t="n"/>
      <c r="B477" s="78" t="n"/>
      <c r="C477" s="7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</row>
    <row r="478">
      <c r="A478" s="24" t="n"/>
      <c r="B478" s="78" t="n"/>
      <c r="C478" s="7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</row>
    <row r="479">
      <c r="A479" s="24" t="n"/>
      <c r="B479" s="78" t="n"/>
      <c r="C479" s="7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</row>
    <row r="480">
      <c r="A480" s="24" t="n"/>
      <c r="B480" s="78" t="n"/>
      <c r="C480" s="7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</row>
    <row r="481">
      <c r="A481" s="24" t="n"/>
      <c r="B481" s="78" t="n"/>
      <c r="C481" s="7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</row>
    <row r="482">
      <c r="A482" s="24" t="n"/>
      <c r="B482" s="78" t="n"/>
      <c r="C482" s="7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</row>
    <row r="483">
      <c r="A483" s="24" t="n"/>
      <c r="B483" s="78" t="n"/>
      <c r="C483" s="7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</row>
    <row r="484">
      <c r="A484" s="24" t="n"/>
      <c r="B484" s="78" t="n"/>
      <c r="C484" s="7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</row>
    <row r="485">
      <c r="A485" s="24" t="n"/>
      <c r="B485" s="78" t="n"/>
      <c r="C485" s="7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</row>
    <row r="486">
      <c r="A486" s="24" t="n"/>
      <c r="B486" s="78" t="n"/>
      <c r="C486" s="7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</row>
    <row r="487">
      <c r="A487" s="24" t="n"/>
      <c r="B487" s="78" t="n"/>
      <c r="C487" s="7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</row>
    <row r="488">
      <c r="A488" s="24" t="n"/>
      <c r="B488" s="78" t="n"/>
      <c r="C488" s="7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</row>
    <row r="489">
      <c r="A489" s="24" t="n"/>
      <c r="B489" s="78" t="n"/>
      <c r="C489" s="7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</row>
    <row r="490">
      <c r="A490" s="24" t="n"/>
      <c r="B490" s="78" t="n"/>
      <c r="C490" s="7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</row>
    <row r="491">
      <c r="A491" s="24" t="n"/>
      <c r="B491" s="78" t="n"/>
      <c r="C491" s="7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</row>
    <row r="492">
      <c r="A492" s="24" t="n"/>
      <c r="B492" s="78" t="n"/>
      <c r="C492" s="7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</row>
    <row r="493">
      <c r="A493" s="24" t="n"/>
      <c r="B493" s="78" t="n"/>
      <c r="C493" s="7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</row>
    <row r="494">
      <c r="A494" s="24" t="n"/>
      <c r="B494" s="78" t="n"/>
      <c r="C494" s="7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</row>
    <row r="495">
      <c r="A495" s="24" t="n"/>
      <c r="B495" s="78" t="n"/>
      <c r="C495" s="7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</row>
    <row r="496">
      <c r="A496" s="24" t="n"/>
      <c r="B496" s="78" t="n"/>
      <c r="C496" s="7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</row>
    <row r="497">
      <c r="A497" s="24" t="n"/>
      <c r="B497" s="78" t="n"/>
      <c r="C497" s="7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</row>
    <row r="498">
      <c r="A498" s="24" t="n"/>
      <c r="B498" s="78" t="n"/>
      <c r="C498" s="7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</row>
    <row r="499">
      <c r="A499" s="24" t="n"/>
      <c r="B499" s="78" t="n"/>
      <c r="C499" s="7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</row>
    <row r="500">
      <c r="A500" s="24" t="n"/>
      <c r="B500" s="78" t="n"/>
      <c r="C500" s="7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</row>
    <row r="501">
      <c r="A501" s="24" t="n"/>
      <c r="B501" s="78" t="n"/>
      <c r="C501" s="7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</row>
    <row r="502">
      <c r="A502" s="24" t="n"/>
      <c r="B502" s="78" t="n"/>
      <c r="C502" s="7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</row>
    <row r="503">
      <c r="A503" s="24" t="n"/>
      <c r="B503" s="78" t="n"/>
      <c r="C503" s="7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</row>
    <row r="504">
      <c r="A504" s="24" t="n"/>
      <c r="B504" s="78" t="n"/>
      <c r="C504" s="7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</row>
    <row r="505">
      <c r="A505" s="24" t="n"/>
      <c r="B505" s="78" t="n"/>
      <c r="C505" s="7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</row>
    <row r="506">
      <c r="A506" s="24" t="n"/>
      <c r="B506" s="78" t="n"/>
      <c r="C506" s="7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</row>
    <row r="507">
      <c r="A507" s="24" t="n"/>
      <c r="B507" s="78" t="n"/>
      <c r="C507" s="7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</row>
    <row r="508">
      <c r="A508" s="24" t="n"/>
      <c r="B508" s="78" t="n"/>
      <c r="C508" s="7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</row>
    <row r="509">
      <c r="A509" s="24" t="n"/>
      <c r="B509" s="78" t="n"/>
      <c r="C509" s="7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</row>
    <row r="510">
      <c r="A510" s="24" t="n"/>
      <c r="B510" s="78" t="n"/>
      <c r="C510" s="7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</row>
    <row r="511">
      <c r="A511" s="24" t="n"/>
      <c r="B511" s="78" t="n"/>
      <c r="C511" s="7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</row>
    <row r="512">
      <c r="A512" s="24" t="n"/>
      <c r="B512" s="78" t="n"/>
      <c r="C512" s="7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</row>
    <row r="513">
      <c r="A513" s="24" t="n"/>
      <c r="B513" s="78" t="n"/>
      <c r="C513" s="7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</row>
    <row r="514">
      <c r="A514" s="24" t="n"/>
      <c r="B514" s="78" t="n"/>
      <c r="C514" s="7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</row>
    <row r="515">
      <c r="A515" s="24" t="n"/>
      <c r="B515" s="78" t="n"/>
      <c r="C515" s="7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</row>
    <row r="516">
      <c r="A516" s="24" t="n"/>
      <c r="B516" s="78" t="n"/>
      <c r="C516" s="7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</row>
    <row r="517">
      <c r="A517" s="24" t="n"/>
      <c r="B517" s="78" t="n"/>
      <c r="C517" s="7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</row>
    <row r="518">
      <c r="A518" s="24" t="n"/>
      <c r="B518" s="78" t="n"/>
      <c r="C518" s="7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</row>
    <row r="519">
      <c r="A519" s="24" t="n"/>
      <c r="B519" s="78" t="n"/>
      <c r="C519" s="7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</row>
    <row r="520">
      <c r="A520" s="24" t="n"/>
      <c r="B520" s="78" t="n"/>
      <c r="C520" s="7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</row>
    <row r="521">
      <c r="A521" s="24" t="n"/>
      <c r="B521" s="78" t="n"/>
      <c r="C521" s="7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</row>
    <row r="522">
      <c r="A522" s="24" t="n"/>
      <c r="B522" s="78" t="n"/>
      <c r="C522" s="7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</row>
    <row r="523">
      <c r="A523" s="24" t="n"/>
      <c r="B523" s="78" t="n"/>
      <c r="C523" s="7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</row>
    <row r="524">
      <c r="A524" s="24" t="n"/>
      <c r="B524" s="78" t="n"/>
      <c r="C524" s="7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</row>
    <row r="525">
      <c r="A525" s="24" t="n"/>
      <c r="B525" s="78" t="n"/>
      <c r="C525" s="7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</row>
    <row r="526">
      <c r="A526" s="24" t="n"/>
      <c r="B526" s="78" t="n"/>
      <c r="C526" s="7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</row>
    <row r="527">
      <c r="A527" s="24" t="n"/>
      <c r="B527" s="78" t="n"/>
      <c r="C527" s="7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</row>
    <row r="528">
      <c r="A528" s="24" t="n"/>
      <c r="B528" s="78" t="n"/>
      <c r="C528" s="7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</row>
    <row r="529">
      <c r="A529" s="24" t="n"/>
      <c r="B529" s="78" t="n"/>
      <c r="C529" s="7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</row>
    <row r="530">
      <c r="A530" s="24" t="n"/>
      <c r="B530" s="78" t="n"/>
      <c r="C530" s="7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</row>
    <row r="531">
      <c r="A531" s="24" t="n"/>
      <c r="B531" s="78" t="n"/>
      <c r="C531" s="7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</row>
    <row r="532">
      <c r="A532" s="24" t="n"/>
      <c r="B532" s="78" t="n"/>
      <c r="C532" s="7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</row>
    <row r="533">
      <c r="A533" s="24" t="n"/>
      <c r="B533" s="78" t="n"/>
      <c r="C533" s="7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</row>
    <row r="534">
      <c r="A534" s="24" t="n"/>
      <c r="B534" s="78" t="n"/>
      <c r="C534" s="7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</row>
    <row r="535">
      <c r="A535" s="24" t="n"/>
      <c r="B535" s="78" t="n"/>
      <c r="C535" s="7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</row>
    <row r="536">
      <c r="A536" s="24" t="n"/>
      <c r="B536" s="78" t="n"/>
      <c r="C536" s="7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</row>
    <row r="537">
      <c r="A537" s="24" t="n"/>
      <c r="B537" s="78" t="n"/>
      <c r="C537" s="7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</row>
    <row r="538">
      <c r="A538" s="24" t="n"/>
      <c r="B538" s="78" t="n"/>
      <c r="C538" s="7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</row>
    <row r="539">
      <c r="A539" s="24" t="n"/>
      <c r="B539" s="78" t="n"/>
      <c r="C539" s="7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</row>
    <row r="540">
      <c r="A540" s="24" t="n"/>
      <c r="B540" s="78" t="n"/>
      <c r="C540" s="7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</row>
    <row r="541">
      <c r="A541" s="24" t="n"/>
      <c r="B541" s="78" t="n"/>
      <c r="C541" s="7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</row>
    <row r="542">
      <c r="A542" s="24" t="n"/>
      <c r="B542" s="78" t="n"/>
      <c r="C542" s="7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</row>
    <row r="543">
      <c r="A543" s="24" t="n"/>
      <c r="B543" s="78" t="n"/>
      <c r="C543" s="7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</row>
    <row r="544">
      <c r="A544" s="24" t="n"/>
      <c r="B544" s="78" t="n"/>
      <c r="C544" s="7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</row>
    <row r="545">
      <c r="A545" s="24" t="n"/>
      <c r="B545" s="78" t="n"/>
      <c r="C545" s="7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</row>
    <row r="546">
      <c r="A546" s="24" t="n"/>
      <c r="B546" s="78" t="n"/>
      <c r="C546" s="7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</row>
    <row r="547">
      <c r="A547" s="24" t="n"/>
      <c r="B547" s="78" t="n"/>
      <c r="C547" s="7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</row>
    <row r="548">
      <c r="A548" s="24" t="n"/>
      <c r="B548" s="78" t="n"/>
      <c r="C548" s="7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</row>
    <row r="549">
      <c r="A549" s="24" t="n"/>
      <c r="B549" s="78" t="n"/>
      <c r="C549" s="7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</row>
    <row r="550">
      <c r="A550" s="24" t="n"/>
      <c r="B550" s="78" t="n"/>
      <c r="C550" s="7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</row>
    <row r="551">
      <c r="A551" s="24" t="n"/>
      <c r="B551" s="78" t="n"/>
      <c r="C551" s="7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</row>
    <row r="552">
      <c r="A552" s="24" t="n"/>
      <c r="B552" s="78" t="n"/>
      <c r="C552" s="7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</row>
    <row r="553">
      <c r="A553" s="24" t="n"/>
      <c r="B553" s="78" t="n"/>
      <c r="C553" s="7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</row>
    <row r="554">
      <c r="A554" s="24" t="n"/>
      <c r="B554" s="78" t="n"/>
      <c r="C554" s="7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</row>
    <row r="555">
      <c r="A555" s="24" t="n"/>
      <c r="B555" s="78" t="n"/>
      <c r="C555" s="7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</row>
    <row r="556">
      <c r="A556" s="24" t="n"/>
      <c r="B556" s="78" t="n"/>
      <c r="C556" s="7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</row>
    <row r="557">
      <c r="A557" s="24" t="n"/>
      <c r="B557" s="78" t="n"/>
      <c r="C557" s="7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</row>
    <row r="558">
      <c r="A558" s="24" t="n"/>
      <c r="B558" s="78" t="n"/>
      <c r="C558" s="7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</row>
    <row r="559">
      <c r="A559" s="24" t="n"/>
      <c r="B559" s="78" t="n"/>
      <c r="C559" s="7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</row>
    <row r="560">
      <c r="A560" s="24" t="n"/>
      <c r="B560" s="78" t="n"/>
      <c r="C560" s="7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</row>
    <row r="561">
      <c r="A561" s="24" t="n"/>
      <c r="B561" s="78" t="n"/>
      <c r="C561" s="7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</row>
    <row r="562">
      <c r="A562" s="24" t="n"/>
      <c r="B562" s="78" t="n"/>
      <c r="C562" s="7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</row>
    <row r="563">
      <c r="A563" s="24" t="n"/>
      <c r="B563" s="78" t="n"/>
      <c r="C563" s="7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</row>
    <row r="564">
      <c r="A564" s="24" t="n"/>
      <c r="B564" s="78" t="n"/>
      <c r="C564" s="7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</row>
    <row r="565">
      <c r="A565" s="24" t="n"/>
      <c r="B565" s="78" t="n"/>
      <c r="C565" s="7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</row>
    <row r="566">
      <c r="A566" s="24" t="n"/>
      <c r="B566" s="78" t="n"/>
      <c r="C566" s="7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</row>
    <row r="567">
      <c r="A567" s="24" t="n"/>
      <c r="B567" s="78" t="n"/>
      <c r="C567" s="7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</row>
    <row r="568">
      <c r="A568" s="24" t="n"/>
      <c r="B568" s="78" t="n"/>
      <c r="C568" s="7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</row>
    <row r="569">
      <c r="A569" s="24" t="n"/>
      <c r="B569" s="78" t="n"/>
      <c r="C569" s="7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</row>
    <row r="570">
      <c r="A570" s="24" t="n"/>
      <c r="B570" s="78" t="n"/>
      <c r="C570" s="7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</row>
    <row r="571">
      <c r="A571" s="24" t="n"/>
      <c r="B571" s="78" t="n"/>
      <c r="C571" s="7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</row>
    <row r="572">
      <c r="A572" s="24" t="n"/>
      <c r="B572" s="78" t="n"/>
      <c r="C572" s="7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</row>
    <row r="573">
      <c r="A573" s="24" t="n"/>
      <c r="B573" s="78" t="n"/>
      <c r="C573" s="7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</row>
    <row r="574">
      <c r="A574" s="24" t="n"/>
      <c r="B574" s="78" t="n"/>
      <c r="C574" s="7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</row>
    <row r="575">
      <c r="A575" s="24" t="n"/>
      <c r="B575" s="78" t="n"/>
      <c r="C575" s="7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</row>
    <row r="576">
      <c r="A576" s="24" t="n"/>
      <c r="B576" s="78" t="n"/>
      <c r="C576" s="7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</row>
    <row r="577">
      <c r="A577" s="24" t="n"/>
      <c r="B577" s="78" t="n"/>
      <c r="C577" s="7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</row>
    <row r="578">
      <c r="A578" s="24" t="n"/>
      <c r="B578" s="78" t="n"/>
      <c r="C578" s="7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</row>
    <row r="579">
      <c r="A579" s="24" t="n"/>
      <c r="B579" s="78" t="n"/>
      <c r="C579" s="7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</row>
    <row r="580">
      <c r="A580" s="24" t="n"/>
      <c r="B580" s="78" t="n"/>
      <c r="C580" s="7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</row>
    <row r="581">
      <c r="A581" s="24" t="n"/>
      <c r="B581" s="78" t="n"/>
      <c r="C581" s="7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</row>
    <row r="582">
      <c r="A582" s="24" t="n"/>
      <c r="B582" s="78" t="n"/>
      <c r="C582" s="7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</row>
    <row r="583">
      <c r="A583" s="24" t="n"/>
      <c r="B583" s="78" t="n"/>
      <c r="C583" s="7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</row>
    <row r="584">
      <c r="A584" s="24" t="n"/>
      <c r="B584" s="78" t="n"/>
      <c r="C584" s="7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</row>
    <row r="585">
      <c r="A585" s="24" t="n"/>
      <c r="B585" s="78" t="n"/>
      <c r="C585" s="7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</row>
    <row r="586">
      <c r="A586" s="24" t="n"/>
      <c r="B586" s="78" t="n"/>
      <c r="C586" s="7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</row>
    <row r="587">
      <c r="A587" s="24" t="n"/>
      <c r="B587" s="78" t="n"/>
      <c r="C587" s="7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</row>
    <row r="588">
      <c r="A588" s="24" t="n"/>
      <c r="B588" s="78" t="n"/>
      <c r="C588" s="7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</row>
    <row r="589">
      <c r="A589" s="24" t="n"/>
      <c r="B589" s="78" t="n"/>
      <c r="C589" s="7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</row>
    <row r="590">
      <c r="A590" s="24" t="n"/>
      <c r="B590" s="78" t="n"/>
      <c r="C590" s="7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</row>
    <row r="591">
      <c r="A591" s="24" t="n"/>
      <c r="B591" s="78" t="n"/>
      <c r="C591" s="7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</row>
    <row r="592">
      <c r="A592" s="24" t="n"/>
      <c r="B592" s="78" t="n"/>
      <c r="C592" s="7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</row>
    <row r="593">
      <c r="A593" s="24" t="n"/>
      <c r="B593" s="78" t="n"/>
      <c r="C593" s="7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</row>
    <row r="594">
      <c r="A594" s="24" t="n"/>
      <c r="B594" s="78" t="n"/>
      <c r="C594" s="7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</row>
    <row r="595">
      <c r="A595" s="24" t="n"/>
      <c r="B595" s="78" t="n"/>
      <c r="C595" s="7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</row>
    <row r="596">
      <c r="A596" s="24" t="n"/>
      <c r="B596" s="78" t="n"/>
      <c r="C596" s="7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</row>
    <row r="597">
      <c r="A597" s="24" t="n"/>
      <c r="B597" s="78" t="n"/>
      <c r="C597" s="7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</row>
    <row r="598">
      <c r="A598" s="24" t="n"/>
      <c r="B598" s="78" t="n"/>
      <c r="C598" s="7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</row>
    <row r="599">
      <c r="A599" s="24" t="n"/>
      <c r="B599" s="78" t="n"/>
      <c r="C599" s="7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</row>
    <row r="600">
      <c r="A600" s="24" t="n"/>
      <c r="B600" s="78" t="n"/>
      <c r="C600" s="7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</row>
    <row r="601">
      <c r="A601" s="24" t="n"/>
      <c r="B601" s="78" t="n"/>
      <c r="C601" s="7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</row>
    <row r="602">
      <c r="A602" s="24" t="n"/>
      <c r="B602" s="78" t="n"/>
      <c r="C602" s="7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</row>
    <row r="603">
      <c r="A603" s="24" t="n"/>
      <c r="B603" s="78" t="n"/>
      <c r="C603" s="7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</row>
    <row r="604">
      <c r="A604" s="24" t="n"/>
      <c r="B604" s="78" t="n"/>
      <c r="C604" s="7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</row>
    <row r="605">
      <c r="A605" s="24" t="n"/>
      <c r="B605" s="78" t="n"/>
      <c r="C605" s="7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</row>
    <row r="606">
      <c r="A606" s="24" t="n"/>
      <c r="B606" s="78" t="n"/>
      <c r="C606" s="7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</row>
    <row r="607">
      <c r="A607" s="24" t="n"/>
      <c r="B607" s="78" t="n"/>
      <c r="C607" s="7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</row>
    <row r="608">
      <c r="A608" s="24" t="n"/>
      <c r="B608" s="78" t="n"/>
      <c r="C608" s="7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</row>
    <row r="609">
      <c r="A609" s="24" t="n"/>
      <c r="B609" s="78" t="n"/>
      <c r="C609" s="7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</row>
    <row r="610">
      <c r="A610" s="24" t="n"/>
      <c r="B610" s="78" t="n"/>
      <c r="C610" s="7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</row>
    <row r="611">
      <c r="A611" s="24" t="n"/>
      <c r="B611" s="78" t="n"/>
      <c r="C611" s="7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</row>
    <row r="612">
      <c r="A612" s="24" t="n"/>
      <c r="B612" s="78" t="n"/>
      <c r="C612" s="7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</row>
    <row r="613">
      <c r="A613" s="24" t="n"/>
      <c r="B613" s="78" t="n"/>
      <c r="C613" s="7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</row>
    <row r="614">
      <c r="A614" s="24" t="n"/>
      <c r="B614" s="78" t="n"/>
      <c r="C614" s="7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</row>
    <row r="615">
      <c r="A615" s="24" t="n"/>
      <c r="B615" s="78" t="n"/>
      <c r="C615" s="7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</row>
    <row r="616">
      <c r="A616" s="24" t="n"/>
      <c r="B616" s="78" t="n"/>
      <c r="C616" s="7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</row>
    <row r="617">
      <c r="A617" s="24" t="n"/>
      <c r="B617" s="78" t="n"/>
      <c r="C617" s="7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</row>
    <row r="618">
      <c r="A618" s="24" t="n"/>
      <c r="B618" s="78" t="n"/>
      <c r="C618" s="7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</row>
    <row r="619">
      <c r="A619" s="24" t="n"/>
      <c r="B619" s="78" t="n"/>
      <c r="C619" s="7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</row>
    <row r="620">
      <c r="A620" s="24" t="n"/>
      <c r="B620" s="78" t="n"/>
      <c r="C620" s="7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</row>
    <row r="621">
      <c r="A621" s="24" t="n"/>
      <c r="B621" s="78" t="n"/>
      <c r="C621" s="7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</row>
    <row r="622">
      <c r="A622" s="24" t="n"/>
      <c r="B622" s="78" t="n"/>
      <c r="C622" s="7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</row>
    <row r="623">
      <c r="A623" s="24" t="n"/>
      <c r="B623" s="78" t="n"/>
      <c r="C623" s="7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</row>
    <row r="624">
      <c r="A624" s="24" t="n"/>
      <c r="B624" s="78" t="n"/>
      <c r="C624" s="7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</row>
    <row r="625">
      <c r="A625" s="24" t="n"/>
      <c r="B625" s="78" t="n"/>
      <c r="C625" s="7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</row>
    <row r="626">
      <c r="A626" s="24" t="n"/>
      <c r="B626" s="78" t="n"/>
      <c r="C626" s="7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</row>
    <row r="627">
      <c r="A627" s="24" t="n"/>
      <c r="B627" s="78" t="n"/>
      <c r="C627" s="7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</row>
    <row r="628">
      <c r="A628" s="24" t="n"/>
      <c r="B628" s="78" t="n"/>
      <c r="C628" s="7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</row>
    <row r="629">
      <c r="A629" s="24" t="n"/>
      <c r="B629" s="78" t="n"/>
      <c r="C629" s="7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</row>
    <row r="630">
      <c r="A630" s="24" t="n"/>
      <c r="B630" s="78" t="n"/>
      <c r="C630" s="7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</row>
    <row r="631">
      <c r="A631" s="24" t="n"/>
      <c r="B631" s="78" t="n"/>
      <c r="C631" s="7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</row>
    <row r="632">
      <c r="A632" s="24" t="n"/>
      <c r="B632" s="78" t="n"/>
      <c r="C632" s="7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</row>
    <row r="633">
      <c r="A633" s="24" t="n"/>
      <c r="B633" s="78" t="n"/>
      <c r="C633" s="7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</row>
    <row r="634">
      <c r="A634" s="24" t="n"/>
      <c r="B634" s="78" t="n"/>
      <c r="C634" s="7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</row>
    <row r="635">
      <c r="A635" s="24" t="n"/>
      <c r="B635" s="78" t="n"/>
      <c r="C635" s="7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</row>
    <row r="636">
      <c r="A636" s="24" t="n"/>
      <c r="B636" s="78" t="n"/>
      <c r="C636" s="7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</row>
    <row r="637">
      <c r="A637" s="24" t="n"/>
      <c r="B637" s="78" t="n"/>
      <c r="C637" s="7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</row>
    <row r="638">
      <c r="A638" s="24" t="n"/>
      <c r="B638" s="78" t="n"/>
      <c r="C638" s="7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</row>
    <row r="639">
      <c r="A639" s="24" t="n"/>
      <c r="B639" s="78" t="n"/>
      <c r="C639" s="7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</row>
    <row r="640">
      <c r="A640" s="24" t="n"/>
      <c r="B640" s="78" t="n"/>
      <c r="C640" s="7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</row>
    <row r="641">
      <c r="A641" s="24" t="n"/>
      <c r="B641" s="78" t="n"/>
      <c r="C641" s="7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</row>
    <row r="642">
      <c r="A642" s="24" t="n"/>
      <c r="B642" s="78" t="n"/>
      <c r="C642" s="7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</row>
    <row r="643">
      <c r="A643" s="24" t="n"/>
      <c r="B643" s="78" t="n"/>
      <c r="C643" s="7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</row>
    <row r="644">
      <c r="A644" s="24" t="n"/>
      <c r="B644" s="78" t="n"/>
      <c r="C644" s="7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</row>
    <row r="645">
      <c r="A645" s="24" t="n"/>
      <c r="B645" s="78" t="n"/>
      <c r="C645" s="7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</row>
    <row r="646">
      <c r="A646" s="24" t="n"/>
      <c r="B646" s="78" t="n"/>
      <c r="C646" s="7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</row>
    <row r="647">
      <c r="A647" s="24" t="n"/>
      <c r="B647" s="78" t="n"/>
      <c r="C647" s="7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</row>
    <row r="648">
      <c r="A648" s="24" t="n"/>
      <c r="B648" s="78" t="n"/>
      <c r="C648" s="7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</row>
    <row r="649">
      <c r="A649" s="24" t="n"/>
      <c r="B649" s="78" t="n"/>
      <c r="C649" s="7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</row>
    <row r="650">
      <c r="A650" s="24" t="n"/>
      <c r="B650" s="78" t="n"/>
      <c r="C650" s="7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</row>
    <row r="651">
      <c r="A651" s="24" t="n"/>
      <c r="B651" s="78" t="n"/>
      <c r="C651" s="7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</row>
    <row r="652">
      <c r="A652" s="24" t="n"/>
      <c r="B652" s="78" t="n"/>
      <c r="C652" s="7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</row>
    <row r="653">
      <c r="A653" s="24" t="n"/>
      <c r="B653" s="78" t="n"/>
      <c r="C653" s="7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</row>
    <row r="654">
      <c r="A654" s="24" t="n"/>
      <c r="B654" s="78" t="n"/>
      <c r="C654" s="7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</row>
    <row r="655">
      <c r="A655" s="24" t="n"/>
      <c r="B655" s="78" t="n"/>
      <c r="C655" s="7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</row>
    <row r="656">
      <c r="A656" s="24" t="n"/>
      <c r="B656" s="78" t="n"/>
      <c r="C656" s="7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</row>
    <row r="657">
      <c r="A657" s="24" t="n"/>
      <c r="B657" s="78" t="n"/>
      <c r="C657" s="7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</row>
    <row r="658">
      <c r="A658" s="24" t="n"/>
      <c r="B658" s="78" t="n"/>
      <c r="C658" s="7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</row>
    <row r="659">
      <c r="A659" s="24" t="n"/>
      <c r="B659" s="78" t="n"/>
      <c r="C659" s="7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</row>
    <row r="660">
      <c r="A660" s="24" t="n"/>
      <c r="B660" s="78" t="n"/>
      <c r="C660" s="7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</row>
    <row r="661">
      <c r="A661" s="24" t="n"/>
      <c r="B661" s="78" t="n"/>
      <c r="C661" s="7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</row>
    <row r="662">
      <c r="A662" s="24" t="n"/>
      <c r="B662" s="78" t="n"/>
      <c r="C662" s="7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</row>
    <row r="663">
      <c r="A663" s="24" t="n"/>
      <c r="B663" s="78" t="n"/>
      <c r="C663" s="7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</row>
    <row r="664">
      <c r="A664" s="24" t="n"/>
      <c r="B664" s="78" t="n"/>
      <c r="C664" s="7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</row>
    <row r="665">
      <c r="A665" s="24" t="n"/>
      <c r="B665" s="78" t="n"/>
      <c r="C665" s="7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</row>
    <row r="666">
      <c r="A666" s="24" t="n"/>
      <c r="B666" s="78" t="n"/>
      <c r="C666" s="7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</row>
    <row r="667">
      <c r="A667" s="24" t="n"/>
      <c r="B667" s="78" t="n"/>
      <c r="C667" s="7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</row>
    <row r="668">
      <c r="A668" s="24" t="n"/>
      <c r="B668" s="78" t="n"/>
      <c r="C668" s="7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</row>
    <row r="669">
      <c r="A669" s="24" t="n"/>
      <c r="B669" s="78" t="n"/>
      <c r="C669" s="7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</row>
    <row r="670">
      <c r="A670" s="24" t="n"/>
      <c r="B670" s="78" t="n"/>
      <c r="C670" s="7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</row>
    <row r="671">
      <c r="A671" s="24" t="n"/>
      <c r="B671" s="78" t="n"/>
      <c r="C671" s="7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</row>
    <row r="672">
      <c r="A672" s="24" t="n"/>
      <c r="B672" s="78" t="n"/>
      <c r="C672" s="7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</row>
    <row r="673">
      <c r="A673" s="24" t="n"/>
      <c r="B673" s="78" t="n"/>
      <c r="C673" s="7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</row>
    <row r="674">
      <c r="A674" s="24" t="n"/>
      <c r="B674" s="78" t="n"/>
      <c r="C674" s="7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</row>
    <row r="675">
      <c r="A675" s="24" t="n"/>
      <c r="B675" s="78" t="n"/>
      <c r="C675" s="7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</row>
    <row r="676">
      <c r="A676" s="24" t="n"/>
      <c r="B676" s="78" t="n"/>
      <c r="C676" s="7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</row>
    <row r="677">
      <c r="A677" s="24" t="n"/>
      <c r="B677" s="78" t="n"/>
      <c r="C677" s="7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</row>
    <row r="678">
      <c r="A678" s="24" t="n"/>
      <c r="B678" s="78" t="n"/>
      <c r="C678" s="7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</row>
    <row r="679">
      <c r="A679" s="24" t="n"/>
      <c r="B679" s="78" t="n"/>
      <c r="C679" s="7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</row>
    <row r="680">
      <c r="A680" s="24" t="n"/>
      <c r="B680" s="78" t="n"/>
      <c r="C680" s="7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</row>
    <row r="681">
      <c r="A681" s="24" t="n"/>
      <c r="B681" s="78" t="n"/>
      <c r="C681" s="7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</row>
    <row r="682">
      <c r="A682" s="24" t="n"/>
      <c r="B682" s="78" t="n"/>
      <c r="C682" s="7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</row>
    <row r="683">
      <c r="A683" s="24" t="n"/>
      <c r="B683" s="78" t="n"/>
      <c r="C683" s="7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</row>
    <row r="684">
      <c r="A684" s="24" t="n"/>
      <c r="B684" s="78" t="n"/>
      <c r="C684" s="7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</row>
    <row r="685">
      <c r="A685" s="24" t="n"/>
      <c r="B685" s="78" t="n"/>
      <c r="C685" s="7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</row>
    <row r="686">
      <c r="A686" s="24" t="n"/>
      <c r="B686" s="78" t="n"/>
      <c r="C686" s="7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</row>
    <row r="687">
      <c r="A687" s="24" t="n"/>
      <c r="B687" s="78" t="n"/>
      <c r="C687" s="7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</row>
    <row r="688">
      <c r="A688" s="24" t="n"/>
      <c r="B688" s="78" t="n"/>
      <c r="C688" s="7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</row>
    <row r="689">
      <c r="A689" s="24" t="n"/>
      <c r="B689" s="78" t="n"/>
      <c r="C689" s="7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</row>
    <row r="690">
      <c r="A690" s="24" t="n"/>
      <c r="B690" s="78" t="n"/>
      <c r="C690" s="7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</row>
    <row r="691">
      <c r="A691" s="24" t="n"/>
      <c r="B691" s="78" t="n"/>
      <c r="C691" s="7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</row>
    <row r="692">
      <c r="A692" s="24" t="n"/>
      <c r="B692" s="78" t="n"/>
      <c r="C692" s="7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</row>
    <row r="693">
      <c r="A693" s="24" t="n"/>
      <c r="B693" s="78" t="n"/>
      <c r="C693" s="7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</row>
    <row r="694">
      <c r="A694" s="24" t="n"/>
      <c r="B694" s="78" t="n"/>
      <c r="C694" s="7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</row>
    <row r="695">
      <c r="A695" s="24" t="n"/>
      <c r="B695" s="78" t="n"/>
      <c r="C695" s="7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</row>
    <row r="696">
      <c r="A696" s="24" t="n"/>
      <c r="B696" s="78" t="n"/>
      <c r="C696" s="7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</row>
    <row r="697">
      <c r="A697" s="24" t="n"/>
      <c r="B697" s="78" t="n"/>
      <c r="C697" s="7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</row>
    <row r="698">
      <c r="A698" s="24" t="n"/>
      <c r="B698" s="78" t="n"/>
      <c r="C698" s="7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</row>
    <row r="699">
      <c r="A699" s="24" t="n"/>
      <c r="B699" s="78" t="n"/>
      <c r="C699" s="7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</row>
    <row r="700">
      <c r="A700" s="24" t="n"/>
      <c r="B700" s="78" t="n"/>
      <c r="C700" s="7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</row>
    <row r="701">
      <c r="A701" s="24" t="n"/>
      <c r="B701" s="78" t="n"/>
      <c r="C701" s="7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</row>
    <row r="702">
      <c r="A702" s="24" t="n"/>
      <c r="B702" s="78" t="n"/>
      <c r="C702" s="7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</row>
    <row r="703">
      <c r="A703" s="24" t="n"/>
      <c r="B703" s="78" t="n"/>
      <c r="C703" s="7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</row>
    <row r="704">
      <c r="A704" s="24" t="n"/>
      <c r="B704" s="78" t="n"/>
      <c r="C704" s="7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</row>
    <row r="705">
      <c r="A705" s="24" t="n"/>
      <c r="B705" s="78" t="n"/>
      <c r="C705" s="7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</row>
    <row r="706">
      <c r="A706" s="24" t="n"/>
      <c r="B706" s="78" t="n"/>
      <c r="C706" s="7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</row>
    <row r="707">
      <c r="A707" s="24" t="n"/>
      <c r="B707" s="78" t="n"/>
      <c r="C707" s="7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</row>
    <row r="708">
      <c r="A708" s="24" t="n"/>
      <c r="B708" s="78" t="n"/>
      <c r="C708" s="7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</row>
    <row r="709">
      <c r="A709" s="24" t="n"/>
      <c r="B709" s="78" t="n"/>
      <c r="C709" s="7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</row>
    <row r="710">
      <c r="A710" s="24" t="n"/>
      <c r="B710" s="78" t="n"/>
      <c r="C710" s="7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</row>
    <row r="711">
      <c r="A711" s="24" t="n"/>
      <c r="B711" s="78" t="n"/>
      <c r="C711" s="7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</row>
    <row r="712">
      <c r="A712" s="24" t="n"/>
      <c r="B712" s="78" t="n"/>
      <c r="C712" s="7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</row>
    <row r="713">
      <c r="A713" s="24" t="n"/>
      <c r="B713" s="78" t="n"/>
      <c r="C713" s="7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</row>
    <row r="714">
      <c r="A714" s="24" t="n"/>
      <c r="B714" s="78" t="n"/>
      <c r="C714" s="7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</row>
    <row r="715">
      <c r="A715" s="24" t="n"/>
      <c r="B715" s="78" t="n"/>
      <c r="C715" s="7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</row>
    <row r="716">
      <c r="A716" s="24" t="n"/>
      <c r="B716" s="78" t="n"/>
      <c r="C716" s="7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</row>
    <row r="717">
      <c r="A717" s="24" t="n"/>
      <c r="B717" s="78" t="n"/>
      <c r="C717" s="7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</row>
    <row r="718">
      <c r="A718" s="24" t="n"/>
      <c r="B718" s="78" t="n"/>
      <c r="C718" s="7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</row>
    <row r="719">
      <c r="A719" s="24" t="n"/>
      <c r="B719" s="78" t="n"/>
      <c r="C719" s="7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</row>
    <row r="720">
      <c r="A720" s="24" t="n"/>
      <c r="B720" s="78" t="n"/>
      <c r="C720" s="7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</row>
    <row r="721">
      <c r="A721" s="24" t="n"/>
      <c r="B721" s="78" t="n"/>
      <c r="C721" s="7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</row>
    <row r="722">
      <c r="A722" s="24" t="n"/>
      <c r="B722" s="78" t="n"/>
      <c r="C722" s="7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</row>
    <row r="723">
      <c r="A723" s="24" t="n"/>
      <c r="B723" s="78" t="n"/>
      <c r="C723" s="7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</row>
    <row r="724">
      <c r="A724" s="24" t="n"/>
      <c r="B724" s="78" t="n"/>
      <c r="C724" s="7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</row>
    <row r="725">
      <c r="A725" s="24" t="n"/>
      <c r="B725" s="78" t="n"/>
      <c r="C725" s="7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</row>
    <row r="726">
      <c r="A726" s="24" t="n"/>
      <c r="B726" s="78" t="n"/>
      <c r="C726" s="7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</row>
    <row r="727">
      <c r="A727" s="24" t="n"/>
      <c r="B727" s="78" t="n"/>
      <c r="C727" s="7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</row>
    <row r="728">
      <c r="A728" s="24" t="n"/>
      <c r="B728" s="78" t="n"/>
      <c r="C728" s="7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</row>
    <row r="729">
      <c r="A729" s="24" t="n"/>
      <c r="B729" s="78" t="n"/>
      <c r="C729" s="7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</row>
    <row r="730">
      <c r="A730" s="24" t="n"/>
      <c r="B730" s="78" t="n"/>
      <c r="C730" s="7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</row>
    <row r="731">
      <c r="A731" s="24" t="n"/>
      <c r="B731" s="78" t="n"/>
      <c r="C731" s="7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</row>
    <row r="732">
      <c r="A732" s="24" t="n"/>
      <c r="B732" s="78" t="n"/>
      <c r="C732" s="7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</row>
    <row r="733">
      <c r="A733" s="24" t="n"/>
      <c r="B733" s="78" t="n"/>
      <c r="C733" s="7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</row>
    <row r="734">
      <c r="A734" s="24" t="n"/>
      <c r="B734" s="78" t="n"/>
      <c r="C734" s="7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</row>
    <row r="735">
      <c r="A735" s="24" t="n"/>
      <c r="B735" s="78" t="n"/>
      <c r="C735" s="7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</row>
    <row r="736">
      <c r="A736" s="24" t="n"/>
      <c r="B736" s="78" t="n"/>
      <c r="C736" s="7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</row>
    <row r="737">
      <c r="A737" s="24" t="n"/>
      <c r="B737" s="78" t="n"/>
      <c r="C737" s="7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</row>
    <row r="738">
      <c r="A738" s="24" t="n"/>
      <c r="B738" s="78" t="n"/>
      <c r="C738" s="7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</row>
    <row r="739">
      <c r="A739" s="24" t="n"/>
      <c r="B739" s="78" t="n"/>
      <c r="C739" s="7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</row>
    <row r="740">
      <c r="A740" s="24" t="n"/>
      <c r="B740" s="78" t="n"/>
      <c r="C740" s="7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</row>
    <row r="741">
      <c r="A741" s="24" t="n"/>
      <c r="B741" s="78" t="n"/>
      <c r="C741" s="7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</row>
    <row r="742">
      <c r="A742" s="24" t="n"/>
      <c r="B742" s="78" t="n"/>
      <c r="C742" s="7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</row>
    <row r="743">
      <c r="A743" s="24" t="n"/>
      <c r="B743" s="78" t="n"/>
      <c r="C743" s="7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</row>
    <row r="744">
      <c r="A744" s="24" t="n"/>
      <c r="B744" s="78" t="n"/>
      <c r="C744" s="7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</row>
    <row r="745">
      <c r="A745" s="24" t="n"/>
      <c r="B745" s="78" t="n"/>
      <c r="C745" s="7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</row>
    <row r="746">
      <c r="A746" s="24" t="n"/>
      <c r="B746" s="78" t="n"/>
      <c r="C746" s="7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</row>
    <row r="747">
      <c r="A747" s="24" t="n"/>
      <c r="B747" s="78" t="n"/>
      <c r="C747" s="7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</row>
    <row r="748">
      <c r="A748" s="24" t="n"/>
      <c r="B748" s="78" t="n"/>
      <c r="C748" s="7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</row>
    <row r="749">
      <c r="A749" s="24" t="n"/>
      <c r="B749" s="78" t="n"/>
      <c r="C749" s="7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</row>
    <row r="750">
      <c r="A750" s="24" t="n"/>
      <c r="B750" s="78" t="n"/>
      <c r="C750" s="7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</row>
    <row r="751">
      <c r="A751" s="24" t="n"/>
      <c r="B751" s="78" t="n"/>
      <c r="C751" s="7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</row>
    <row r="752">
      <c r="A752" s="24" t="n"/>
      <c r="B752" s="78" t="n"/>
      <c r="C752" s="7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</row>
    <row r="753">
      <c r="A753" s="24" t="n"/>
      <c r="B753" s="78" t="n"/>
      <c r="C753" s="7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</row>
    <row r="754">
      <c r="A754" s="24" t="n"/>
      <c r="B754" s="78" t="n"/>
      <c r="C754" s="7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</row>
    <row r="755">
      <c r="A755" s="24" t="n"/>
      <c r="B755" s="78" t="n"/>
      <c r="C755" s="7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</row>
    <row r="756">
      <c r="A756" s="24" t="n"/>
      <c r="B756" s="78" t="n"/>
      <c r="C756" s="7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</row>
    <row r="757">
      <c r="A757" s="24" t="n"/>
      <c r="B757" s="78" t="n"/>
      <c r="C757" s="7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</row>
    <row r="758">
      <c r="A758" s="24" t="n"/>
      <c r="B758" s="78" t="n"/>
      <c r="C758" s="7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</row>
    <row r="759">
      <c r="A759" s="24" t="n"/>
      <c r="B759" s="78" t="n"/>
      <c r="C759" s="7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</row>
    <row r="760">
      <c r="A760" s="24" t="n"/>
      <c r="B760" s="78" t="n"/>
      <c r="C760" s="7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</row>
    <row r="761">
      <c r="A761" s="24" t="n"/>
      <c r="B761" s="78" t="n"/>
      <c r="C761" s="7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</row>
    <row r="762">
      <c r="A762" s="24" t="n"/>
      <c r="B762" s="78" t="n"/>
      <c r="C762" s="7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</row>
    <row r="763">
      <c r="A763" s="24" t="n"/>
      <c r="B763" s="78" t="n"/>
      <c r="C763" s="7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</row>
    <row r="764">
      <c r="A764" s="24" t="n"/>
      <c r="B764" s="78" t="n"/>
      <c r="C764" s="7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</row>
    <row r="765">
      <c r="A765" s="24" t="n"/>
      <c r="B765" s="78" t="n"/>
      <c r="C765" s="7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</row>
    <row r="766">
      <c r="A766" s="24" t="n"/>
      <c r="B766" s="78" t="n"/>
      <c r="C766" s="7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</row>
    <row r="767">
      <c r="A767" s="24" t="n"/>
      <c r="B767" s="78" t="n"/>
      <c r="C767" s="7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</row>
    <row r="768">
      <c r="A768" s="24" t="n"/>
      <c r="B768" s="78" t="n"/>
      <c r="C768" s="7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</row>
    <row r="769">
      <c r="A769" s="24" t="n"/>
      <c r="B769" s="78" t="n"/>
      <c r="C769" s="7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</row>
    <row r="770">
      <c r="A770" s="24" t="n"/>
      <c r="B770" s="78" t="n"/>
      <c r="C770" s="7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</row>
    <row r="771">
      <c r="A771" s="24" t="n"/>
      <c r="B771" s="78" t="n"/>
      <c r="C771" s="7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</row>
    <row r="772">
      <c r="A772" s="24" t="n"/>
      <c r="B772" s="78" t="n"/>
      <c r="C772" s="7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</row>
    <row r="773">
      <c r="A773" s="24" t="n"/>
      <c r="B773" s="78" t="n"/>
      <c r="C773" s="7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</row>
    <row r="774">
      <c r="A774" s="24" t="n"/>
      <c r="B774" s="78" t="n"/>
      <c r="C774" s="7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</row>
    <row r="775">
      <c r="A775" s="24" t="n"/>
      <c r="B775" s="78" t="n"/>
      <c r="C775" s="7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</row>
    <row r="776">
      <c r="A776" s="24" t="n"/>
      <c r="B776" s="78" t="n"/>
      <c r="C776" s="7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</row>
    <row r="777">
      <c r="A777" s="24" t="n"/>
      <c r="B777" s="78" t="n"/>
      <c r="C777" s="7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</row>
    <row r="778">
      <c r="A778" s="24" t="n"/>
      <c r="B778" s="78" t="n"/>
      <c r="C778" s="7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</row>
    <row r="779">
      <c r="A779" s="24" t="n"/>
      <c r="B779" s="78" t="n"/>
      <c r="C779" s="7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</row>
    <row r="780">
      <c r="A780" s="24" t="n"/>
      <c r="B780" s="78" t="n"/>
      <c r="C780" s="7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</row>
    <row r="781">
      <c r="A781" s="24" t="n"/>
      <c r="B781" s="78" t="n"/>
      <c r="C781" s="7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</row>
    <row r="782">
      <c r="A782" s="24" t="n"/>
      <c r="B782" s="78" t="n"/>
      <c r="C782" s="7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</row>
    <row r="783">
      <c r="A783" s="24" t="n"/>
      <c r="B783" s="78" t="n"/>
      <c r="C783" s="7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</row>
    <row r="784">
      <c r="A784" s="24" t="n"/>
      <c r="B784" s="78" t="n"/>
      <c r="C784" s="7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</row>
    <row r="785">
      <c r="A785" s="24" t="n"/>
      <c r="B785" s="78" t="n"/>
      <c r="C785" s="7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</row>
    <row r="786">
      <c r="A786" s="24" t="n"/>
      <c r="B786" s="78" t="n"/>
      <c r="C786" s="7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</row>
    <row r="787">
      <c r="A787" s="24" t="n"/>
      <c r="B787" s="78" t="n"/>
      <c r="C787" s="7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</row>
    <row r="788">
      <c r="A788" s="24" t="n"/>
      <c r="B788" s="78" t="n"/>
      <c r="C788" s="7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</row>
    <row r="789">
      <c r="A789" s="24" t="n"/>
      <c r="B789" s="78" t="n"/>
      <c r="C789" s="7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</row>
    <row r="790">
      <c r="A790" s="24" t="n"/>
      <c r="B790" s="78" t="n"/>
      <c r="C790" s="7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</row>
    <row r="791">
      <c r="A791" s="24" t="n"/>
      <c r="B791" s="78" t="n"/>
      <c r="C791" s="7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</row>
    <row r="792">
      <c r="A792" s="24" t="n"/>
      <c r="B792" s="78" t="n"/>
      <c r="C792" s="7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</row>
    <row r="793">
      <c r="A793" s="24" t="n"/>
      <c r="B793" s="78" t="n"/>
      <c r="C793" s="7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</row>
    <row r="794">
      <c r="A794" s="24" t="n"/>
      <c r="B794" s="78" t="n"/>
      <c r="C794" s="7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</row>
    <row r="795">
      <c r="A795" s="24" t="n"/>
      <c r="B795" s="78" t="n"/>
      <c r="C795" s="7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</row>
    <row r="796">
      <c r="A796" s="24" t="n"/>
      <c r="B796" s="78" t="n"/>
      <c r="C796" s="7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</row>
    <row r="797">
      <c r="A797" s="24" t="n"/>
      <c r="B797" s="78" t="n"/>
      <c r="C797" s="7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</row>
    <row r="798">
      <c r="A798" s="24" t="n"/>
      <c r="B798" s="78" t="n"/>
      <c r="C798" s="7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</row>
    <row r="799">
      <c r="A799" s="24" t="n"/>
      <c r="B799" s="78" t="n"/>
      <c r="C799" s="7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</row>
    <row r="800">
      <c r="A800" s="24" t="n"/>
      <c r="B800" s="78" t="n"/>
      <c r="C800" s="7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</row>
    <row r="801">
      <c r="A801" s="24" t="n"/>
      <c r="B801" s="78" t="n"/>
      <c r="C801" s="7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</row>
    <row r="802">
      <c r="A802" s="24" t="n"/>
      <c r="B802" s="78" t="n"/>
      <c r="C802" s="7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</row>
    <row r="803">
      <c r="A803" s="24" t="n"/>
      <c r="B803" s="78" t="n"/>
      <c r="C803" s="7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</row>
  </sheetData>
  <autoFilter ref="$B$1:$Q$112"/>
  <dataValidations count="2">
    <dataValidation sqref="E4:E803" showDropDown="0" showInputMessage="0" showErrorMessage="1" allowBlank="1" type="list">
      <formula1>"Chung,vợ,chồng,SUBO,SUGI"</formula1>
    </dataValidation>
    <dataValidation sqref="D4:D803" showDropDown="0" showInputMessage="0" showErrorMessage="1" allowBlank="1" type="list">
      <formula1>"Ăn uống,vui chơi,đồ dùng GĐ,Nợ,phí tiện ích,Y tế,Công việc,học tập,event,Làm đẹp"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C834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1" customWidth="1" style="96" min="3" max="4"/>
    <col width="25" customWidth="1" style="96" min="5" max="5"/>
    <col width="16.88" customWidth="1" style="96" min="6" max="6"/>
  </cols>
  <sheetData>
    <row r="1">
      <c r="A1" s="24" t="n"/>
      <c r="B1" s="78" t="n"/>
      <c r="C1" s="74" t="n"/>
      <c r="D1" s="14" t="n"/>
      <c r="E1" s="9" t="n"/>
      <c r="F1" s="11" t="n"/>
      <c r="G1" s="14" t="n"/>
      <c r="H1" s="14" t="inlineStr">
        <is>
          <t>Tổng</t>
        </is>
      </c>
      <c r="I1" s="90">
        <f>SUM(F4:F1015)</f>
        <v/>
      </c>
      <c r="J1" s="24" t="inlineStr">
        <is>
          <t>ăn uống</t>
        </is>
      </c>
      <c r="K1" s="24" t="inlineStr">
        <is>
          <t>vui chơi</t>
        </is>
      </c>
      <c r="L1" s="24" t="inlineStr">
        <is>
          <t>công việc</t>
        </is>
      </c>
      <c r="M1" s="24" t="inlineStr">
        <is>
          <t>học tập</t>
        </is>
      </c>
      <c r="N1" s="24" t="inlineStr">
        <is>
          <t>đồ dùng GĐ</t>
        </is>
      </c>
      <c r="O1" s="14" t="inlineStr">
        <is>
          <t>Phí tiện ích</t>
        </is>
      </c>
      <c r="P1" s="14" t="inlineStr">
        <is>
          <t>làm đẹp</t>
        </is>
      </c>
      <c r="Q1" s="14" t="inlineStr">
        <is>
          <t>y tế</t>
        </is>
      </c>
      <c r="R1" s="82" t="inlineStr">
        <is>
          <t>event</t>
        </is>
      </c>
      <c r="S1" s="82" t="inlineStr">
        <is>
          <t>nợ</t>
        </is>
      </c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</row>
    <row r="2">
      <c r="A2" s="24" t="n"/>
      <c r="B2" s="32" t="inlineStr">
        <is>
          <t>Ngày</t>
        </is>
      </c>
      <c r="C2" s="33" t="inlineStr">
        <is>
          <t>nội dung</t>
        </is>
      </c>
      <c r="D2" s="34" t="inlineStr">
        <is>
          <t>Hạng mục</t>
        </is>
      </c>
      <c r="E2" s="34" t="inlineStr">
        <is>
          <t>Phân loại</t>
        </is>
      </c>
      <c r="F2" s="52" t="inlineStr">
        <is>
          <t>Số Tiền</t>
        </is>
      </c>
      <c r="G2" s="14" t="n"/>
      <c r="H2" s="37" t="inlineStr">
        <is>
          <t>Chung</t>
        </is>
      </c>
      <c r="I2" s="37">
        <f>SUM(J2:S2)</f>
        <v/>
      </c>
      <c r="J2" s="14">
        <f>SUMIFS($F$4:$F$834 , $D$4:$D$834, "Ăn uống", $E$4:$E$834, "chung")</f>
        <v/>
      </c>
      <c r="K2" s="14">
        <f>SUMIFS($F$4:$F$834 , $D$4:$D$834, "vui chơi", $E$4:$E$834, "chung")</f>
        <v/>
      </c>
      <c r="L2" s="14">
        <f>SUMIFS($F$4:$F$834 , $D$4:$D$834, "Công việc", $E$4:$E$834, "chung")</f>
        <v/>
      </c>
      <c r="M2" s="14">
        <f>SUMIFS($F$4:$F$834 , $D$4:$D$834, "học tập", $E$4:$E$834, "chung")</f>
        <v/>
      </c>
      <c r="N2" s="14">
        <f>SUMIFS($F$4:$F$834 , $D$4:$D$834, "đồ dùng GĐ", $E$4:$E$834, "chung")</f>
        <v/>
      </c>
      <c r="O2" s="14">
        <f>SUMIFS($F$4:$F$834 , $D$4:$D$834, "phí tiện ích", $E$4:$E$834, "chung")</f>
        <v/>
      </c>
      <c r="P2" s="14">
        <f>SUMIFS($F$4:$F$834 , $D$4:$D$834, "Làm đẹp", $E$4:$E$834, "chung")</f>
        <v/>
      </c>
      <c r="Q2" s="14">
        <f>SUMIFS($F$4:$F$834 , $D$4:$D$834, "Y tế", $E$4:$E$834, "chung")</f>
        <v/>
      </c>
      <c r="R2" s="14">
        <f>SUMIFS($F$4:$F$834 , $D$4:$D$834, "event", $E$4:$E$834, "chung")</f>
        <v/>
      </c>
      <c r="S2" s="14">
        <f>SUMIFS($F$4:$F$834 , $D$4:$D$834, "Nợ", $E$4:$E$834, "chung")</f>
        <v/>
      </c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>
      <c r="A3" s="24" t="n"/>
      <c r="B3" s="67" t="n"/>
      <c r="C3" s="69" t="n"/>
      <c r="F3" s="14">
        <f>SUM(F4:F834)</f>
        <v/>
      </c>
      <c r="H3" s="37" t="inlineStr">
        <is>
          <t>Chồng</t>
        </is>
      </c>
      <c r="I3" s="37">
        <f>SUM(J3:S3)</f>
        <v/>
      </c>
      <c r="J3" s="14">
        <f>SUMIFS($F$4:$F$834 , $D$4:$D$834, "Ăn uống", $E$4:$E$834, "chồng")</f>
        <v/>
      </c>
      <c r="K3" s="14">
        <f>SUMIFS($F$4:$F$834 , $D$4:$D$834, "vui chơi", $E$4:$E$834, "chồng")</f>
        <v/>
      </c>
      <c r="L3" s="14">
        <f>SUMIFS($F$4:$F$834 , $D$4:$D$834, "Công việc", $E$4:$E$834, "chồng")</f>
        <v/>
      </c>
      <c r="M3" s="14">
        <f>SUMIFS($F$4:$F$834 , $D$4:$D$834, "học tập", $E$4:$E$834, "chồng")</f>
        <v/>
      </c>
      <c r="N3" s="14">
        <f>SUMIFS($F$4:$F$834 , $D$4:$D$834, "đồ dùng GĐ", $E$4:$E$834, "chồng")</f>
        <v/>
      </c>
      <c r="O3" s="14">
        <f>SUMIFS($F$4:$F$834 , $D$4:$D$834, "phí tiện ích", $E$4:$E$834, "chồng")</f>
        <v/>
      </c>
      <c r="P3" s="14">
        <f>SUMIFS($F$4:$F$834 , $D$4:$D$834, "Làm đẹp", $E$4:$E$834, "chồng")</f>
        <v/>
      </c>
      <c r="Q3" s="14">
        <f>SUMIFS($F$4:$F$834 , $D$4:$D$834, "Y tế", $E$4:$E$834, "chồng")</f>
        <v/>
      </c>
      <c r="R3" s="14">
        <f>SUMIFS($F$4:$F$834 , $D$4:$D$834, "event", $E$4:$E$834, "chồng")</f>
        <v/>
      </c>
      <c r="S3" s="14">
        <f>SUMIFS($F$4:$F$834 , $D$4:$D$834, "Nợ", $E$4:$E$834, "chồng")</f>
        <v/>
      </c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>
      <c r="A4" s="24" t="n"/>
      <c r="B4" s="73" t="n"/>
      <c r="C4" s="79" t="inlineStr">
        <is>
          <t>nợ ck shinhan</t>
        </is>
      </c>
      <c r="D4" s="14" t="inlineStr">
        <is>
          <t>Nợ</t>
        </is>
      </c>
      <c r="E4" s="14" t="inlineStr">
        <is>
          <t>chồng</t>
        </is>
      </c>
      <c r="F4" s="80" t="n">
        <v>4500000</v>
      </c>
      <c r="G4" s="14" t="n"/>
      <c r="H4" s="76" t="inlineStr">
        <is>
          <t>vợ</t>
        </is>
      </c>
      <c r="I4" s="37">
        <f>SUM(J4:S4)</f>
        <v/>
      </c>
      <c r="J4" s="14">
        <f>SUMIFS($F$4:$F$834 , $D$4:$D$834, "Ăn uống", $E$4:$E$834, "vợ")</f>
        <v/>
      </c>
      <c r="K4" s="14">
        <f>SUMIFS($F$4:$F$834 , $D$4:$D$834, "vui chơi", $E$4:$E$834, "vợ")</f>
        <v/>
      </c>
      <c r="L4" s="14">
        <f>SUMIFS($F$4:$F$834 , $D$4:$D$834, "Công việc", $E$4:$E$834, "vợ")</f>
        <v/>
      </c>
      <c r="M4" s="14">
        <f>SUMIFS($F$4:$F$834 , $D$4:$D$834, "học tập", $E$4:$E$834, "vợ")</f>
        <v/>
      </c>
      <c r="N4" s="14">
        <f>SUMIFS($F$4:$F$834 , $D$4:$D$834, "đồ dùng GĐ", $E$4:$E$834, "vợ")</f>
        <v/>
      </c>
      <c r="O4" s="14">
        <f>SUMIFS($F$4:$F$834 , $D$4:$D$834, "phí tiện ích", $E$4:$E$834, "vợ")</f>
        <v/>
      </c>
      <c r="P4" s="14">
        <f>SUMIFS($F$4:$F$834 , $D$4:$D$834, "Làm đẹp", $E$4:$E$834, "vợ")</f>
        <v/>
      </c>
      <c r="Q4" s="14">
        <f>SUMIFS($F$4:$F$834 , $D$4:$D$834, "Y tế", $E$4:$E$834, "vợ")</f>
        <v/>
      </c>
      <c r="R4" s="14">
        <f>SUMIFS($F$4:$F$834 , $D$4:$D$834, "event", $E$4:$E$834, "vợ")</f>
        <v/>
      </c>
      <c r="S4" s="14">
        <f>SUMIFS($F$4:$F$834 , $D$4:$D$834, "Nợ", $E$4:$E$834, "vợ")</f>
        <v/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>
      <c r="A5" s="24" t="n"/>
      <c r="B5" s="67" t="n"/>
      <c r="C5" s="79" t="inlineStr">
        <is>
          <t>nợ thuế ck</t>
        </is>
      </c>
      <c r="D5" s="14" t="inlineStr">
        <is>
          <t>Nợ</t>
        </is>
      </c>
      <c r="E5" s="14" t="inlineStr">
        <is>
          <t>chồng</t>
        </is>
      </c>
      <c r="F5" s="80" t="n">
        <v>3000000</v>
      </c>
      <c r="G5" s="14" t="n"/>
      <c r="H5" s="76" t="inlineStr">
        <is>
          <t>subo</t>
        </is>
      </c>
      <c r="I5" s="37">
        <f>SUM(J5:S5)</f>
        <v/>
      </c>
      <c r="J5" s="14">
        <f>SUMIFS($F$4:$F$834 , $D$4:$D$834, "Ăn uống", $E$4:$E$834, "SUBO")</f>
        <v/>
      </c>
      <c r="K5" s="14">
        <f>SUMIFS($F$4:$F$834 , $D$4:$D$834, "vui chơi", $E$4:$E$834, "SUBO")</f>
        <v/>
      </c>
      <c r="L5" s="14">
        <f>SUMIFS($F$4:$F$834 , $D$4:$D$834, "Công việc", $E$4:$E$834, "SUBO")</f>
        <v/>
      </c>
      <c r="M5" s="14">
        <f>SUMIFS($F$4:$F$834 , $D$4:$D$834, "học tập", $E$4:$E$834, "SUBO")</f>
        <v/>
      </c>
      <c r="N5" s="14">
        <f>SUMIFS($F$4:$F$834 , $D$4:$D$834, "đồ dùng GĐ", $E$4:$E$834, "SUBO")</f>
        <v/>
      </c>
      <c r="O5" s="14">
        <f>SUMIFS($F$4:$F$834 , $D$4:$D$834, "phí tiện ích", $E$4:$E$834, "SUBO")</f>
        <v/>
      </c>
      <c r="P5" s="14">
        <f>SUMIFS($F$4:$F$834 , $D$4:$D$834, "Làm đẹp", $E$4:$E$834, "SUBO")</f>
        <v/>
      </c>
      <c r="Q5" s="14">
        <f>SUMIFS($F$4:$F$834 , $D$4:$D$834, "Y tế", $E$4:$E$834, "SUBO")</f>
        <v/>
      </c>
      <c r="R5" s="14">
        <f>SUMIFS($F$4:$F$834 , $D$4:$D$834, "event", $E$4:$E$834, "SUBO")</f>
        <v/>
      </c>
      <c r="S5" s="14">
        <f>SUMIFS($F$4:$F$834 , $D$4:$D$834, "Nợ", $E$4:$E$834, "SUBO")</f>
        <v/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>
      <c r="A6" s="24" t="n"/>
      <c r="B6" s="67" t="n"/>
      <c r="C6" s="79" t="inlineStr">
        <is>
          <t>nợ đt vk</t>
        </is>
      </c>
      <c r="D6" s="14" t="inlineStr">
        <is>
          <t>Nợ</t>
        </is>
      </c>
      <c r="E6" s="14" t="inlineStr">
        <is>
          <t>vợ</t>
        </is>
      </c>
      <c r="F6" s="80" t="n">
        <v>3000000</v>
      </c>
      <c r="G6" s="14" t="n"/>
      <c r="H6" s="76" t="inlineStr">
        <is>
          <t>sugi</t>
        </is>
      </c>
      <c r="I6" s="37">
        <f>SUM(J6:S6)</f>
        <v/>
      </c>
      <c r="J6" s="14">
        <f>SUMIFS($F$4:$F$834 , $D$4:$D$834, "Ăn uống", $E$4:$E$834, "SUGI")</f>
        <v/>
      </c>
      <c r="K6" s="14">
        <f>SUMIFS($F$4:$F$834 , $D$4:$D$834, "vui chơi", $E$4:$E$834, "SUGI")</f>
        <v/>
      </c>
      <c r="L6" s="14">
        <f>SUMIFS($F$4:$F$834 , $D$4:$D$834, "Công việc", $E$4:$E$834, "SUGI")</f>
        <v/>
      </c>
      <c r="M6" s="14">
        <f>SUMIFS($F$4:$F$834 , $D$4:$D$834, "học tập", $E$4:$E$834, "SUGI")</f>
        <v/>
      </c>
      <c r="N6" s="14">
        <f>SUMIFS($F$4:$F$834 , $D$4:$D$834, "đồ dùng GĐ", $E$4:$E$834, "SUGI")</f>
        <v/>
      </c>
      <c r="O6" s="14">
        <f>SUMIFS($F$4:$F$834 , $D$4:$D$834, "phí tiện ích", $E$4:$E$834, "SUGI")</f>
        <v/>
      </c>
      <c r="P6" s="14">
        <f>SUMIFS($F$4:$F$834 , $D$4:$D$834, "Làm đẹp", $E$4:$E$834, "SUGI")</f>
        <v/>
      </c>
      <c r="Q6" s="14">
        <f>SUMIFS($F$4:$F$834 , $D$4:$D$834, "Y tế", $E$4:$E$834, "SUGI")</f>
        <v/>
      </c>
      <c r="R6" s="14">
        <f>SUMIFS($F$4:$F$834 , $D$4:$D$834, "event", $E$4:$E$834, "SUGI")</f>
        <v/>
      </c>
      <c r="S6" s="14">
        <f>SUMIFS($F$4:$F$834 , $D$4:$D$834, "Nợ", $E$4:$E$834, "SUGI")</f>
        <v/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>
      <c r="A7" s="24" t="n"/>
      <c r="B7" s="67" t="n"/>
      <c r="C7" s="79" t="inlineStr">
        <is>
          <t>học phí subo</t>
        </is>
      </c>
      <c r="D7" s="14" t="inlineStr">
        <is>
          <t>học tập</t>
        </is>
      </c>
      <c r="E7" s="14" t="inlineStr">
        <is>
          <t>SUBO</t>
        </is>
      </c>
      <c r="F7" s="80">
        <f>38420000/4+3000000+2420000+300000</f>
        <v/>
      </c>
      <c r="G7" s="14" t="n"/>
      <c r="H7" s="14" t="n"/>
      <c r="I7" s="14" t="inlineStr">
        <is>
          <t>sum</t>
        </is>
      </c>
      <c r="J7" s="77">
        <f>SUM(J2:J6)</f>
        <v/>
      </c>
      <c r="K7" s="77">
        <f>SUM(K2:K6)</f>
        <v/>
      </c>
      <c r="L7" s="77">
        <f>SUM(L2:L6)</f>
        <v/>
      </c>
      <c r="M7" s="77">
        <f>SUM(M2:M6)</f>
        <v/>
      </c>
      <c r="N7" s="77">
        <f>SUM(N2:N6)</f>
        <v/>
      </c>
      <c r="O7" s="77">
        <f>SUM(O2:O6)</f>
        <v/>
      </c>
      <c r="P7" s="77">
        <f>SUM(P2:P6)</f>
        <v/>
      </c>
      <c r="Q7" s="77">
        <f>SUM(Q2:Q6)</f>
        <v/>
      </c>
      <c r="R7" s="77">
        <f>SUM(R2:R6)</f>
        <v/>
      </c>
      <c r="S7" s="77">
        <f>SUM(S2:S6)</f>
        <v/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>
      <c r="A8" s="24" t="n"/>
      <c r="B8" s="67" t="n"/>
      <c r="C8" s="74" t="inlineStr">
        <is>
          <t>chơi khu vui chơi</t>
        </is>
      </c>
      <c r="D8" s="14" t="inlineStr">
        <is>
          <t>vui chơi</t>
        </is>
      </c>
      <c r="E8" s="14" t="inlineStr">
        <is>
          <t>SUBO</t>
        </is>
      </c>
      <c r="F8" s="14" t="n">
        <v>160000</v>
      </c>
      <c r="G8" s="14" t="n"/>
      <c r="H8" s="14" t="n"/>
      <c r="I8" s="14" t="inlineStr">
        <is>
          <t>%</t>
        </is>
      </c>
      <c r="J8" s="72">
        <f>J7/$I$1</f>
        <v/>
      </c>
      <c r="K8" s="72">
        <f>K7/$I$1</f>
        <v/>
      </c>
      <c r="L8" s="72">
        <f>L7/$I$1</f>
        <v/>
      </c>
      <c r="M8" s="72">
        <f>M7/$I$1</f>
        <v/>
      </c>
      <c r="N8" s="72">
        <f>N7/$I$1</f>
        <v/>
      </c>
      <c r="O8" s="72">
        <f>O7/$I$1</f>
        <v/>
      </c>
      <c r="P8" s="72">
        <f>P7/$I$1</f>
        <v/>
      </c>
      <c r="Q8" s="72">
        <f>Q7/$I$1</f>
        <v/>
      </c>
      <c r="R8" s="72">
        <f>R7/$I$1</f>
        <v/>
      </c>
      <c r="S8" s="72">
        <f>S7/$I$1</f>
        <v/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>
      <c r="A9" s="24" t="n"/>
      <c r="B9" s="67" t="n"/>
      <c r="C9" s="74" t="inlineStr">
        <is>
          <t>vs máy lạnh</t>
        </is>
      </c>
      <c r="D9" s="14" t="inlineStr">
        <is>
          <t>phí tiện ích</t>
        </is>
      </c>
      <c r="E9" s="14" t="inlineStr">
        <is>
          <t>Chung</t>
        </is>
      </c>
      <c r="F9" s="14" t="n">
        <v>210000</v>
      </c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>
      <c r="A10" s="24" t="n"/>
      <c r="B10" s="67" t="n"/>
      <c r="C10" s="74" t="inlineStr">
        <is>
          <t>ministop</t>
        </is>
      </c>
      <c r="D10" s="14" t="inlineStr">
        <is>
          <t>Ăn uống</t>
        </is>
      </c>
      <c r="E10" s="14" t="inlineStr">
        <is>
          <t>Chung</t>
        </is>
      </c>
      <c r="F10" s="14" t="n">
        <v>57000</v>
      </c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>
      <c r="A11" s="24" t="n"/>
      <c r="B11" s="67" t="n"/>
      <c r="C11" s="74" t="inlineStr">
        <is>
          <t>phở gà, tàu hũ</t>
        </is>
      </c>
      <c r="D11" s="14" t="inlineStr">
        <is>
          <t>Ăn uống</t>
        </is>
      </c>
      <c r="E11" s="14" t="inlineStr">
        <is>
          <t>Chung</t>
        </is>
      </c>
      <c r="F11" s="14" t="n">
        <v>125000</v>
      </c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>
        <f>J4/14</f>
        <v/>
      </c>
      <c r="W11" s="14" t="n"/>
      <c r="X11" s="14" t="n"/>
      <c r="Y11" s="14" t="n"/>
      <c r="Z11" s="14" t="n"/>
      <c r="AA11" s="14" t="n"/>
      <c r="AB11" s="14" t="n"/>
      <c r="AC11" s="14" t="n"/>
    </row>
    <row r="12">
      <c r="A12" s="24" t="n"/>
      <c r="B12" s="67" t="n"/>
      <c r="C12" s="74" t="inlineStr">
        <is>
          <t xml:space="preserve">sửa xe </t>
        </is>
      </c>
      <c r="D12" s="14" t="inlineStr">
        <is>
          <t>phí tiện ích</t>
        </is>
      </c>
      <c r="E12" s="14" t="inlineStr">
        <is>
          <t>chồng</t>
        </is>
      </c>
      <c r="F12" s="14">
        <f>2200000+10400000</f>
        <v/>
      </c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>
      <c r="A13" s="24" t="n"/>
      <c r="B13" s="67" t="n"/>
      <c r="C13" s="74" t="inlineStr">
        <is>
          <t>be</t>
        </is>
      </c>
      <c r="D13" s="14" t="inlineStr">
        <is>
          <t>phí tiện ích</t>
        </is>
      </c>
      <c r="E13" s="14" t="inlineStr">
        <is>
          <t>Chung</t>
        </is>
      </c>
      <c r="F13" s="14" t="n">
        <v>200000</v>
      </c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>
        <f>J3/14</f>
        <v/>
      </c>
      <c r="W13" s="14" t="n"/>
      <c r="X13" s="14" t="n"/>
      <c r="Y13" s="14" t="n"/>
      <c r="Z13" s="14" t="n"/>
      <c r="AA13" s="14" t="n"/>
      <c r="AB13" s="14" t="n"/>
      <c r="AC13" s="14" t="n"/>
    </row>
    <row r="14">
      <c r="A14" s="24" t="n"/>
      <c r="B14" s="67" t="n"/>
      <c r="C14" s="74" t="inlineStr">
        <is>
          <t>emart</t>
        </is>
      </c>
      <c r="D14" s="14" t="inlineStr">
        <is>
          <t>Ăn uống</t>
        </is>
      </c>
      <c r="E14" s="14" t="inlineStr">
        <is>
          <t>Chung</t>
        </is>
      </c>
      <c r="F14" s="14">
        <f>1727000</f>
        <v/>
      </c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</row>
    <row r="15">
      <c r="A15" s="24" t="n"/>
      <c r="B15" s="67" t="n"/>
      <c r="C15" s="74" t="inlineStr">
        <is>
          <t>phong cua</t>
        </is>
      </c>
      <c r="D15" s="14" t="inlineStr">
        <is>
          <t>Ăn uống</t>
        </is>
      </c>
      <c r="E15" s="14" t="inlineStr">
        <is>
          <t>Chung</t>
        </is>
      </c>
      <c r="F15" s="14" t="n">
        <v>628000</v>
      </c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>
      <c r="A16" s="24" t="n"/>
      <c r="B16" s="67" t="n"/>
      <c r="C16" s="74" t="inlineStr">
        <is>
          <t>xăng</t>
        </is>
      </c>
      <c r="D16" s="14" t="inlineStr">
        <is>
          <t>phí tiện ích</t>
        </is>
      </c>
      <c r="E16" s="14" t="inlineStr">
        <is>
          <t>vợ</t>
        </is>
      </c>
      <c r="F16" s="14">
        <f>86000*2</f>
        <v/>
      </c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>
      <c r="A17" s="24" t="n"/>
      <c r="B17" s="67" t="n"/>
      <c r="C17" s="74" t="inlineStr">
        <is>
          <t>gà texas</t>
        </is>
      </c>
      <c r="D17" s="14" t="inlineStr">
        <is>
          <t>Ăn uống</t>
        </is>
      </c>
      <c r="E17" s="14" t="inlineStr">
        <is>
          <t>Chung</t>
        </is>
      </c>
      <c r="F17" s="14" t="n">
        <v>248000</v>
      </c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</row>
    <row r="18">
      <c r="A18" s="24" t="n"/>
      <c r="B18" s="67" t="n"/>
      <c r="C18" s="69" t="inlineStr">
        <is>
          <t>trà sữa,nem nướng</t>
        </is>
      </c>
      <c r="D18" s="14" t="inlineStr">
        <is>
          <t>Ăn uống</t>
        </is>
      </c>
      <c r="E18" s="14" t="inlineStr">
        <is>
          <t>Chung</t>
        </is>
      </c>
      <c r="F18" s="14">
        <f>162000+679000</f>
        <v/>
      </c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>
      <c r="A19" s="24" t="n"/>
      <c r="B19" s="67" t="n"/>
      <c r="C19" s="74" t="inlineStr">
        <is>
          <t>bánh rán</t>
        </is>
      </c>
      <c r="D19" s="14" t="inlineStr">
        <is>
          <t>Ăn uống</t>
        </is>
      </c>
      <c r="E19" s="14" t="inlineStr">
        <is>
          <t>Chung</t>
        </is>
      </c>
      <c r="F19" s="14" t="n">
        <v>75000</v>
      </c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>
      <c r="A20" s="24" t="n"/>
      <c r="B20" s="67" t="n"/>
      <c r="C20" s="74" t="inlineStr">
        <is>
          <t>phở lệ</t>
        </is>
      </c>
      <c r="D20" s="14" t="inlineStr">
        <is>
          <t>Ăn uống</t>
        </is>
      </c>
      <c r="E20" s="14" t="inlineStr">
        <is>
          <t>Chung</t>
        </is>
      </c>
      <c r="F20" s="14" t="n">
        <v>233000</v>
      </c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</row>
    <row r="21">
      <c r="A21" s="24" t="n"/>
      <c r="B21" s="67" t="n"/>
      <c r="C21" s="74" t="inlineStr">
        <is>
          <t>sầu riêng</t>
        </is>
      </c>
      <c r="D21" s="14" t="inlineStr">
        <is>
          <t>Ăn uống</t>
        </is>
      </c>
      <c r="E21" s="14" t="inlineStr">
        <is>
          <t>Chung</t>
        </is>
      </c>
      <c r="F21" s="14" t="n">
        <v>300000</v>
      </c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</row>
    <row r="22">
      <c r="A22" s="24" t="n"/>
      <c r="B22" s="67" t="n"/>
      <c r="C22" s="74" t="inlineStr">
        <is>
          <t>ghẹ, hàu</t>
        </is>
      </c>
      <c r="D22" s="14" t="inlineStr">
        <is>
          <t>Ăn uống</t>
        </is>
      </c>
      <c r="E22" s="14" t="inlineStr">
        <is>
          <t>Chung</t>
        </is>
      </c>
      <c r="F22" s="14" t="n">
        <v>1140000</v>
      </c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</row>
    <row r="23">
      <c r="A23" s="24" t="n"/>
      <c r="B23" s="67" t="n"/>
      <c r="C23" s="74" t="inlineStr">
        <is>
          <t>măng cụt.</t>
        </is>
      </c>
      <c r="D23" s="14" t="inlineStr">
        <is>
          <t>Ăn uống</t>
        </is>
      </c>
      <c r="E23" s="14" t="inlineStr">
        <is>
          <t>Chung</t>
        </is>
      </c>
      <c r="F23" s="14" t="n">
        <v>160000</v>
      </c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</row>
    <row r="24">
      <c r="A24" s="24" t="n"/>
      <c r="B24" s="78" t="n"/>
      <c r="C24" s="74" t="inlineStr">
        <is>
          <t>giấy dán tường</t>
        </is>
      </c>
      <c r="D24" s="14" t="inlineStr">
        <is>
          <t>đồ dùng GĐ</t>
        </is>
      </c>
      <c r="E24" s="14" t="inlineStr">
        <is>
          <t>Chung</t>
        </is>
      </c>
      <c r="F24" s="14" t="n">
        <v>120000</v>
      </c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</row>
    <row r="25">
      <c r="A25" s="24" t="n"/>
      <c r="B25" s="78" t="n"/>
      <c r="C25" s="74" t="inlineStr">
        <is>
          <t>dưa hấu, thơm</t>
        </is>
      </c>
      <c r="D25" s="14" t="inlineStr">
        <is>
          <t>Ăn uống</t>
        </is>
      </c>
      <c r="E25" s="14" t="inlineStr">
        <is>
          <t>Chung</t>
        </is>
      </c>
      <c r="F25" s="14" t="n">
        <v>68000</v>
      </c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</row>
    <row r="26">
      <c r="A26" s="24" t="n"/>
      <c r="B26" s="78" t="n"/>
      <c r="C26" s="74" t="inlineStr">
        <is>
          <t>quần áo</t>
        </is>
      </c>
      <c r="D26" s="14" t="inlineStr">
        <is>
          <t>Làm đẹp</t>
        </is>
      </c>
      <c r="E26" s="14" t="inlineStr">
        <is>
          <t>SUGI</t>
        </is>
      </c>
      <c r="F26" s="14">
        <f>310000+265000</f>
        <v/>
      </c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</row>
    <row r="27">
      <c r="A27" s="24" t="n"/>
      <c r="B27" s="78" t="n"/>
      <c r="C27" s="74" t="inlineStr">
        <is>
          <t>phí qlcc</t>
        </is>
      </c>
      <c r="D27" s="14" t="inlineStr">
        <is>
          <t>phí tiện ích</t>
        </is>
      </c>
      <c r="E27" s="14" t="inlineStr">
        <is>
          <t>Chung</t>
        </is>
      </c>
      <c r="F27" s="14" t="n">
        <v>296000</v>
      </c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</row>
    <row r="28">
      <c r="A28" s="24" t="n"/>
      <c r="B28" s="78" t="n"/>
      <c r="C28" s="74" t="inlineStr">
        <is>
          <t>quần chip</t>
        </is>
      </c>
      <c r="D28" s="14" t="inlineStr">
        <is>
          <t>đồ dùng GĐ</t>
        </is>
      </c>
      <c r="E28" s="14" t="inlineStr">
        <is>
          <t>vợ</t>
        </is>
      </c>
      <c r="F28" s="14" t="n">
        <v>735000</v>
      </c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</row>
    <row r="29">
      <c r="A29" s="24" t="n"/>
      <c r="B29" s="78" t="n"/>
      <c r="C29" s="74" t="inlineStr">
        <is>
          <t>sushi emart</t>
        </is>
      </c>
      <c r="D29" s="14" t="inlineStr">
        <is>
          <t>Ăn uống</t>
        </is>
      </c>
      <c r="E29" s="14" t="inlineStr">
        <is>
          <t>Chung</t>
        </is>
      </c>
      <c r="F29" s="14" t="n">
        <v>50000</v>
      </c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</row>
    <row r="30">
      <c r="A30" s="24" t="n"/>
      <c r="B30" s="78" t="n"/>
      <c r="C30" s="74" t="inlineStr">
        <is>
          <t>cơm tấm shopee</t>
        </is>
      </c>
      <c r="D30" s="14" t="inlineStr">
        <is>
          <t>Ăn uống</t>
        </is>
      </c>
      <c r="E30" s="14" t="inlineStr">
        <is>
          <t>Chung</t>
        </is>
      </c>
      <c r="F30" s="14" t="n">
        <v>738000</v>
      </c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</row>
    <row r="31">
      <c r="A31" s="24" t="n"/>
      <c r="B31" s="78" t="n"/>
      <c r="C31" s="74" t="inlineStr">
        <is>
          <t>bánh mì chim chạy</t>
        </is>
      </c>
      <c r="D31" s="14" t="inlineStr">
        <is>
          <t>Ăn uống</t>
        </is>
      </c>
      <c r="E31" s="14" t="inlineStr">
        <is>
          <t>Chung</t>
        </is>
      </c>
      <c r="F31" s="14" t="n">
        <v>200000</v>
      </c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</row>
    <row r="32">
      <c r="A32" s="24" t="n"/>
      <c r="B32" s="78" t="n"/>
      <c r="C32" s="74" t="inlineStr">
        <is>
          <t>đàn</t>
        </is>
      </c>
      <c r="D32" s="14" t="inlineStr">
        <is>
          <t>học tập</t>
        </is>
      </c>
      <c r="E32" s="14" t="inlineStr">
        <is>
          <t>SUBO</t>
        </is>
      </c>
      <c r="F32" s="14" t="n">
        <v>7500000</v>
      </c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</row>
    <row r="33">
      <c r="A33" s="24" t="n"/>
      <c r="B33" s="78" t="n"/>
      <c r="C33" s="74" t="inlineStr">
        <is>
          <t>winmart</t>
        </is>
      </c>
      <c r="D33" s="14" t="inlineStr">
        <is>
          <t>Ăn uống</t>
        </is>
      </c>
      <c r="E33" s="14" t="inlineStr">
        <is>
          <t>Chung</t>
        </is>
      </c>
      <c r="F33" s="14" t="n">
        <v>42000</v>
      </c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</row>
    <row r="34">
      <c r="A34" s="24" t="n"/>
      <c r="B34" s="78" t="n"/>
      <c r="C34" s="74" t="inlineStr">
        <is>
          <t>kingfood</t>
        </is>
      </c>
      <c r="D34" s="14" t="inlineStr">
        <is>
          <t>Ăn uống</t>
        </is>
      </c>
      <c r="E34" s="14" t="inlineStr">
        <is>
          <t>Chung</t>
        </is>
      </c>
      <c r="F34" s="14" t="n">
        <v>177000</v>
      </c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</row>
    <row r="35">
      <c r="A35" s="24" t="n"/>
      <c r="B35" s="78" t="n"/>
      <c r="C35" s="74" t="inlineStr">
        <is>
          <t>hachi</t>
        </is>
      </c>
      <c r="D35" s="14" t="inlineStr">
        <is>
          <t>đồ dùng GĐ</t>
        </is>
      </c>
      <c r="E35" s="14" t="inlineStr">
        <is>
          <t>Chung</t>
        </is>
      </c>
      <c r="F35" s="14" t="n">
        <v>456000</v>
      </c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</row>
    <row r="36">
      <c r="A36" s="24" t="n"/>
      <c r="B36" s="78" t="n"/>
      <c r="C36" s="74" t="inlineStr">
        <is>
          <t>emart</t>
        </is>
      </c>
      <c r="D36" s="14" t="inlineStr">
        <is>
          <t>Ăn uống</t>
        </is>
      </c>
      <c r="E36" s="14" t="inlineStr">
        <is>
          <t>Chung</t>
        </is>
      </c>
      <c r="F36" s="14">
        <f>1958000+1070000+17000</f>
        <v/>
      </c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</row>
    <row r="37">
      <c r="A37" s="24" t="n"/>
      <c r="B37" s="78" t="n"/>
      <c r="C37" s="74" t="inlineStr">
        <is>
          <t>điên</t>
        </is>
      </c>
      <c r="D37" s="14" t="inlineStr">
        <is>
          <t>phí tiện ích</t>
        </is>
      </c>
      <c r="E37" s="14" t="inlineStr">
        <is>
          <t>Chung</t>
        </is>
      </c>
      <c r="F37" s="14" t="n">
        <v>2076000</v>
      </c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</row>
    <row r="38">
      <c r="A38" s="24" t="n"/>
      <c r="B38" s="78" t="n"/>
      <c r="C38" s="74" t="inlineStr">
        <is>
          <t>internet</t>
        </is>
      </c>
      <c r="D38" s="14" t="inlineStr">
        <is>
          <t>phí tiện ích</t>
        </is>
      </c>
      <c r="E38" s="14" t="inlineStr">
        <is>
          <t>Chung</t>
        </is>
      </c>
      <c r="F38" s="14" t="n">
        <v>220000</v>
      </c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</row>
    <row r="39">
      <c r="A39" s="24" t="n"/>
      <c r="B39" s="78" t="n"/>
      <c r="C39" s="74" t="inlineStr">
        <is>
          <t>chat gpt</t>
        </is>
      </c>
      <c r="D39" s="14" t="inlineStr">
        <is>
          <t>Công việc</t>
        </is>
      </c>
      <c r="E39" s="14" t="inlineStr">
        <is>
          <t>Chung</t>
        </is>
      </c>
      <c r="F39" s="14">
        <f>32220000-31635000</f>
        <v/>
      </c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</row>
    <row r="40">
      <c r="A40" s="24" t="n"/>
      <c r="B40" s="78" t="n"/>
      <c r="C40" s="74" t="inlineStr">
        <is>
          <t>chaả cá</t>
        </is>
      </c>
      <c r="D40" s="14" t="inlineStr">
        <is>
          <t>Ăn uống</t>
        </is>
      </c>
      <c r="E40" s="14" t="inlineStr">
        <is>
          <t>Chung</t>
        </is>
      </c>
      <c r="F40" s="14" t="n">
        <v>160000</v>
      </c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</row>
    <row r="41">
      <c r="A41" s="24" t="n"/>
      <c r="B41" s="78" t="n"/>
      <c r="C41" s="74" t="inlineStr">
        <is>
          <t xml:space="preserve">điện thoại </t>
        </is>
      </c>
      <c r="D41" s="14" t="inlineStr">
        <is>
          <t>phí tiện ích</t>
        </is>
      </c>
      <c r="E41" s="14" t="inlineStr">
        <is>
          <t>vợ</t>
        </is>
      </c>
      <c r="F41" s="14" t="n">
        <v>120000</v>
      </c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</row>
    <row r="42">
      <c r="A42" s="24" t="n"/>
      <c r="B42" s="78" t="n"/>
      <c r="C42" s="74" t="inlineStr">
        <is>
          <t>phở võ quốc</t>
        </is>
      </c>
      <c r="D42" s="14" t="inlineStr">
        <is>
          <t>Ăn uống</t>
        </is>
      </c>
      <c r="E42" s="14" t="inlineStr">
        <is>
          <t>Chung</t>
        </is>
      </c>
      <c r="F42" s="14" t="n">
        <v>360000</v>
      </c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</row>
    <row r="43">
      <c r="A43" s="24" t="n"/>
      <c r="B43" s="78" t="n"/>
      <c r="C43" s="74" t="inlineStr">
        <is>
          <t>emart</t>
        </is>
      </c>
      <c r="D43" s="14" t="inlineStr">
        <is>
          <t>Ăn uống</t>
        </is>
      </c>
      <c r="E43" s="14" t="inlineStr">
        <is>
          <t>Chung</t>
        </is>
      </c>
      <c r="F43" s="14">
        <f>147000+1925000+45000+149000</f>
        <v/>
      </c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</row>
    <row r="44">
      <c r="A44" s="24" t="n"/>
      <c r="B44" s="78" t="n"/>
      <c r="C44" s="74" t="inlineStr">
        <is>
          <t>cafe cho ông park</t>
        </is>
      </c>
      <c r="D44" s="14" t="inlineStr">
        <is>
          <t>Công việc</t>
        </is>
      </c>
      <c r="E44" s="14" t="inlineStr">
        <is>
          <t>vợ</t>
        </is>
      </c>
      <c r="F44" s="14" t="n">
        <v>55000</v>
      </c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</row>
    <row r="45">
      <c r="A45" s="24" t="n"/>
      <c r="B45" s="78" t="n"/>
      <c r="C45" s="74" t="inlineStr">
        <is>
          <t>coop</t>
        </is>
      </c>
      <c r="D45" s="14" t="inlineStr">
        <is>
          <t>Ăn uống</t>
        </is>
      </c>
      <c r="E45" s="14" t="inlineStr">
        <is>
          <t>Chung</t>
        </is>
      </c>
      <c r="F45" s="14">
        <f>94000+361000+87000+87000+180000</f>
        <v/>
      </c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</row>
    <row r="46">
      <c r="A46" s="24" t="n"/>
      <c r="B46" s="78" t="n"/>
      <c r="C46" s="74" t="inlineStr">
        <is>
          <t>circle k</t>
        </is>
      </c>
      <c r="D46" s="14" t="inlineStr">
        <is>
          <t>Ăn uống</t>
        </is>
      </c>
      <c r="E46" s="14" t="inlineStr">
        <is>
          <t>Chung</t>
        </is>
      </c>
      <c r="F46" s="14">
        <f>82000+23000</f>
        <v/>
      </c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</row>
    <row r="47">
      <c r="A47" s="24" t="n"/>
      <c r="B47" s="78" t="n"/>
      <c r="C47" s="74" t="inlineStr">
        <is>
          <t>hoa cúng</t>
        </is>
      </c>
      <c r="D47" s="14" t="inlineStr">
        <is>
          <t>đồ dùng GĐ</t>
        </is>
      </c>
      <c r="E47" s="14" t="inlineStr">
        <is>
          <t>Chung</t>
        </is>
      </c>
      <c r="F47" s="14" t="n">
        <v>40000</v>
      </c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</row>
    <row r="48">
      <c r="A48" s="24" t="n"/>
      <c r="B48" s="78" t="n"/>
      <c r="C48" s="74" t="inlineStr">
        <is>
          <t>sửa xe</t>
        </is>
      </c>
      <c r="D48" s="14" t="inlineStr">
        <is>
          <t>phí tiện ích</t>
        </is>
      </c>
      <c r="E48" s="14" t="inlineStr">
        <is>
          <t>vợ</t>
        </is>
      </c>
      <c r="F48" s="14" t="n">
        <v>2675000</v>
      </c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>
        <f>J2+J3+J4</f>
        <v/>
      </c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</row>
    <row r="49">
      <c r="A49" s="24" t="n"/>
      <c r="B49" s="78" t="n"/>
      <c r="C49" s="74" t="inlineStr">
        <is>
          <t xml:space="preserve">nước sân bay </t>
        </is>
      </c>
      <c r="D49" s="14" t="inlineStr">
        <is>
          <t>Ăn uống</t>
        </is>
      </c>
      <c r="E49" s="14" t="inlineStr">
        <is>
          <t>Chung</t>
        </is>
      </c>
      <c r="F49" s="14" t="n">
        <v>60000</v>
      </c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</row>
    <row r="50">
      <c r="A50" s="24" t="n"/>
      <c r="B50" s="78" t="n"/>
      <c r="C50" s="74" t="inlineStr">
        <is>
          <t>xăng</t>
        </is>
      </c>
      <c r="D50" s="14" t="inlineStr">
        <is>
          <t>phí tiện ích</t>
        </is>
      </c>
      <c r="E50" s="14" t="inlineStr">
        <is>
          <t>chồng</t>
        </is>
      </c>
      <c r="F50" s="14" t="n">
        <v>89000</v>
      </c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>
        <f>T48/20</f>
        <v/>
      </c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</row>
    <row r="51">
      <c r="A51" s="24" t="n"/>
      <c r="B51" s="78" t="n"/>
      <c r="C51" s="74" t="inlineStr">
        <is>
          <t>xăng</t>
        </is>
      </c>
      <c r="D51" s="14" t="inlineStr">
        <is>
          <t>phí tiện ích</t>
        </is>
      </c>
      <c r="E51" s="14" t="inlineStr">
        <is>
          <t>vợ</t>
        </is>
      </c>
      <c r="F51" s="14" t="n">
        <v>90000</v>
      </c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</row>
    <row r="52">
      <c r="A52" s="24" t="n"/>
      <c r="B52" s="78" t="n"/>
      <c r="C52" s="74" t="inlineStr">
        <is>
          <t>vid d</t>
        </is>
      </c>
      <c r="D52" s="14" t="inlineStr">
        <is>
          <t>Y tế</t>
        </is>
      </c>
      <c r="E52" s="14" t="inlineStr">
        <is>
          <t>SUBO</t>
        </is>
      </c>
      <c r="F52" s="14" t="n">
        <v>300000</v>
      </c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</row>
    <row r="53">
      <c r="A53" s="24" t="n"/>
      <c r="B53" s="78" t="n"/>
      <c r="C53" s="74" t="inlineStr">
        <is>
          <t>miếng hít bàn ăn</t>
        </is>
      </c>
      <c r="D53" s="14" t="inlineStr">
        <is>
          <t>đồ dùng GĐ</t>
        </is>
      </c>
      <c r="E53" s="14" t="inlineStr">
        <is>
          <t>SUGI</t>
        </is>
      </c>
      <c r="F53" s="14" t="n">
        <v>94000</v>
      </c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</row>
    <row r="54">
      <c r="A54" s="24" t="n"/>
      <c r="B54" s="78" t="n"/>
      <c r="C54" s="74" t="inlineStr">
        <is>
          <t>dưỡng môi</t>
        </is>
      </c>
      <c r="D54" s="14" t="inlineStr">
        <is>
          <t>Làm đẹp</t>
        </is>
      </c>
      <c r="E54" s="14" t="inlineStr">
        <is>
          <t>vợ</t>
        </is>
      </c>
      <c r="F54" s="14" t="n">
        <v>95000</v>
      </c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</row>
    <row r="55">
      <c r="A55" s="24" t="n"/>
      <c r="B55" s="78" t="n"/>
      <c r="C55" s="74" t="inlineStr">
        <is>
          <t>áo trung thu</t>
        </is>
      </c>
      <c r="D55" s="14" t="inlineStr">
        <is>
          <t>Làm đẹp</t>
        </is>
      </c>
      <c r="E55" s="14" t="inlineStr">
        <is>
          <t>SUBO</t>
        </is>
      </c>
      <c r="F55" s="14" t="n">
        <v>148000</v>
      </c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</row>
    <row r="56">
      <c r="A56" s="24" t="n"/>
      <c r="B56" s="78" t="n"/>
      <c r="C56" s="74" t="inlineStr">
        <is>
          <t>cưới đức</t>
        </is>
      </c>
      <c r="D56" s="14" t="inlineStr">
        <is>
          <t>event</t>
        </is>
      </c>
      <c r="E56" s="14" t="inlineStr">
        <is>
          <t>Chung</t>
        </is>
      </c>
      <c r="F56" s="14" t="n">
        <v>2000000</v>
      </c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</row>
    <row r="57">
      <c r="A57" s="24" t="n"/>
      <c r="B57" s="78" t="n"/>
      <c r="C57" s="74" t="inlineStr">
        <is>
          <t>điếu o</t>
        </is>
      </c>
      <c r="D57" s="14" t="inlineStr">
        <is>
          <t>event</t>
        </is>
      </c>
      <c r="E57" s="14" t="inlineStr">
        <is>
          <t>Chung</t>
        </is>
      </c>
      <c r="F57" s="14" t="n">
        <v>1000000</v>
      </c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</row>
    <row r="58">
      <c r="A58" s="24" t="n"/>
      <c r="B58" s="78" t="n"/>
      <c r="C58" s="74" t="inlineStr">
        <is>
          <t>kem</t>
        </is>
      </c>
      <c r="D58" s="14" t="inlineStr">
        <is>
          <t>vui chơi</t>
        </is>
      </c>
      <c r="E58" s="14" t="inlineStr">
        <is>
          <t>Chung</t>
        </is>
      </c>
      <c r="F58" s="14" t="n">
        <v>150000</v>
      </c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</row>
    <row r="59">
      <c r="A59" s="24" t="n"/>
      <c r="B59" s="78" t="n"/>
      <c r="C59" s="74" t="inlineStr">
        <is>
          <t>bàn là</t>
        </is>
      </c>
      <c r="D59" s="14" t="inlineStr">
        <is>
          <t>đồ dùng GĐ</t>
        </is>
      </c>
      <c r="E59" s="14" t="inlineStr">
        <is>
          <t>Chung</t>
        </is>
      </c>
      <c r="F59" s="14">
        <f>390000+29000</f>
        <v/>
      </c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</row>
    <row r="60">
      <c r="A60" s="24" t="n"/>
      <c r="B60" s="78" t="n"/>
      <c r="C60" s="74" t="inlineStr">
        <is>
          <t>măng cụt</t>
        </is>
      </c>
      <c r="D60" s="14" t="inlineStr">
        <is>
          <t>Ăn uống</t>
        </is>
      </c>
      <c r="E60" s="14" t="inlineStr">
        <is>
          <t>Chung</t>
        </is>
      </c>
      <c r="F60" s="14">
        <f>48000+120000</f>
        <v/>
      </c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</row>
    <row r="61">
      <c r="A61" s="24" t="n"/>
      <c r="B61" s="78" t="n"/>
      <c r="C61" s="74" t="inlineStr">
        <is>
          <t>xem show cốc tùng</t>
        </is>
      </c>
      <c r="D61" s="14" t="inlineStr">
        <is>
          <t>vui chơi</t>
        </is>
      </c>
      <c r="E61" s="14" t="inlineStr">
        <is>
          <t>Chung</t>
        </is>
      </c>
      <c r="F61" s="14" t="n">
        <v>506000</v>
      </c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</row>
    <row r="62">
      <c r="A62" s="24" t="n"/>
      <c r="B62" s="78" t="n"/>
      <c r="C62" s="74" t="inlineStr">
        <is>
          <t>quà tặng ly</t>
        </is>
      </c>
      <c r="D62" s="14" t="inlineStr">
        <is>
          <t>event</t>
        </is>
      </c>
      <c r="E62" s="14" t="inlineStr">
        <is>
          <t>vợ</t>
        </is>
      </c>
      <c r="F62" s="14">
        <f>226000+100000</f>
        <v/>
      </c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</row>
    <row r="63">
      <c r="A63" s="24" t="n"/>
      <c r="B63" s="78" t="n"/>
      <c r="C63" s="74" t="inlineStr">
        <is>
          <t>tốt nghiệp minh</t>
        </is>
      </c>
      <c r="D63" s="14" t="inlineStr">
        <is>
          <t>event</t>
        </is>
      </c>
      <c r="E63" s="14" t="inlineStr">
        <is>
          <t>Chung</t>
        </is>
      </c>
      <c r="F63" s="14" t="n">
        <v>1000000</v>
      </c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</row>
    <row r="64">
      <c r="A64" s="24" t="n"/>
      <c r="B64" s="78" t="n"/>
      <c r="C64" s="74" t="inlineStr">
        <is>
          <t>cafe, ếch</t>
        </is>
      </c>
      <c r="D64" s="14" t="inlineStr">
        <is>
          <t>Ăn uống</t>
        </is>
      </c>
      <c r="E64" s="14" t="inlineStr">
        <is>
          <t>Chung</t>
        </is>
      </c>
      <c r="F64" s="14">
        <f>1200000+1500000</f>
        <v/>
      </c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</row>
    <row r="65">
      <c r="A65" s="24" t="n"/>
      <c r="B65" s="78" t="n"/>
      <c r="C65" s="74" t="inlineStr">
        <is>
          <t>lẩu bò</t>
        </is>
      </c>
      <c r="D65" s="14" t="inlineStr">
        <is>
          <t>Ăn uống</t>
        </is>
      </c>
      <c r="E65" s="14" t="inlineStr">
        <is>
          <t>Chung</t>
        </is>
      </c>
      <c r="F65" s="14">
        <f>350000+400000+20000</f>
        <v/>
      </c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</row>
    <row r="66">
      <c r="A66" s="24" t="n"/>
      <c r="B66" s="78" t="n"/>
      <c r="C66" s="74" t="inlineStr">
        <is>
          <t>vé mb về tết</t>
        </is>
      </c>
      <c r="D66" s="14" t="inlineStr">
        <is>
          <t>event</t>
        </is>
      </c>
      <c r="E66" s="14" t="inlineStr">
        <is>
          <t>Chung</t>
        </is>
      </c>
      <c r="F66" s="14" t="n">
        <v>6110000</v>
      </c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</row>
    <row r="67">
      <c r="A67" s="24" t="n"/>
      <c r="B67" s="78" t="n"/>
      <c r="C67" s="74" t="inlineStr">
        <is>
          <t>be đi lại</t>
        </is>
      </c>
      <c r="D67" s="14" t="inlineStr">
        <is>
          <t>phí tiện ích</t>
        </is>
      </c>
      <c r="E67" s="14" t="inlineStr">
        <is>
          <t>Chung</t>
        </is>
      </c>
      <c r="F67" s="14">
        <f>120000+31000+52000+36000+61000+20000+8000+46000+42000+46000</f>
        <v/>
      </c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</row>
    <row r="68">
      <c r="A68" s="24" t="n"/>
      <c r="B68" s="78" t="n"/>
      <c r="C68" s="74" t="inlineStr">
        <is>
          <t>bắp, thanh long, bánh tráng bánh chưng</t>
        </is>
      </c>
      <c r="D68" s="14" t="inlineStr">
        <is>
          <t>Ăn uống</t>
        </is>
      </c>
      <c r="E68" s="14" t="inlineStr">
        <is>
          <t>Chung</t>
        </is>
      </c>
      <c r="F68" s="14" t="n">
        <v>240000</v>
      </c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</row>
    <row r="69">
      <c r="A69" s="24" t="n"/>
      <c r="B69" s="78" t="n"/>
      <c r="C69" s="74" t="inlineStr">
        <is>
          <t>học khô bò</t>
        </is>
      </c>
      <c r="D69" s="14" t="inlineStr">
        <is>
          <t>học tập</t>
        </is>
      </c>
      <c r="E69" s="14" t="inlineStr">
        <is>
          <t>vợ</t>
        </is>
      </c>
      <c r="F69" s="14" t="n">
        <v>60000</v>
      </c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</row>
    <row r="70">
      <c r="A70" s="24" t="n"/>
      <c r="B70" s="78" t="n"/>
      <c r="C70" s="74" t="inlineStr">
        <is>
          <t>bún mọc</t>
        </is>
      </c>
      <c r="D70" s="14" t="inlineStr">
        <is>
          <t>Ăn uống</t>
        </is>
      </c>
      <c r="E70" s="14" t="inlineStr">
        <is>
          <t>Chung</t>
        </is>
      </c>
      <c r="F70" s="14" t="n">
        <v>40000</v>
      </c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</row>
    <row r="71">
      <c r="A71" s="24" t="n"/>
      <c r="B71" s="78" t="n"/>
      <c r="C71" s="74" t="inlineStr">
        <is>
          <t>pin</t>
        </is>
      </c>
      <c r="D71" s="14" t="inlineStr">
        <is>
          <t>đồ dùng GĐ</t>
        </is>
      </c>
      <c r="E71" s="14" t="inlineStr">
        <is>
          <t>Chung</t>
        </is>
      </c>
      <c r="F71" s="14">
        <f>70000+26000</f>
        <v/>
      </c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</row>
    <row r="72">
      <c r="A72" s="24" t="n"/>
      <c r="B72" s="78" t="n"/>
      <c r="C72" s="74" t="inlineStr">
        <is>
          <t>cafe+bánh mì chảo</t>
        </is>
      </c>
      <c r="D72" s="14" t="inlineStr">
        <is>
          <t>Ăn uống</t>
        </is>
      </c>
      <c r="E72" s="14" t="inlineStr">
        <is>
          <t>Chung</t>
        </is>
      </c>
      <c r="F72" s="14">
        <f>105000+60000</f>
        <v/>
      </c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</row>
    <row r="73">
      <c r="A73" s="24" t="n"/>
      <c r="B73" s="78" t="n"/>
      <c r="C73" s="74" t="inlineStr">
        <is>
          <t>hoa cúng</t>
        </is>
      </c>
      <c r="D73" s="14" t="inlineStr">
        <is>
          <t>Ăn uống</t>
        </is>
      </c>
      <c r="E73" s="14" t="inlineStr">
        <is>
          <t>Chung</t>
        </is>
      </c>
      <c r="F73" s="14" t="n">
        <v>45000</v>
      </c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</row>
    <row r="74">
      <c r="A74" s="24" t="n"/>
      <c r="B74" s="78" t="n"/>
      <c r="C74" s="74" t="inlineStr">
        <is>
          <t>crocs</t>
        </is>
      </c>
      <c r="D74" s="14" t="inlineStr">
        <is>
          <t>đồ dùng GĐ</t>
        </is>
      </c>
      <c r="E74" s="14" t="inlineStr">
        <is>
          <t>vợ</t>
        </is>
      </c>
      <c r="F74" s="14" t="n">
        <v>2958000</v>
      </c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</row>
    <row r="75">
      <c r="A75" s="24" t="n"/>
      <c r="B75" s="78" t="n"/>
      <c r="C75" s="74" t="inlineStr">
        <is>
          <t>game</t>
        </is>
      </c>
      <c r="D75" s="14" t="inlineStr">
        <is>
          <t>vui chơi</t>
        </is>
      </c>
      <c r="E75" s="14" t="inlineStr">
        <is>
          <t>Chung</t>
        </is>
      </c>
      <c r="F75" s="14" t="n">
        <v>400000</v>
      </c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</row>
    <row r="76">
      <c r="A76" s="24" t="n"/>
      <c r="B76" s="78" t="n"/>
      <c r="C76" s="74" t="inlineStr">
        <is>
          <t>thiso</t>
        </is>
      </c>
      <c r="D76" s="14" t="inlineStr">
        <is>
          <t>Ăn uống</t>
        </is>
      </c>
      <c r="E76" s="14" t="inlineStr">
        <is>
          <t>Chung</t>
        </is>
      </c>
      <c r="F76" s="14">
        <f>163000+3846000</f>
        <v/>
      </c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</row>
    <row r="77">
      <c r="A77" s="24" t="n"/>
      <c r="B77" s="78" t="n"/>
      <c r="C77" s="74" t="inlineStr">
        <is>
          <t>xăng vk</t>
        </is>
      </c>
      <c r="D77" s="14" t="inlineStr">
        <is>
          <t>phí tiện ích</t>
        </is>
      </c>
      <c r="E77" s="14" t="inlineStr">
        <is>
          <t>vợ</t>
        </is>
      </c>
      <c r="F77" s="14" t="n">
        <v>100000</v>
      </c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</row>
    <row r="78">
      <c r="A78" s="24" t="n"/>
      <c r="B78" s="78" t="n"/>
      <c r="C78" s="74" t="inlineStr">
        <is>
          <t>yogurt</t>
        </is>
      </c>
      <c r="D78" s="14" t="inlineStr">
        <is>
          <t>vui chơi</t>
        </is>
      </c>
      <c r="E78" s="14" t="inlineStr">
        <is>
          <t>Chung</t>
        </is>
      </c>
      <c r="F78" s="14" t="n">
        <v>198000</v>
      </c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</row>
    <row r="79">
      <c r="A79" s="24" t="n"/>
      <c r="B79" s="78" t="n"/>
      <c r="C79" s="74" t="inlineStr">
        <is>
          <t>xăng ck</t>
        </is>
      </c>
      <c r="D79" s="14" t="inlineStr">
        <is>
          <t>phí tiện ích</t>
        </is>
      </c>
      <c r="E79" s="14" t="inlineStr">
        <is>
          <t>chồng</t>
        </is>
      </c>
      <c r="F79" s="14" t="n">
        <v>104000</v>
      </c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</row>
    <row r="80">
      <c r="A80" s="24" t="n"/>
      <c r="B80" s="78" t="n"/>
      <c r="C80" s="74" t="inlineStr">
        <is>
          <t>chảo, xửng hấp, nắp vung</t>
        </is>
      </c>
      <c r="D80" s="14" t="inlineStr">
        <is>
          <t>đồ dùng GĐ</t>
        </is>
      </c>
      <c r="E80" s="14" t="inlineStr">
        <is>
          <t>Chung</t>
        </is>
      </c>
      <c r="F80" s="14" t="n">
        <v>306000</v>
      </c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</row>
    <row r="81">
      <c r="A81" s="24" t="n"/>
      <c r="B81" s="78" t="n"/>
      <c r="C81" s="74" t="inlineStr">
        <is>
          <t>áo vk</t>
        </is>
      </c>
      <c r="D81" s="14" t="inlineStr">
        <is>
          <t>Làm đẹp</t>
        </is>
      </c>
      <c r="E81" s="14" t="inlineStr">
        <is>
          <t>vợ</t>
        </is>
      </c>
      <c r="F81" s="14" t="n">
        <v>292000</v>
      </c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</row>
    <row r="82">
      <c r="A82" s="24" t="n"/>
      <c r="B82" s="78" t="n"/>
      <c r="C82" s="74" t="inlineStr">
        <is>
          <t>tiêm sugi</t>
        </is>
      </c>
      <c r="D82" s="14" t="inlineStr">
        <is>
          <t>Y tế</t>
        </is>
      </c>
      <c r="E82" s="14" t="inlineStr">
        <is>
          <t>SUGI</t>
        </is>
      </c>
      <c r="F82" s="14" t="n">
        <v>1606000</v>
      </c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</row>
    <row r="83">
      <c r="A83" s="24" t="n"/>
      <c r="B83" s="78" t="n"/>
      <c r="C83" s="74" t="inlineStr">
        <is>
          <t>th milk + gạo</t>
        </is>
      </c>
      <c r="D83" s="14" t="inlineStr">
        <is>
          <t>Ăn uống</t>
        </is>
      </c>
      <c r="E83" s="14" t="inlineStr">
        <is>
          <t>Chung</t>
        </is>
      </c>
      <c r="F83" s="14" t="n">
        <v>133000</v>
      </c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</row>
    <row r="84">
      <c r="A84" s="24" t="n"/>
      <c r="B84" s="78" t="n"/>
      <c r="C84" s="74" t="inlineStr">
        <is>
          <t>bỉm</t>
        </is>
      </c>
      <c r="D84" s="14" t="inlineStr">
        <is>
          <t>đồ dùng GĐ</t>
        </is>
      </c>
      <c r="E84" s="14" t="inlineStr">
        <is>
          <t>SUGI</t>
        </is>
      </c>
      <c r="F84" s="14" t="n">
        <v>381000</v>
      </c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</row>
    <row r="85">
      <c r="A85" s="24" t="n"/>
      <c r="B85" s="78" t="n"/>
      <c r="C85" s="74" t="inlineStr">
        <is>
          <t>coop</t>
        </is>
      </c>
      <c r="D85" s="14" t="inlineStr">
        <is>
          <t>Ăn uống</t>
        </is>
      </c>
      <c r="E85" s="14" t="inlineStr">
        <is>
          <t>Chung</t>
        </is>
      </c>
      <c r="F85" s="14">
        <f>23000+31000+68000+24000</f>
        <v/>
      </c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</row>
    <row r="86">
      <c r="A86" s="24" t="n"/>
      <c r="B86" s="78" t="n"/>
      <c r="C86" s="74" t="inlineStr">
        <is>
          <t>lãi</t>
        </is>
      </c>
      <c r="D86" s="14" t="inlineStr">
        <is>
          <t>Nợ</t>
        </is>
      </c>
      <c r="E86" s="14" t="inlineStr">
        <is>
          <t>Chung</t>
        </is>
      </c>
      <c r="F86" s="14" t="n">
        <v>34000</v>
      </c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</row>
    <row r="87">
      <c r="A87" s="24" t="n"/>
      <c r="B87" s="78" t="n"/>
      <c r="C87" s="69" t="inlineStr">
        <is>
          <t>bọc đồ</t>
        </is>
      </c>
      <c r="D87" s="14" t="inlineStr">
        <is>
          <t>Công việc</t>
        </is>
      </c>
      <c r="E87" s="14" t="inlineStr">
        <is>
          <t>vợ</t>
        </is>
      </c>
      <c r="F87" s="14" t="n">
        <v>20000</v>
      </c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</row>
    <row r="88">
      <c r="A88" s="24" t="n"/>
      <c r="B88" s="78" t="n"/>
      <c r="C88" s="7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</row>
    <row r="89">
      <c r="A89" s="24" t="n"/>
      <c r="B89" s="78" t="n"/>
      <c r="C89" s="7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</row>
    <row r="90">
      <c r="A90" s="24" t="n"/>
      <c r="B90" s="78" t="n"/>
      <c r="C90" s="7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</row>
    <row r="91">
      <c r="A91" s="24" t="n"/>
      <c r="B91" s="78" t="n"/>
      <c r="C91" s="7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</row>
    <row r="92">
      <c r="A92" s="24" t="n"/>
      <c r="B92" s="78" t="n"/>
      <c r="C92" s="7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</row>
    <row r="93">
      <c r="A93" s="24" t="n"/>
      <c r="B93" s="78" t="n"/>
      <c r="C93" s="7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</row>
    <row r="94">
      <c r="A94" s="24" t="n"/>
      <c r="B94" s="78" t="n"/>
      <c r="C94" s="7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</row>
    <row r="95">
      <c r="A95" s="24" t="n"/>
      <c r="B95" s="78" t="n"/>
      <c r="C95" s="7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</row>
    <row r="96">
      <c r="A96" s="24" t="n"/>
      <c r="B96" s="78" t="n"/>
      <c r="C96" s="7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</row>
    <row r="97">
      <c r="A97" s="24" t="n"/>
      <c r="B97" s="78" t="n"/>
      <c r="C97" s="7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</row>
    <row r="98">
      <c r="A98" s="24" t="n"/>
      <c r="B98" s="78" t="n"/>
      <c r="C98" s="7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</row>
    <row r="99">
      <c r="A99" s="24" t="n"/>
      <c r="B99" s="78" t="n"/>
      <c r="C99" s="7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</row>
    <row r="100">
      <c r="A100" s="24" t="n"/>
      <c r="B100" s="78" t="n"/>
      <c r="C100" s="7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</row>
    <row r="101">
      <c r="A101" s="24" t="n"/>
      <c r="B101" s="78" t="n"/>
      <c r="C101" s="7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</row>
    <row r="102">
      <c r="A102" s="24" t="n"/>
      <c r="B102" s="78" t="n"/>
      <c r="C102" s="7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</row>
    <row r="103">
      <c r="A103" s="24" t="n"/>
      <c r="B103" s="78" t="n"/>
      <c r="C103" s="7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</row>
    <row r="104">
      <c r="A104" s="24" t="n"/>
      <c r="B104" s="78" t="n"/>
      <c r="C104" s="7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</row>
    <row r="105">
      <c r="A105" s="24" t="n"/>
      <c r="B105" s="78" t="n"/>
      <c r="C105" s="7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</row>
    <row r="106">
      <c r="A106" s="24" t="n"/>
      <c r="B106" s="78" t="n"/>
      <c r="C106" s="7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</row>
    <row r="107">
      <c r="A107" s="24" t="n"/>
      <c r="B107" s="78" t="n"/>
      <c r="C107" s="7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</row>
    <row r="108">
      <c r="A108" s="24" t="n"/>
      <c r="B108" s="78" t="n"/>
      <c r="C108" s="7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</row>
    <row r="109">
      <c r="A109" s="24" t="n"/>
      <c r="B109" s="78" t="n"/>
      <c r="C109" s="7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</row>
    <row r="110">
      <c r="A110" s="24" t="n"/>
      <c r="B110" s="78" t="n"/>
      <c r="C110" s="7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</row>
    <row r="111">
      <c r="A111" s="24" t="n"/>
      <c r="B111" s="78" t="n"/>
      <c r="C111" s="7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</row>
    <row r="112">
      <c r="A112" s="24" t="n"/>
      <c r="B112" s="78" t="n"/>
      <c r="C112" s="7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</row>
    <row r="113">
      <c r="A113" s="24" t="n"/>
      <c r="B113" s="78" t="n"/>
      <c r="C113" s="7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</row>
    <row r="114">
      <c r="A114" s="24" t="n"/>
      <c r="B114" s="78" t="n"/>
      <c r="C114" s="7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</row>
    <row r="115">
      <c r="A115" s="24" t="n"/>
      <c r="B115" s="78" t="n"/>
      <c r="C115" s="7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</row>
    <row r="116">
      <c r="A116" s="24" t="n"/>
      <c r="B116" s="78" t="n"/>
      <c r="C116" s="7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</row>
    <row r="117">
      <c r="A117" s="24" t="n"/>
      <c r="B117" s="78" t="n"/>
      <c r="C117" s="7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</row>
    <row r="118">
      <c r="A118" s="24" t="n"/>
      <c r="B118" s="78" t="n"/>
      <c r="C118" s="7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</row>
    <row r="119">
      <c r="A119" s="24" t="n"/>
      <c r="B119" s="78" t="n"/>
      <c r="C119" s="7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</row>
    <row r="120">
      <c r="A120" s="24" t="n"/>
      <c r="B120" s="78" t="n"/>
      <c r="C120" s="7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</row>
    <row r="121">
      <c r="A121" s="24" t="n"/>
      <c r="B121" s="78" t="n"/>
      <c r="C121" s="7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</row>
    <row r="122">
      <c r="A122" s="24" t="n"/>
      <c r="B122" s="78" t="n"/>
      <c r="C122" s="7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</row>
    <row r="123">
      <c r="A123" s="24" t="n"/>
      <c r="B123" s="78" t="n"/>
      <c r="C123" s="7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</row>
    <row r="124">
      <c r="A124" s="24" t="n"/>
      <c r="B124" s="78" t="n"/>
      <c r="C124" s="7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</row>
    <row r="125">
      <c r="A125" s="24" t="n"/>
      <c r="B125" s="78" t="n"/>
      <c r="C125" s="7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</row>
    <row r="126">
      <c r="A126" s="24" t="n"/>
      <c r="B126" s="78" t="n"/>
      <c r="C126" s="7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</row>
    <row r="127">
      <c r="A127" s="24" t="n"/>
      <c r="B127" s="78" t="n"/>
      <c r="C127" s="7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</row>
    <row r="128">
      <c r="A128" s="24" t="n"/>
      <c r="B128" s="78" t="n"/>
      <c r="C128" s="7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</row>
    <row r="129">
      <c r="A129" s="24" t="n"/>
      <c r="B129" s="78" t="n"/>
      <c r="C129" s="7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</row>
    <row r="130">
      <c r="A130" s="24" t="n"/>
      <c r="B130" s="78" t="n"/>
      <c r="C130" s="7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</row>
    <row r="131">
      <c r="A131" s="24" t="n"/>
      <c r="B131" s="78" t="n"/>
      <c r="C131" s="7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</row>
    <row r="132">
      <c r="A132" s="24" t="n"/>
      <c r="B132" s="78" t="n"/>
      <c r="C132" s="7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</row>
    <row r="133">
      <c r="A133" s="24" t="n"/>
      <c r="B133" s="78" t="n"/>
      <c r="C133" s="7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</row>
    <row r="134">
      <c r="A134" s="24" t="n"/>
      <c r="B134" s="78" t="n"/>
      <c r="C134" s="7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</row>
    <row r="135">
      <c r="A135" s="24" t="n"/>
      <c r="B135" s="78" t="n"/>
      <c r="C135" s="7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</row>
    <row r="136">
      <c r="A136" s="24" t="n"/>
      <c r="B136" s="78" t="n"/>
      <c r="C136" s="7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</row>
    <row r="137">
      <c r="A137" s="24" t="n"/>
      <c r="B137" s="78" t="n"/>
      <c r="C137" s="7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</row>
    <row r="138">
      <c r="A138" s="24" t="n"/>
      <c r="B138" s="78" t="n"/>
      <c r="C138" s="7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</row>
    <row r="139">
      <c r="A139" s="24" t="n"/>
      <c r="B139" s="78" t="n"/>
      <c r="C139" s="7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</row>
    <row r="140">
      <c r="A140" s="24" t="n"/>
      <c r="B140" s="78" t="n"/>
      <c r="C140" s="7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</row>
    <row r="141">
      <c r="A141" s="24" t="n"/>
      <c r="B141" s="78" t="n"/>
      <c r="C141" s="7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</row>
    <row r="142">
      <c r="A142" s="24" t="n"/>
      <c r="B142" s="78" t="n"/>
      <c r="C142" s="7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</row>
    <row r="143">
      <c r="A143" s="24" t="n"/>
      <c r="B143" s="78" t="n"/>
      <c r="C143" s="7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</row>
    <row r="144">
      <c r="A144" s="24" t="n"/>
      <c r="B144" s="78" t="n"/>
      <c r="C144" s="7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</row>
    <row r="145">
      <c r="A145" s="24" t="n"/>
      <c r="B145" s="78" t="n"/>
      <c r="C145" s="7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</row>
    <row r="146">
      <c r="A146" s="24" t="n"/>
      <c r="B146" s="78" t="n"/>
      <c r="C146" s="7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</row>
    <row r="147">
      <c r="A147" s="24" t="n"/>
      <c r="B147" s="78" t="n"/>
      <c r="C147" s="7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</row>
    <row r="148">
      <c r="A148" s="24" t="n"/>
      <c r="B148" s="78" t="n"/>
      <c r="C148" s="7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</row>
    <row r="149">
      <c r="A149" s="24" t="n"/>
      <c r="B149" s="78" t="n"/>
      <c r="C149" s="7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</row>
    <row r="150">
      <c r="A150" s="24" t="n"/>
      <c r="B150" s="78" t="n"/>
      <c r="C150" s="7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</row>
    <row r="151">
      <c r="A151" s="24" t="n"/>
      <c r="B151" s="78" t="n"/>
      <c r="C151" s="7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</row>
    <row r="152">
      <c r="A152" s="24" t="n"/>
      <c r="B152" s="78" t="n"/>
      <c r="C152" s="7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</row>
    <row r="153">
      <c r="A153" s="24" t="n"/>
      <c r="B153" s="78" t="n"/>
      <c r="C153" s="7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</row>
    <row r="154">
      <c r="A154" s="24" t="n"/>
      <c r="B154" s="78" t="n"/>
      <c r="C154" s="7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</row>
    <row r="155">
      <c r="A155" s="24" t="n"/>
      <c r="B155" s="78" t="n"/>
      <c r="C155" s="7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</row>
    <row r="156">
      <c r="A156" s="24" t="n"/>
      <c r="B156" s="78" t="n"/>
      <c r="C156" s="7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</row>
    <row r="157">
      <c r="A157" s="24" t="n"/>
      <c r="B157" s="78" t="n"/>
      <c r="C157" s="7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</row>
    <row r="158">
      <c r="A158" s="24" t="n"/>
      <c r="B158" s="78" t="n"/>
      <c r="C158" s="7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</row>
    <row r="159">
      <c r="A159" s="24" t="n"/>
      <c r="B159" s="78" t="n"/>
      <c r="C159" s="7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</row>
    <row r="160">
      <c r="A160" s="24" t="n"/>
      <c r="B160" s="78" t="n"/>
      <c r="C160" s="7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</row>
    <row r="161">
      <c r="A161" s="24" t="n"/>
      <c r="B161" s="78" t="n"/>
      <c r="C161" s="7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</row>
    <row r="162">
      <c r="A162" s="24" t="n"/>
      <c r="B162" s="78" t="n"/>
      <c r="C162" s="7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</row>
    <row r="163">
      <c r="A163" s="24" t="n"/>
      <c r="B163" s="78" t="n"/>
      <c r="C163" s="7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</row>
    <row r="164">
      <c r="A164" s="24" t="n"/>
      <c r="B164" s="78" t="n"/>
      <c r="C164" s="7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</row>
    <row r="165">
      <c r="A165" s="24" t="n"/>
      <c r="B165" s="78" t="n"/>
      <c r="C165" s="7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</row>
    <row r="166">
      <c r="A166" s="24" t="n"/>
      <c r="B166" s="78" t="n"/>
      <c r="C166" s="7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</row>
    <row r="167">
      <c r="A167" s="24" t="n"/>
      <c r="B167" s="78" t="n"/>
      <c r="C167" s="7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</row>
    <row r="168">
      <c r="A168" s="24" t="n"/>
      <c r="B168" s="78" t="n"/>
      <c r="C168" s="7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</row>
    <row r="169">
      <c r="A169" s="24" t="n"/>
      <c r="B169" s="78" t="n"/>
      <c r="C169" s="7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</row>
    <row r="170">
      <c r="A170" s="24" t="n"/>
      <c r="B170" s="78" t="n"/>
      <c r="C170" s="7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</row>
    <row r="171">
      <c r="A171" s="24" t="n"/>
      <c r="B171" s="78" t="n"/>
      <c r="C171" s="7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</row>
    <row r="172">
      <c r="A172" s="24" t="n"/>
      <c r="B172" s="78" t="n"/>
      <c r="C172" s="7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</row>
    <row r="173">
      <c r="A173" s="24" t="n"/>
      <c r="B173" s="78" t="n"/>
      <c r="C173" s="7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</row>
    <row r="174">
      <c r="A174" s="24" t="n"/>
      <c r="B174" s="78" t="n"/>
      <c r="C174" s="7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</row>
    <row r="175">
      <c r="A175" s="24" t="n"/>
      <c r="B175" s="78" t="n"/>
      <c r="C175" s="7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</row>
    <row r="176">
      <c r="A176" s="24" t="n"/>
      <c r="B176" s="78" t="n"/>
      <c r="C176" s="7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</row>
    <row r="177">
      <c r="A177" s="24" t="n"/>
      <c r="B177" s="78" t="n"/>
      <c r="C177" s="7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</row>
    <row r="178">
      <c r="A178" s="24" t="n"/>
      <c r="B178" s="78" t="n"/>
      <c r="C178" s="7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</row>
    <row r="179">
      <c r="A179" s="24" t="n"/>
      <c r="B179" s="78" t="n"/>
      <c r="C179" s="7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</row>
    <row r="180">
      <c r="A180" s="24" t="n"/>
      <c r="B180" s="78" t="n"/>
      <c r="C180" s="7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</row>
    <row r="181">
      <c r="A181" s="24" t="n"/>
      <c r="B181" s="78" t="n"/>
      <c r="C181" s="7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</row>
    <row r="182">
      <c r="A182" s="24" t="n"/>
      <c r="B182" s="78" t="n"/>
      <c r="C182" s="7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</row>
    <row r="183">
      <c r="A183" s="24" t="n"/>
      <c r="B183" s="78" t="n"/>
      <c r="C183" s="7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</row>
    <row r="184">
      <c r="A184" s="24" t="n"/>
      <c r="B184" s="78" t="n"/>
      <c r="C184" s="7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</row>
    <row r="185">
      <c r="A185" s="24" t="n"/>
      <c r="B185" s="78" t="n"/>
      <c r="C185" s="7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</row>
    <row r="186">
      <c r="A186" s="24" t="n"/>
      <c r="B186" s="78" t="n"/>
      <c r="C186" s="7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</row>
    <row r="187">
      <c r="A187" s="24" t="n"/>
      <c r="B187" s="78" t="n"/>
      <c r="C187" s="7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</row>
    <row r="188">
      <c r="A188" s="24" t="n"/>
      <c r="B188" s="78" t="n"/>
      <c r="C188" s="7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</row>
    <row r="189">
      <c r="A189" s="24" t="n"/>
      <c r="B189" s="78" t="n"/>
      <c r="C189" s="7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</row>
    <row r="190">
      <c r="A190" s="24" t="n"/>
      <c r="B190" s="78" t="n"/>
      <c r="C190" s="7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</row>
    <row r="191">
      <c r="A191" s="24" t="n"/>
      <c r="B191" s="78" t="n"/>
      <c r="C191" s="7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</row>
    <row r="192">
      <c r="A192" s="24" t="n"/>
      <c r="B192" s="78" t="n"/>
      <c r="C192" s="7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</row>
    <row r="193">
      <c r="A193" s="24" t="n"/>
      <c r="B193" s="78" t="n"/>
      <c r="C193" s="7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</row>
    <row r="194">
      <c r="A194" s="24" t="n"/>
      <c r="B194" s="78" t="n"/>
      <c r="C194" s="7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</row>
    <row r="195">
      <c r="A195" s="24" t="n"/>
      <c r="B195" s="78" t="n"/>
      <c r="C195" s="7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</row>
    <row r="196">
      <c r="A196" s="24" t="n"/>
      <c r="B196" s="78" t="n"/>
      <c r="C196" s="7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</row>
    <row r="197">
      <c r="A197" s="24" t="n"/>
      <c r="B197" s="78" t="n"/>
      <c r="C197" s="7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</row>
    <row r="198">
      <c r="A198" s="24" t="n"/>
      <c r="B198" s="78" t="n"/>
      <c r="C198" s="7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</row>
    <row r="199">
      <c r="A199" s="24" t="n"/>
      <c r="B199" s="78" t="n"/>
      <c r="C199" s="7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</row>
    <row r="200">
      <c r="A200" s="24" t="n"/>
      <c r="B200" s="78" t="n"/>
      <c r="C200" s="7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</row>
    <row r="201">
      <c r="A201" s="24" t="n"/>
      <c r="B201" s="78" t="n"/>
      <c r="C201" s="7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</row>
    <row r="202">
      <c r="A202" s="24" t="n"/>
      <c r="B202" s="78" t="n"/>
      <c r="C202" s="7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</row>
    <row r="203">
      <c r="A203" s="24" t="n"/>
      <c r="B203" s="78" t="n"/>
      <c r="C203" s="7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</row>
    <row r="204">
      <c r="A204" s="24" t="n"/>
      <c r="B204" s="78" t="n"/>
      <c r="C204" s="7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</row>
    <row r="205">
      <c r="A205" s="24" t="n"/>
      <c r="B205" s="78" t="n"/>
      <c r="C205" s="7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</row>
    <row r="206">
      <c r="A206" s="24" t="n"/>
      <c r="B206" s="78" t="n"/>
      <c r="C206" s="7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</row>
    <row r="207">
      <c r="A207" s="24" t="n"/>
      <c r="B207" s="78" t="n"/>
      <c r="C207" s="7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</row>
    <row r="208">
      <c r="A208" s="24" t="n"/>
      <c r="B208" s="78" t="n"/>
      <c r="C208" s="7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</row>
    <row r="209">
      <c r="A209" s="24" t="n"/>
      <c r="B209" s="78" t="n"/>
      <c r="C209" s="7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</row>
    <row r="210">
      <c r="A210" s="24" t="n"/>
      <c r="B210" s="78" t="n"/>
      <c r="C210" s="7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</row>
    <row r="211">
      <c r="A211" s="24" t="n"/>
      <c r="B211" s="78" t="n"/>
      <c r="C211" s="7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</row>
    <row r="212">
      <c r="A212" s="24" t="n"/>
      <c r="B212" s="78" t="n"/>
      <c r="C212" s="7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</row>
    <row r="213">
      <c r="A213" s="24" t="n"/>
      <c r="B213" s="78" t="n"/>
      <c r="C213" s="7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</row>
    <row r="214">
      <c r="A214" s="24" t="n"/>
      <c r="B214" s="78" t="n"/>
      <c r="C214" s="7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</row>
    <row r="215">
      <c r="A215" s="24" t="n"/>
      <c r="B215" s="78" t="n"/>
      <c r="C215" s="7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</row>
    <row r="216">
      <c r="A216" s="24" t="n"/>
      <c r="B216" s="78" t="n"/>
      <c r="C216" s="7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</row>
    <row r="217">
      <c r="A217" s="24" t="n"/>
      <c r="B217" s="78" t="n"/>
      <c r="C217" s="7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</row>
    <row r="218">
      <c r="A218" s="24" t="n"/>
      <c r="B218" s="78" t="n"/>
      <c r="C218" s="7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</row>
    <row r="219">
      <c r="A219" s="24" t="n"/>
      <c r="B219" s="78" t="n"/>
      <c r="C219" s="7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</row>
    <row r="220">
      <c r="A220" s="24" t="n"/>
      <c r="B220" s="78" t="n"/>
      <c r="C220" s="7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</row>
    <row r="221">
      <c r="A221" s="24" t="n"/>
      <c r="B221" s="78" t="n"/>
      <c r="C221" s="7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</row>
    <row r="222">
      <c r="A222" s="24" t="n"/>
      <c r="B222" s="78" t="n"/>
      <c r="C222" s="7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</row>
    <row r="223">
      <c r="A223" s="24" t="n"/>
      <c r="B223" s="78" t="n"/>
      <c r="C223" s="7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</row>
    <row r="224">
      <c r="A224" s="24" t="n"/>
      <c r="B224" s="78" t="n"/>
      <c r="C224" s="7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</row>
    <row r="225">
      <c r="A225" s="24" t="n"/>
      <c r="B225" s="78" t="n"/>
      <c r="C225" s="7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</row>
    <row r="226">
      <c r="A226" s="24" t="n"/>
      <c r="B226" s="78" t="n"/>
      <c r="C226" s="7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</row>
    <row r="227">
      <c r="A227" s="24" t="n"/>
      <c r="B227" s="78" t="n"/>
      <c r="C227" s="7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</row>
    <row r="228">
      <c r="A228" s="24" t="n"/>
      <c r="B228" s="78" t="n"/>
      <c r="C228" s="7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</row>
    <row r="229">
      <c r="A229" s="24" t="n"/>
      <c r="B229" s="78" t="n"/>
      <c r="C229" s="7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</row>
    <row r="230">
      <c r="A230" s="24" t="n"/>
      <c r="B230" s="78" t="n"/>
      <c r="C230" s="7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</row>
    <row r="231">
      <c r="A231" s="24" t="n"/>
      <c r="B231" s="78" t="n"/>
      <c r="C231" s="7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</row>
    <row r="232">
      <c r="A232" s="24" t="n"/>
      <c r="B232" s="78" t="n"/>
      <c r="C232" s="7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</row>
    <row r="233">
      <c r="A233" s="24" t="n"/>
      <c r="B233" s="78" t="n"/>
      <c r="C233" s="7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</row>
    <row r="234">
      <c r="A234" s="24" t="n"/>
      <c r="B234" s="78" t="n"/>
      <c r="C234" s="7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</row>
    <row r="235">
      <c r="A235" s="24" t="n"/>
      <c r="B235" s="78" t="n"/>
      <c r="C235" s="7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</row>
    <row r="236">
      <c r="A236" s="24" t="n"/>
      <c r="B236" s="78" t="n"/>
      <c r="C236" s="7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</row>
    <row r="237">
      <c r="A237" s="24" t="n"/>
      <c r="B237" s="78" t="n"/>
      <c r="C237" s="7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</row>
    <row r="238">
      <c r="A238" s="24" t="n"/>
      <c r="B238" s="78" t="n"/>
      <c r="C238" s="7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</row>
    <row r="239">
      <c r="A239" s="24" t="n"/>
      <c r="B239" s="78" t="n"/>
      <c r="C239" s="7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</row>
    <row r="240">
      <c r="A240" s="24" t="n"/>
      <c r="B240" s="78" t="n"/>
      <c r="C240" s="7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</row>
    <row r="241">
      <c r="A241" s="24" t="n"/>
      <c r="B241" s="78" t="n"/>
      <c r="C241" s="7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</row>
    <row r="242">
      <c r="A242" s="24" t="n"/>
      <c r="B242" s="78" t="n"/>
      <c r="C242" s="7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</row>
    <row r="243">
      <c r="A243" s="24" t="n"/>
      <c r="B243" s="78" t="n"/>
      <c r="C243" s="7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</row>
    <row r="244">
      <c r="A244" s="24" t="n"/>
      <c r="B244" s="78" t="n"/>
      <c r="C244" s="7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</row>
    <row r="245">
      <c r="A245" s="24" t="n"/>
      <c r="B245" s="78" t="n"/>
      <c r="C245" s="7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</row>
    <row r="246">
      <c r="A246" s="24" t="n"/>
      <c r="B246" s="78" t="n"/>
      <c r="C246" s="7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</row>
    <row r="247">
      <c r="A247" s="24" t="n"/>
      <c r="B247" s="78" t="n"/>
      <c r="C247" s="7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</row>
    <row r="248">
      <c r="A248" s="24" t="n"/>
      <c r="B248" s="78" t="n"/>
      <c r="C248" s="7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</row>
    <row r="249">
      <c r="A249" s="24" t="n"/>
      <c r="B249" s="78" t="n"/>
      <c r="C249" s="7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</row>
    <row r="250">
      <c r="A250" s="24" t="n"/>
      <c r="B250" s="78" t="n"/>
      <c r="C250" s="7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</row>
    <row r="251">
      <c r="A251" s="24" t="n"/>
      <c r="B251" s="78" t="n"/>
      <c r="C251" s="7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</row>
    <row r="252">
      <c r="A252" s="24" t="n"/>
      <c r="B252" s="78" t="n"/>
      <c r="C252" s="7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</row>
    <row r="253">
      <c r="A253" s="24" t="n"/>
      <c r="B253" s="78" t="n"/>
      <c r="C253" s="7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</row>
    <row r="254">
      <c r="A254" s="24" t="n"/>
      <c r="B254" s="78" t="n"/>
      <c r="C254" s="7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</row>
    <row r="255">
      <c r="A255" s="24" t="n"/>
      <c r="B255" s="78" t="n"/>
      <c r="C255" s="7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</row>
    <row r="256">
      <c r="A256" s="24" t="n"/>
      <c r="B256" s="78" t="n"/>
      <c r="C256" s="7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</row>
    <row r="257">
      <c r="A257" s="24" t="n"/>
      <c r="B257" s="78" t="n"/>
      <c r="C257" s="7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</row>
    <row r="258">
      <c r="A258" s="24" t="n"/>
      <c r="B258" s="78" t="n"/>
      <c r="C258" s="7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</row>
    <row r="259">
      <c r="A259" s="24" t="n"/>
      <c r="B259" s="78" t="n"/>
      <c r="C259" s="7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</row>
    <row r="260">
      <c r="A260" s="24" t="n"/>
      <c r="B260" s="78" t="n"/>
      <c r="C260" s="7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</row>
    <row r="261">
      <c r="A261" s="24" t="n"/>
      <c r="B261" s="78" t="n"/>
      <c r="C261" s="7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</row>
    <row r="262">
      <c r="A262" s="24" t="n"/>
      <c r="B262" s="78" t="n"/>
      <c r="C262" s="7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</row>
    <row r="263">
      <c r="A263" s="24" t="n"/>
      <c r="B263" s="78" t="n"/>
      <c r="C263" s="7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</row>
    <row r="264">
      <c r="A264" s="24" t="n"/>
      <c r="B264" s="78" t="n"/>
      <c r="C264" s="7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</row>
    <row r="265">
      <c r="A265" s="24" t="n"/>
      <c r="B265" s="78" t="n"/>
      <c r="C265" s="7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</row>
    <row r="266">
      <c r="A266" s="24" t="n"/>
      <c r="B266" s="78" t="n"/>
      <c r="C266" s="7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</row>
    <row r="267">
      <c r="A267" s="24" t="n"/>
      <c r="B267" s="78" t="n"/>
      <c r="C267" s="7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</row>
    <row r="268">
      <c r="A268" s="24" t="n"/>
      <c r="B268" s="78" t="n"/>
      <c r="C268" s="7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</row>
    <row r="269">
      <c r="A269" s="24" t="n"/>
      <c r="B269" s="78" t="n"/>
      <c r="C269" s="7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</row>
    <row r="270">
      <c r="A270" s="24" t="n"/>
      <c r="B270" s="78" t="n"/>
      <c r="C270" s="7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</row>
    <row r="271">
      <c r="A271" s="24" t="n"/>
      <c r="B271" s="78" t="n"/>
      <c r="C271" s="7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</row>
    <row r="272">
      <c r="A272" s="24" t="n"/>
      <c r="B272" s="78" t="n"/>
      <c r="C272" s="7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</row>
    <row r="273">
      <c r="A273" s="24" t="n"/>
      <c r="B273" s="78" t="n"/>
      <c r="C273" s="7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</row>
    <row r="274">
      <c r="A274" s="24" t="n"/>
      <c r="B274" s="78" t="n"/>
      <c r="C274" s="7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</row>
    <row r="275">
      <c r="A275" s="24" t="n"/>
      <c r="B275" s="78" t="n"/>
      <c r="C275" s="7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</row>
    <row r="276">
      <c r="A276" s="24" t="n"/>
      <c r="B276" s="78" t="n"/>
      <c r="C276" s="7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</row>
    <row r="277">
      <c r="A277" s="24" t="n"/>
      <c r="B277" s="78" t="n"/>
      <c r="C277" s="7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</row>
    <row r="278">
      <c r="A278" s="24" t="n"/>
      <c r="B278" s="78" t="n"/>
      <c r="C278" s="7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</row>
    <row r="279">
      <c r="A279" s="24" t="n"/>
      <c r="B279" s="78" t="n"/>
      <c r="C279" s="7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</row>
    <row r="280">
      <c r="A280" s="24" t="n"/>
      <c r="B280" s="78" t="n"/>
      <c r="C280" s="7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</row>
    <row r="281">
      <c r="A281" s="24" t="n"/>
      <c r="B281" s="78" t="n"/>
      <c r="C281" s="7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</row>
    <row r="282">
      <c r="A282" s="24" t="n"/>
      <c r="B282" s="78" t="n"/>
      <c r="C282" s="7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</row>
    <row r="283">
      <c r="A283" s="24" t="n"/>
      <c r="B283" s="78" t="n"/>
      <c r="C283" s="7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</row>
    <row r="284">
      <c r="A284" s="24" t="n"/>
      <c r="B284" s="78" t="n"/>
      <c r="C284" s="7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</row>
    <row r="285">
      <c r="A285" s="24" t="n"/>
      <c r="B285" s="78" t="n"/>
      <c r="C285" s="7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</row>
    <row r="286">
      <c r="A286" s="24" t="n"/>
      <c r="B286" s="78" t="n"/>
      <c r="C286" s="7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</row>
    <row r="287">
      <c r="A287" s="24" t="n"/>
      <c r="B287" s="78" t="n"/>
      <c r="C287" s="7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</row>
    <row r="288">
      <c r="A288" s="24" t="n"/>
      <c r="B288" s="78" t="n"/>
      <c r="C288" s="7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</row>
    <row r="289">
      <c r="A289" s="24" t="n"/>
      <c r="B289" s="78" t="n"/>
      <c r="C289" s="7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</row>
    <row r="290">
      <c r="A290" s="24" t="n"/>
      <c r="B290" s="78" t="n"/>
      <c r="C290" s="7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</row>
    <row r="291">
      <c r="A291" s="24" t="n"/>
      <c r="B291" s="78" t="n"/>
      <c r="C291" s="7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</row>
    <row r="292">
      <c r="A292" s="24" t="n"/>
      <c r="B292" s="78" t="n"/>
      <c r="C292" s="7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</row>
    <row r="293">
      <c r="A293" s="24" t="n"/>
      <c r="B293" s="78" t="n"/>
      <c r="C293" s="7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</row>
    <row r="294">
      <c r="A294" s="24" t="n"/>
      <c r="B294" s="78" t="n"/>
      <c r="C294" s="7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</row>
    <row r="295">
      <c r="A295" s="24" t="n"/>
      <c r="B295" s="78" t="n"/>
      <c r="C295" s="7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</row>
    <row r="296">
      <c r="A296" s="24" t="n"/>
      <c r="B296" s="78" t="n"/>
      <c r="C296" s="7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</row>
    <row r="297">
      <c r="A297" s="24" t="n"/>
      <c r="B297" s="78" t="n"/>
      <c r="C297" s="7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</row>
    <row r="298">
      <c r="A298" s="24" t="n"/>
      <c r="B298" s="78" t="n"/>
      <c r="C298" s="7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</row>
    <row r="299">
      <c r="A299" s="24" t="n"/>
      <c r="B299" s="78" t="n"/>
      <c r="C299" s="7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</row>
    <row r="300">
      <c r="A300" s="24" t="n"/>
      <c r="B300" s="78" t="n"/>
      <c r="C300" s="7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</row>
    <row r="301">
      <c r="A301" s="24" t="n"/>
      <c r="B301" s="78" t="n"/>
      <c r="C301" s="7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</row>
    <row r="302">
      <c r="A302" s="24" t="n"/>
      <c r="B302" s="78" t="n"/>
      <c r="C302" s="7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</row>
    <row r="303">
      <c r="A303" s="24" t="n"/>
      <c r="B303" s="78" t="n"/>
      <c r="C303" s="7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</row>
    <row r="304">
      <c r="A304" s="24" t="n"/>
      <c r="B304" s="78" t="n"/>
      <c r="C304" s="7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</row>
    <row r="305">
      <c r="A305" s="24" t="n"/>
      <c r="B305" s="78" t="n"/>
      <c r="C305" s="7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</row>
    <row r="306">
      <c r="A306" s="24" t="n"/>
      <c r="B306" s="78" t="n"/>
      <c r="C306" s="7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</row>
    <row r="307">
      <c r="A307" s="24" t="n"/>
      <c r="B307" s="78" t="n"/>
      <c r="C307" s="7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</row>
    <row r="308">
      <c r="A308" s="24" t="n"/>
      <c r="B308" s="78" t="n"/>
      <c r="C308" s="7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</row>
    <row r="309">
      <c r="A309" s="24" t="n"/>
      <c r="B309" s="78" t="n"/>
      <c r="C309" s="7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</row>
    <row r="310">
      <c r="A310" s="24" t="n"/>
      <c r="B310" s="78" t="n"/>
      <c r="C310" s="7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</row>
    <row r="311">
      <c r="A311" s="24" t="n"/>
      <c r="B311" s="78" t="n"/>
      <c r="C311" s="7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</row>
    <row r="312">
      <c r="A312" s="24" t="n"/>
      <c r="B312" s="78" t="n"/>
      <c r="C312" s="7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</row>
    <row r="313">
      <c r="A313" s="24" t="n"/>
      <c r="B313" s="78" t="n"/>
      <c r="C313" s="7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</row>
    <row r="314">
      <c r="A314" s="24" t="n"/>
      <c r="B314" s="78" t="n"/>
      <c r="C314" s="7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</row>
    <row r="315">
      <c r="A315" s="24" t="n"/>
      <c r="B315" s="78" t="n"/>
      <c r="C315" s="7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</row>
    <row r="316">
      <c r="A316" s="24" t="n"/>
      <c r="B316" s="78" t="n"/>
      <c r="C316" s="7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</row>
    <row r="317">
      <c r="A317" s="24" t="n"/>
      <c r="B317" s="78" t="n"/>
      <c r="C317" s="7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</row>
    <row r="318">
      <c r="A318" s="24" t="n"/>
      <c r="B318" s="78" t="n"/>
      <c r="C318" s="7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</row>
    <row r="319">
      <c r="A319" s="24" t="n"/>
      <c r="B319" s="78" t="n"/>
      <c r="C319" s="7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</row>
    <row r="320">
      <c r="A320" s="24" t="n"/>
      <c r="B320" s="78" t="n"/>
      <c r="C320" s="7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</row>
    <row r="321">
      <c r="A321" s="24" t="n"/>
      <c r="B321" s="78" t="n"/>
      <c r="C321" s="7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</row>
    <row r="322">
      <c r="A322" s="24" t="n"/>
      <c r="B322" s="78" t="n"/>
      <c r="C322" s="7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</row>
    <row r="323">
      <c r="A323" s="24" t="n"/>
      <c r="B323" s="78" t="n"/>
      <c r="C323" s="7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</row>
    <row r="324">
      <c r="A324" s="24" t="n"/>
      <c r="B324" s="78" t="n"/>
      <c r="C324" s="7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</row>
    <row r="325">
      <c r="A325" s="24" t="n"/>
      <c r="B325" s="78" t="n"/>
      <c r="C325" s="7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</row>
    <row r="326">
      <c r="A326" s="24" t="n"/>
      <c r="B326" s="78" t="n"/>
      <c r="C326" s="7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</row>
    <row r="327">
      <c r="A327" s="24" t="n"/>
      <c r="B327" s="78" t="n"/>
      <c r="C327" s="7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</row>
    <row r="328">
      <c r="A328" s="24" t="n"/>
      <c r="B328" s="78" t="n"/>
      <c r="C328" s="7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</row>
    <row r="329">
      <c r="A329" s="24" t="n"/>
      <c r="B329" s="78" t="n"/>
      <c r="C329" s="7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</row>
    <row r="330">
      <c r="A330" s="24" t="n"/>
      <c r="B330" s="78" t="n"/>
      <c r="C330" s="7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</row>
    <row r="331">
      <c r="A331" s="24" t="n"/>
      <c r="B331" s="78" t="n"/>
      <c r="C331" s="7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</row>
    <row r="332">
      <c r="A332" s="24" t="n"/>
      <c r="B332" s="78" t="n"/>
      <c r="C332" s="7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</row>
    <row r="333">
      <c r="A333" s="24" t="n"/>
      <c r="B333" s="78" t="n"/>
      <c r="C333" s="7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</row>
    <row r="334">
      <c r="A334" s="24" t="n"/>
      <c r="B334" s="78" t="n"/>
      <c r="C334" s="7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</row>
    <row r="335">
      <c r="A335" s="24" t="n"/>
      <c r="B335" s="78" t="n"/>
      <c r="C335" s="7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</row>
    <row r="336">
      <c r="A336" s="24" t="n"/>
      <c r="B336" s="78" t="n"/>
      <c r="C336" s="7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</row>
    <row r="337">
      <c r="A337" s="24" t="n"/>
      <c r="B337" s="78" t="n"/>
      <c r="C337" s="7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</row>
    <row r="338">
      <c r="A338" s="24" t="n"/>
      <c r="B338" s="78" t="n"/>
      <c r="C338" s="7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</row>
    <row r="339">
      <c r="A339" s="24" t="n"/>
      <c r="B339" s="78" t="n"/>
      <c r="C339" s="7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</row>
    <row r="340">
      <c r="A340" s="24" t="n"/>
      <c r="B340" s="78" t="n"/>
      <c r="C340" s="7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</row>
    <row r="341">
      <c r="A341" s="24" t="n"/>
      <c r="B341" s="78" t="n"/>
      <c r="C341" s="7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</row>
    <row r="342">
      <c r="A342" s="24" t="n"/>
      <c r="B342" s="78" t="n"/>
      <c r="C342" s="7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</row>
    <row r="343">
      <c r="A343" s="24" t="n"/>
      <c r="B343" s="78" t="n"/>
      <c r="C343" s="7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</row>
    <row r="344">
      <c r="A344" s="24" t="n"/>
      <c r="B344" s="78" t="n"/>
      <c r="C344" s="7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</row>
    <row r="345">
      <c r="A345" s="24" t="n"/>
      <c r="B345" s="78" t="n"/>
      <c r="C345" s="7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</row>
    <row r="346">
      <c r="A346" s="24" t="n"/>
      <c r="B346" s="78" t="n"/>
      <c r="C346" s="7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</row>
    <row r="347">
      <c r="A347" s="24" t="n"/>
      <c r="B347" s="78" t="n"/>
      <c r="C347" s="7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</row>
    <row r="348">
      <c r="A348" s="24" t="n"/>
      <c r="B348" s="78" t="n"/>
      <c r="C348" s="7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</row>
    <row r="349">
      <c r="A349" s="24" t="n"/>
      <c r="B349" s="78" t="n"/>
      <c r="C349" s="7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</row>
    <row r="350">
      <c r="A350" s="24" t="n"/>
      <c r="B350" s="78" t="n"/>
      <c r="C350" s="7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</row>
    <row r="351">
      <c r="A351" s="24" t="n"/>
      <c r="B351" s="78" t="n"/>
      <c r="C351" s="7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</row>
    <row r="352">
      <c r="A352" s="24" t="n"/>
      <c r="B352" s="78" t="n"/>
      <c r="C352" s="7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</row>
    <row r="353">
      <c r="A353" s="24" t="n"/>
      <c r="B353" s="78" t="n"/>
      <c r="C353" s="7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</row>
    <row r="354">
      <c r="A354" s="24" t="n"/>
      <c r="B354" s="78" t="n"/>
      <c r="C354" s="7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</row>
    <row r="355">
      <c r="A355" s="24" t="n"/>
      <c r="B355" s="78" t="n"/>
      <c r="C355" s="7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</row>
    <row r="356">
      <c r="A356" s="24" t="n"/>
      <c r="B356" s="78" t="n"/>
      <c r="C356" s="7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</row>
    <row r="357">
      <c r="A357" s="24" t="n"/>
      <c r="B357" s="78" t="n"/>
      <c r="C357" s="7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</row>
    <row r="358">
      <c r="A358" s="24" t="n"/>
      <c r="B358" s="78" t="n"/>
      <c r="C358" s="7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</row>
    <row r="359">
      <c r="A359" s="24" t="n"/>
      <c r="B359" s="78" t="n"/>
      <c r="C359" s="7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</row>
    <row r="360">
      <c r="A360" s="24" t="n"/>
      <c r="B360" s="78" t="n"/>
      <c r="C360" s="7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</row>
    <row r="361">
      <c r="A361" s="24" t="n"/>
      <c r="B361" s="78" t="n"/>
      <c r="C361" s="7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</row>
    <row r="362">
      <c r="A362" s="24" t="n"/>
      <c r="B362" s="78" t="n"/>
      <c r="C362" s="7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</row>
    <row r="363">
      <c r="A363" s="24" t="n"/>
      <c r="B363" s="78" t="n"/>
      <c r="C363" s="7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</row>
    <row r="364">
      <c r="A364" s="24" t="n"/>
      <c r="B364" s="78" t="n"/>
      <c r="C364" s="7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</row>
    <row r="365">
      <c r="A365" s="24" t="n"/>
      <c r="B365" s="78" t="n"/>
      <c r="C365" s="7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</row>
    <row r="366">
      <c r="A366" s="24" t="n"/>
      <c r="B366" s="78" t="n"/>
      <c r="C366" s="7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</row>
    <row r="367">
      <c r="A367" s="24" t="n"/>
      <c r="B367" s="78" t="n"/>
      <c r="C367" s="7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</row>
    <row r="368">
      <c r="A368" s="24" t="n"/>
      <c r="B368" s="78" t="n"/>
      <c r="C368" s="7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</row>
    <row r="369">
      <c r="A369" s="24" t="n"/>
      <c r="B369" s="78" t="n"/>
      <c r="C369" s="7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</row>
    <row r="370">
      <c r="A370" s="24" t="n"/>
      <c r="B370" s="78" t="n"/>
      <c r="C370" s="7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</row>
    <row r="371">
      <c r="A371" s="24" t="n"/>
      <c r="B371" s="78" t="n"/>
      <c r="C371" s="7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</row>
    <row r="372">
      <c r="A372" s="24" t="n"/>
      <c r="B372" s="78" t="n"/>
      <c r="C372" s="7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</row>
    <row r="373">
      <c r="A373" s="24" t="n"/>
      <c r="B373" s="78" t="n"/>
      <c r="C373" s="7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</row>
    <row r="374">
      <c r="A374" s="24" t="n"/>
      <c r="B374" s="78" t="n"/>
      <c r="C374" s="7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</row>
    <row r="375">
      <c r="A375" s="24" t="n"/>
      <c r="B375" s="78" t="n"/>
      <c r="C375" s="7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</row>
    <row r="376">
      <c r="A376" s="24" t="n"/>
      <c r="B376" s="78" t="n"/>
      <c r="C376" s="7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</row>
    <row r="377">
      <c r="A377" s="24" t="n"/>
      <c r="B377" s="78" t="n"/>
      <c r="C377" s="7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</row>
    <row r="378">
      <c r="A378" s="24" t="n"/>
      <c r="B378" s="78" t="n"/>
      <c r="C378" s="7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</row>
    <row r="379">
      <c r="A379" s="24" t="n"/>
      <c r="B379" s="78" t="n"/>
      <c r="C379" s="7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</row>
    <row r="380">
      <c r="A380" s="24" t="n"/>
      <c r="B380" s="78" t="n"/>
      <c r="C380" s="7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</row>
    <row r="381">
      <c r="A381" s="24" t="n"/>
      <c r="B381" s="78" t="n"/>
      <c r="C381" s="7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</row>
    <row r="382">
      <c r="A382" s="24" t="n"/>
      <c r="B382" s="78" t="n"/>
      <c r="C382" s="7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</row>
    <row r="383">
      <c r="A383" s="24" t="n"/>
      <c r="B383" s="78" t="n"/>
      <c r="C383" s="7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</row>
    <row r="384">
      <c r="A384" s="24" t="n"/>
      <c r="B384" s="78" t="n"/>
      <c r="C384" s="7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</row>
    <row r="385">
      <c r="A385" s="24" t="n"/>
      <c r="B385" s="78" t="n"/>
      <c r="C385" s="7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</row>
    <row r="386">
      <c r="A386" s="24" t="n"/>
      <c r="B386" s="78" t="n"/>
      <c r="C386" s="7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</row>
    <row r="387">
      <c r="A387" s="24" t="n"/>
      <c r="B387" s="78" t="n"/>
      <c r="C387" s="7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</row>
    <row r="388">
      <c r="A388" s="24" t="n"/>
      <c r="B388" s="78" t="n"/>
      <c r="C388" s="7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</row>
    <row r="389">
      <c r="A389" s="24" t="n"/>
      <c r="B389" s="78" t="n"/>
      <c r="C389" s="7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</row>
    <row r="390">
      <c r="A390" s="24" t="n"/>
      <c r="B390" s="78" t="n"/>
      <c r="C390" s="7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</row>
    <row r="391">
      <c r="A391" s="24" t="n"/>
      <c r="B391" s="78" t="n"/>
      <c r="C391" s="7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</row>
    <row r="392">
      <c r="A392" s="24" t="n"/>
      <c r="B392" s="78" t="n"/>
      <c r="C392" s="7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</row>
    <row r="393">
      <c r="A393" s="24" t="n"/>
      <c r="B393" s="78" t="n"/>
      <c r="C393" s="7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</row>
    <row r="394">
      <c r="A394" s="24" t="n"/>
      <c r="B394" s="78" t="n"/>
      <c r="C394" s="7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</row>
    <row r="395">
      <c r="A395" s="24" t="n"/>
      <c r="B395" s="78" t="n"/>
      <c r="C395" s="7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</row>
    <row r="396">
      <c r="A396" s="24" t="n"/>
      <c r="B396" s="78" t="n"/>
      <c r="C396" s="7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</row>
    <row r="397">
      <c r="A397" s="24" t="n"/>
      <c r="B397" s="78" t="n"/>
      <c r="C397" s="7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</row>
    <row r="398">
      <c r="A398" s="24" t="n"/>
      <c r="B398" s="78" t="n"/>
      <c r="C398" s="7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</row>
    <row r="399">
      <c r="A399" s="24" t="n"/>
      <c r="B399" s="78" t="n"/>
      <c r="C399" s="7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</row>
    <row r="400">
      <c r="A400" s="24" t="n"/>
      <c r="B400" s="78" t="n"/>
      <c r="C400" s="7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</row>
    <row r="401">
      <c r="A401" s="24" t="n"/>
      <c r="B401" s="78" t="n"/>
      <c r="C401" s="7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</row>
    <row r="402">
      <c r="A402" s="24" t="n"/>
      <c r="B402" s="78" t="n"/>
      <c r="C402" s="7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</row>
    <row r="403">
      <c r="A403" s="24" t="n"/>
      <c r="B403" s="78" t="n"/>
      <c r="C403" s="7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</row>
    <row r="404">
      <c r="A404" s="24" t="n"/>
      <c r="B404" s="78" t="n"/>
      <c r="C404" s="7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</row>
    <row r="405">
      <c r="A405" s="24" t="n"/>
      <c r="B405" s="78" t="n"/>
      <c r="C405" s="7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</row>
    <row r="406">
      <c r="A406" s="24" t="n"/>
      <c r="B406" s="78" t="n"/>
      <c r="C406" s="7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</row>
    <row r="407">
      <c r="A407" s="24" t="n"/>
      <c r="B407" s="78" t="n"/>
      <c r="C407" s="7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</row>
    <row r="408">
      <c r="A408" s="24" t="n"/>
      <c r="B408" s="78" t="n"/>
      <c r="C408" s="7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</row>
    <row r="409">
      <c r="A409" s="24" t="n"/>
      <c r="B409" s="78" t="n"/>
      <c r="C409" s="7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</row>
    <row r="410">
      <c r="A410" s="24" t="n"/>
      <c r="B410" s="78" t="n"/>
      <c r="C410" s="7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</row>
    <row r="411">
      <c r="A411" s="24" t="n"/>
      <c r="B411" s="78" t="n"/>
      <c r="C411" s="7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</row>
    <row r="412">
      <c r="A412" s="24" t="n"/>
      <c r="B412" s="78" t="n"/>
      <c r="C412" s="7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</row>
    <row r="413">
      <c r="A413" s="24" t="n"/>
      <c r="B413" s="78" t="n"/>
      <c r="C413" s="7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</row>
    <row r="414">
      <c r="A414" s="24" t="n"/>
      <c r="B414" s="78" t="n"/>
      <c r="C414" s="7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</row>
    <row r="415">
      <c r="A415" s="24" t="n"/>
      <c r="B415" s="78" t="n"/>
      <c r="C415" s="7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</row>
    <row r="416">
      <c r="A416" s="24" t="n"/>
      <c r="B416" s="78" t="n"/>
      <c r="C416" s="7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</row>
    <row r="417">
      <c r="A417" s="24" t="n"/>
      <c r="B417" s="78" t="n"/>
      <c r="C417" s="7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</row>
    <row r="418">
      <c r="A418" s="24" t="n"/>
      <c r="B418" s="78" t="n"/>
      <c r="C418" s="7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</row>
    <row r="419">
      <c r="A419" s="24" t="n"/>
      <c r="B419" s="78" t="n"/>
      <c r="C419" s="7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</row>
    <row r="420">
      <c r="A420" s="24" t="n"/>
      <c r="B420" s="78" t="n"/>
      <c r="C420" s="7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</row>
    <row r="421">
      <c r="A421" s="24" t="n"/>
      <c r="B421" s="78" t="n"/>
      <c r="C421" s="7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</row>
    <row r="422">
      <c r="A422" s="24" t="n"/>
      <c r="B422" s="78" t="n"/>
      <c r="C422" s="7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</row>
    <row r="423">
      <c r="A423" s="24" t="n"/>
      <c r="B423" s="78" t="n"/>
      <c r="C423" s="7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</row>
    <row r="424">
      <c r="A424" s="24" t="n"/>
      <c r="B424" s="78" t="n"/>
      <c r="C424" s="7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</row>
    <row r="425">
      <c r="A425" s="24" t="n"/>
      <c r="B425" s="78" t="n"/>
      <c r="C425" s="7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</row>
    <row r="426">
      <c r="A426" s="24" t="n"/>
      <c r="B426" s="78" t="n"/>
      <c r="C426" s="7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</row>
    <row r="427">
      <c r="A427" s="24" t="n"/>
      <c r="B427" s="78" t="n"/>
      <c r="C427" s="7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</row>
    <row r="428">
      <c r="A428" s="24" t="n"/>
      <c r="B428" s="78" t="n"/>
      <c r="C428" s="7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</row>
    <row r="429">
      <c r="A429" s="24" t="n"/>
      <c r="B429" s="78" t="n"/>
      <c r="C429" s="7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</row>
    <row r="430">
      <c r="A430" s="24" t="n"/>
      <c r="B430" s="78" t="n"/>
      <c r="C430" s="7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</row>
    <row r="431">
      <c r="A431" s="24" t="n"/>
      <c r="B431" s="78" t="n"/>
      <c r="C431" s="7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</row>
    <row r="432">
      <c r="A432" s="24" t="n"/>
      <c r="B432" s="78" t="n"/>
      <c r="C432" s="7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</row>
    <row r="433">
      <c r="A433" s="24" t="n"/>
      <c r="B433" s="78" t="n"/>
      <c r="C433" s="7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</row>
    <row r="434">
      <c r="A434" s="24" t="n"/>
      <c r="B434" s="78" t="n"/>
      <c r="C434" s="7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</row>
    <row r="435">
      <c r="A435" s="24" t="n"/>
      <c r="B435" s="78" t="n"/>
      <c r="C435" s="7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</row>
    <row r="436">
      <c r="A436" s="24" t="n"/>
      <c r="B436" s="78" t="n"/>
      <c r="C436" s="7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</row>
    <row r="437">
      <c r="A437" s="24" t="n"/>
      <c r="B437" s="78" t="n"/>
      <c r="C437" s="7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</row>
    <row r="438">
      <c r="A438" s="24" t="n"/>
      <c r="B438" s="78" t="n"/>
      <c r="C438" s="7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</row>
    <row r="439">
      <c r="A439" s="24" t="n"/>
      <c r="B439" s="78" t="n"/>
      <c r="C439" s="7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</row>
    <row r="440">
      <c r="A440" s="24" t="n"/>
      <c r="B440" s="78" t="n"/>
      <c r="C440" s="7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</row>
    <row r="441">
      <c r="A441" s="24" t="n"/>
      <c r="B441" s="78" t="n"/>
      <c r="C441" s="7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</row>
    <row r="442">
      <c r="A442" s="24" t="n"/>
      <c r="B442" s="78" t="n"/>
      <c r="C442" s="7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</row>
    <row r="443">
      <c r="A443" s="24" t="n"/>
      <c r="B443" s="78" t="n"/>
      <c r="C443" s="7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</row>
    <row r="444">
      <c r="A444" s="24" t="n"/>
      <c r="B444" s="78" t="n"/>
      <c r="C444" s="7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</row>
    <row r="445">
      <c r="A445" s="24" t="n"/>
      <c r="B445" s="78" t="n"/>
      <c r="C445" s="7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</row>
    <row r="446">
      <c r="A446" s="24" t="n"/>
      <c r="B446" s="78" t="n"/>
      <c r="C446" s="7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</row>
    <row r="447">
      <c r="A447" s="24" t="n"/>
      <c r="B447" s="78" t="n"/>
      <c r="C447" s="7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</row>
    <row r="448">
      <c r="A448" s="24" t="n"/>
      <c r="B448" s="78" t="n"/>
      <c r="C448" s="7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</row>
    <row r="449">
      <c r="A449" s="24" t="n"/>
      <c r="B449" s="78" t="n"/>
      <c r="C449" s="7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</row>
    <row r="450">
      <c r="A450" s="24" t="n"/>
      <c r="B450" s="78" t="n"/>
      <c r="C450" s="7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</row>
    <row r="451">
      <c r="A451" s="24" t="n"/>
      <c r="B451" s="78" t="n"/>
      <c r="C451" s="7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</row>
    <row r="452">
      <c r="A452" s="24" t="n"/>
      <c r="B452" s="78" t="n"/>
      <c r="C452" s="7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</row>
    <row r="453">
      <c r="A453" s="24" t="n"/>
      <c r="B453" s="78" t="n"/>
      <c r="C453" s="7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</row>
    <row r="454">
      <c r="A454" s="24" t="n"/>
      <c r="B454" s="78" t="n"/>
      <c r="C454" s="7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</row>
    <row r="455">
      <c r="A455" s="24" t="n"/>
      <c r="B455" s="78" t="n"/>
      <c r="C455" s="7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</row>
    <row r="456">
      <c r="A456" s="24" t="n"/>
      <c r="B456" s="78" t="n"/>
      <c r="C456" s="7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</row>
    <row r="457">
      <c r="A457" s="24" t="n"/>
      <c r="B457" s="78" t="n"/>
      <c r="C457" s="7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</row>
    <row r="458">
      <c r="A458" s="24" t="n"/>
      <c r="B458" s="78" t="n"/>
      <c r="C458" s="7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</row>
    <row r="459">
      <c r="A459" s="24" t="n"/>
      <c r="B459" s="78" t="n"/>
      <c r="C459" s="7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</row>
    <row r="460">
      <c r="A460" s="24" t="n"/>
      <c r="B460" s="78" t="n"/>
      <c r="C460" s="7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</row>
    <row r="461">
      <c r="A461" s="24" t="n"/>
      <c r="B461" s="78" t="n"/>
      <c r="C461" s="7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</row>
    <row r="462">
      <c r="A462" s="24" t="n"/>
      <c r="B462" s="78" t="n"/>
      <c r="C462" s="7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</row>
    <row r="463">
      <c r="A463" s="24" t="n"/>
      <c r="B463" s="78" t="n"/>
      <c r="C463" s="7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</row>
    <row r="464">
      <c r="A464" s="24" t="n"/>
      <c r="B464" s="78" t="n"/>
      <c r="C464" s="7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</row>
    <row r="465">
      <c r="A465" s="24" t="n"/>
      <c r="B465" s="78" t="n"/>
      <c r="C465" s="7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</row>
    <row r="466">
      <c r="A466" s="24" t="n"/>
      <c r="B466" s="78" t="n"/>
      <c r="C466" s="7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</row>
    <row r="467">
      <c r="A467" s="24" t="n"/>
      <c r="B467" s="78" t="n"/>
      <c r="C467" s="7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</row>
    <row r="468">
      <c r="A468" s="24" t="n"/>
      <c r="B468" s="78" t="n"/>
      <c r="C468" s="7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</row>
    <row r="469">
      <c r="A469" s="24" t="n"/>
      <c r="B469" s="78" t="n"/>
      <c r="C469" s="7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</row>
    <row r="470">
      <c r="A470" s="24" t="n"/>
      <c r="B470" s="78" t="n"/>
      <c r="C470" s="7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</row>
    <row r="471">
      <c r="A471" s="24" t="n"/>
      <c r="B471" s="78" t="n"/>
      <c r="C471" s="7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</row>
    <row r="472">
      <c r="A472" s="24" t="n"/>
      <c r="B472" s="78" t="n"/>
      <c r="C472" s="7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</row>
    <row r="473">
      <c r="A473" s="24" t="n"/>
      <c r="B473" s="78" t="n"/>
      <c r="C473" s="7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</row>
    <row r="474">
      <c r="A474" s="24" t="n"/>
      <c r="B474" s="78" t="n"/>
      <c r="C474" s="7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</row>
    <row r="475">
      <c r="A475" s="24" t="n"/>
      <c r="B475" s="78" t="n"/>
      <c r="C475" s="7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</row>
    <row r="476">
      <c r="A476" s="24" t="n"/>
      <c r="B476" s="78" t="n"/>
      <c r="C476" s="7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</row>
    <row r="477">
      <c r="A477" s="24" t="n"/>
      <c r="B477" s="78" t="n"/>
      <c r="C477" s="7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</row>
    <row r="478">
      <c r="A478" s="24" t="n"/>
      <c r="B478" s="78" t="n"/>
      <c r="C478" s="7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</row>
    <row r="479">
      <c r="A479" s="24" t="n"/>
      <c r="B479" s="78" t="n"/>
      <c r="C479" s="7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</row>
    <row r="480">
      <c r="A480" s="24" t="n"/>
      <c r="B480" s="78" t="n"/>
      <c r="C480" s="7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</row>
    <row r="481">
      <c r="A481" s="24" t="n"/>
      <c r="B481" s="78" t="n"/>
      <c r="C481" s="7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</row>
    <row r="482">
      <c r="A482" s="24" t="n"/>
      <c r="B482" s="78" t="n"/>
      <c r="C482" s="7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</row>
    <row r="483">
      <c r="A483" s="24" t="n"/>
      <c r="B483" s="78" t="n"/>
      <c r="C483" s="7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</row>
    <row r="484">
      <c r="A484" s="24" t="n"/>
      <c r="B484" s="78" t="n"/>
      <c r="C484" s="7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</row>
    <row r="485">
      <c r="A485" s="24" t="n"/>
      <c r="B485" s="78" t="n"/>
      <c r="C485" s="7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</row>
    <row r="486">
      <c r="A486" s="24" t="n"/>
      <c r="B486" s="78" t="n"/>
      <c r="C486" s="7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</row>
    <row r="487">
      <c r="A487" s="24" t="n"/>
      <c r="B487" s="78" t="n"/>
      <c r="C487" s="7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</row>
    <row r="488">
      <c r="A488" s="24" t="n"/>
      <c r="B488" s="78" t="n"/>
      <c r="C488" s="7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</row>
    <row r="489">
      <c r="A489" s="24" t="n"/>
      <c r="B489" s="78" t="n"/>
      <c r="C489" s="7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</row>
    <row r="490">
      <c r="A490" s="24" t="n"/>
      <c r="B490" s="78" t="n"/>
      <c r="C490" s="7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</row>
    <row r="491">
      <c r="A491" s="24" t="n"/>
      <c r="B491" s="78" t="n"/>
      <c r="C491" s="7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</row>
    <row r="492">
      <c r="A492" s="24" t="n"/>
      <c r="B492" s="78" t="n"/>
      <c r="C492" s="7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</row>
    <row r="493">
      <c r="A493" s="24" t="n"/>
      <c r="B493" s="78" t="n"/>
      <c r="C493" s="7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</row>
    <row r="494">
      <c r="A494" s="24" t="n"/>
      <c r="B494" s="78" t="n"/>
      <c r="C494" s="7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</row>
    <row r="495">
      <c r="A495" s="24" t="n"/>
      <c r="B495" s="78" t="n"/>
      <c r="C495" s="7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</row>
    <row r="496">
      <c r="A496" s="24" t="n"/>
      <c r="B496" s="78" t="n"/>
      <c r="C496" s="7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</row>
    <row r="497">
      <c r="A497" s="24" t="n"/>
      <c r="B497" s="78" t="n"/>
      <c r="C497" s="7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</row>
    <row r="498">
      <c r="A498" s="24" t="n"/>
      <c r="B498" s="78" t="n"/>
      <c r="C498" s="7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</row>
    <row r="499">
      <c r="A499" s="24" t="n"/>
      <c r="B499" s="78" t="n"/>
      <c r="C499" s="7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</row>
    <row r="500">
      <c r="A500" s="24" t="n"/>
      <c r="B500" s="78" t="n"/>
      <c r="C500" s="7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</row>
    <row r="501">
      <c r="A501" s="24" t="n"/>
      <c r="B501" s="78" t="n"/>
      <c r="C501" s="7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</row>
    <row r="502">
      <c r="A502" s="24" t="n"/>
      <c r="B502" s="78" t="n"/>
      <c r="C502" s="7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</row>
    <row r="503">
      <c r="A503" s="24" t="n"/>
      <c r="B503" s="78" t="n"/>
      <c r="C503" s="7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</row>
    <row r="504">
      <c r="A504" s="24" t="n"/>
      <c r="B504" s="78" t="n"/>
      <c r="C504" s="7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</row>
    <row r="505">
      <c r="A505" s="24" t="n"/>
      <c r="B505" s="78" t="n"/>
      <c r="C505" s="7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</row>
    <row r="506">
      <c r="A506" s="24" t="n"/>
      <c r="B506" s="78" t="n"/>
      <c r="C506" s="7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</row>
    <row r="507">
      <c r="A507" s="24" t="n"/>
      <c r="B507" s="78" t="n"/>
      <c r="C507" s="7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</row>
    <row r="508">
      <c r="A508" s="24" t="n"/>
      <c r="B508" s="78" t="n"/>
      <c r="C508" s="7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</row>
    <row r="509">
      <c r="A509" s="24" t="n"/>
      <c r="B509" s="78" t="n"/>
      <c r="C509" s="7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</row>
    <row r="510">
      <c r="A510" s="24" t="n"/>
      <c r="B510" s="78" t="n"/>
      <c r="C510" s="7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</row>
    <row r="511">
      <c r="A511" s="24" t="n"/>
      <c r="B511" s="78" t="n"/>
      <c r="C511" s="7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</row>
    <row r="512">
      <c r="A512" s="24" t="n"/>
      <c r="B512" s="78" t="n"/>
      <c r="C512" s="7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</row>
    <row r="513">
      <c r="A513" s="24" t="n"/>
      <c r="B513" s="78" t="n"/>
      <c r="C513" s="7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</row>
    <row r="514">
      <c r="A514" s="24" t="n"/>
      <c r="B514" s="78" t="n"/>
      <c r="C514" s="7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</row>
    <row r="515">
      <c r="A515" s="24" t="n"/>
      <c r="B515" s="78" t="n"/>
      <c r="C515" s="7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</row>
    <row r="516">
      <c r="A516" s="24" t="n"/>
      <c r="B516" s="78" t="n"/>
      <c r="C516" s="7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</row>
    <row r="517">
      <c r="A517" s="24" t="n"/>
      <c r="B517" s="78" t="n"/>
      <c r="C517" s="7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</row>
    <row r="518">
      <c r="A518" s="24" t="n"/>
      <c r="B518" s="78" t="n"/>
      <c r="C518" s="7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</row>
    <row r="519">
      <c r="A519" s="24" t="n"/>
      <c r="B519" s="78" t="n"/>
      <c r="C519" s="7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</row>
    <row r="520">
      <c r="A520" s="24" t="n"/>
      <c r="B520" s="78" t="n"/>
      <c r="C520" s="7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</row>
    <row r="521">
      <c r="A521" s="24" t="n"/>
      <c r="B521" s="78" t="n"/>
      <c r="C521" s="7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</row>
    <row r="522">
      <c r="A522" s="24" t="n"/>
      <c r="B522" s="78" t="n"/>
      <c r="C522" s="7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</row>
    <row r="523">
      <c r="A523" s="24" t="n"/>
      <c r="B523" s="78" t="n"/>
      <c r="C523" s="7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</row>
    <row r="524">
      <c r="A524" s="24" t="n"/>
      <c r="B524" s="78" t="n"/>
      <c r="C524" s="7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</row>
    <row r="525">
      <c r="A525" s="24" t="n"/>
      <c r="B525" s="78" t="n"/>
      <c r="C525" s="7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</row>
    <row r="526">
      <c r="A526" s="24" t="n"/>
      <c r="B526" s="78" t="n"/>
      <c r="C526" s="7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</row>
    <row r="527">
      <c r="A527" s="24" t="n"/>
      <c r="B527" s="78" t="n"/>
      <c r="C527" s="7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</row>
    <row r="528">
      <c r="A528" s="24" t="n"/>
      <c r="B528" s="78" t="n"/>
      <c r="C528" s="7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</row>
    <row r="529">
      <c r="A529" s="24" t="n"/>
      <c r="B529" s="78" t="n"/>
      <c r="C529" s="7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</row>
    <row r="530">
      <c r="A530" s="24" t="n"/>
      <c r="B530" s="78" t="n"/>
      <c r="C530" s="7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</row>
    <row r="531">
      <c r="A531" s="24" t="n"/>
      <c r="B531" s="78" t="n"/>
      <c r="C531" s="7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</row>
    <row r="532">
      <c r="A532" s="24" t="n"/>
      <c r="B532" s="78" t="n"/>
      <c r="C532" s="7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</row>
    <row r="533">
      <c r="A533" s="24" t="n"/>
      <c r="B533" s="78" t="n"/>
      <c r="C533" s="7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</row>
    <row r="534">
      <c r="A534" s="24" t="n"/>
      <c r="B534" s="78" t="n"/>
      <c r="C534" s="7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</row>
    <row r="535">
      <c r="A535" s="24" t="n"/>
      <c r="B535" s="78" t="n"/>
      <c r="C535" s="7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</row>
    <row r="536">
      <c r="A536" s="24" t="n"/>
      <c r="B536" s="78" t="n"/>
      <c r="C536" s="7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</row>
    <row r="537">
      <c r="A537" s="24" t="n"/>
      <c r="B537" s="78" t="n"/>
      <c r="C537" s="7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</row>
    <row r="538">
      <c r="A538" s="24" t="n"/>
      <c r="B538" s="78" t="n"/>
      <c r="C538" s="7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</row>
    <row r="539">
      <c r="A539" s="24" t="n"/>
      <c r="B539" s="78" t="n"/>
      <c r="C539" s="7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</row>
    <row r="540">
      <c r="A540" s="24" t="n"/>
      <c r="B540" s="78" t="n"/>
      <c r="C540" s="7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</row>
    <row r="541">
      <c r="A541" s="24" t="n"/>
      <c r="B541" s="78" t="n"/>
      <c r="C541" s="7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</row>
    <row r="542">
      <c r="A542" s="24" t="n"/>
      <c r="B542" s="78" t="n"/>
      <c r="C542" s="7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</row>
    <row r="543">
      <c r="A543" s="24" t="n"/>
      <c r="B543" s="78" t="n"/>
      <c r="C543" s="7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</row>
    <row r="544">
      <c r="A544" s="24" t="n"/>
      <c r="B544" s="78" t="n"/>
      <c r="C544" s="7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</row>
    <row r="545">
      <c r="A545" s="24" t="n"/>
      <c r="B545" s="78" t="n"/>
      <c r="C545" s="7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</row>
    <row r="546">
      <c r="A546" s="24" t="n"/>
      <c r="B546" s="78" t="n"/>
      <c r="C546" s="7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</row>
    <row r="547">
      <c r="A547" s="24" t="n"/>
      <c r="B547" s="78" t="n"/>
      <c r="C547" s="7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</row>
    <row r="548">
      <c r="A548" s="24" t="n"/>
      <c r="B548" s="78" t="n"/>
      <c r="C548" s="7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</row>
    <row r="549">
      <c r="A549" s="24" t="n"/>
      <c r="B549" s="78" t="n"/>
      <c r="C549" s="7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</row>
    <row r="550">
      <c r="A550" s="24" t="n"/>
      <c r="B550" s="78" t="n"/>
      <c r="C550" s="7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</row>
    <row r="551">
      <c r="A551" s="24" t="n"/>
      <c r="B551" s="78" t="n"/>
      <c r="C551" s="7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</row>
    <row r="552">
      <c r="A552" s="24" t="n"/>
      <c r="B552" s="78" t="n"/>
      <c r="C552" s="7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</row>
    <row r="553">
      <c r="A553" s="24" t="n"/>
      <c r="B553" s="78" t="n"/>
      <c r="C553" s="7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</row>
    <row r="554">
      <c r="A554" s="24" t="n"/>
      <c r="B554" s="78" t="n"/>
      <c r="C554" s="7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</row>
    <row r="555">
      <c r="A555" s="24" t="n"/>
      <c r="B555" s="78" t="n"/>
      <c r="C555" s="7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</row>
    <row r="556">
      <c r="A556" s="24" t="n"/>
      <c r="B556" s="78" t="n"/>
      <c r="C556" s="7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</row>
    <row r="557">
      <c r="A557" s="24" t="n"/>
      <c r="B557" s="78" t="n"/>
      <c r="C557" s="7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</row>
    <row r="558">
      <c r="A558" s="24" t="n"/>
      <c r="B558" s="78" t="n"/>
      <c r="C558" s="7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</row>
    <row r="559">
      <c r="A559" s="24" t="n"/>
      <c r="B559" s="78" t="n"/>
      <c r="C559" s="7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</row>
    <row r="560">
      <c r="A560" s="24" t="n"/>
      <c r="B560" s="78" t="n"/>
      <c r="C560" s="7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</row>
    <row r="561">
      <c r="A561" s="24" t="n"/>
      <c r="B561" s="78" t="n"/>
      <c r="C561" s="7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</row>
    <row r="562">
      <c r="A562" s="24" t="n"/>
      <c r="B562" s="78" t="n"/>
      <c r="C562" s="7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</row>
    <row r="563">
      <c r="A563" s="24" t="n"/>
      <c r="B563" s="78" t="n"/>
      <c r="C563" s="7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</row>
    <row r="564">
      <c r="A564" s="24" t="n"/>
      <c r="B564" s="78" t="n"/>
      <c r="C564" s="7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</row>
    <row r="565">
      <c r="A565" s="24" t="n"/>
      <c r="B565" s="78" t="n"/>
      <c r="C565" s="7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</row>
    <row r="566">
      <c r="A566" s="24" t="n"/>
      <c r="B566" s="78" t="n"/>
      <c r="C566" s="7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</row>
    <row r="567">
      <c r="A567" s="24" t="n"/>
      <c r="B567" s="78" t="n"/>
      <c r="C567" s="7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</row>
    <row r="568">
      <c r="A568" s="24" t="n"/>
      <c r="B568" s="78" t="n"/>
      <c r="C568" s="7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</row>
    <row r="569">
      <c r="A569" s="24" t="n"/>
      <c r="B569" s="78" t="n"/>
      <c r="C569" s="7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</row>
    <row r="570">
      <c r="A570" s="24" t="n"/>
      <c r="B570" s="78" t="n"/>
      <c r="C570" s="7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</row>
    <row r="571">
      <c r="A571" s="24" t="n"/>
      <c r="B571" s="78" t="n"/>
      <c r="C571" s="7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</row>
    <row r="572">
      <c r="A572" s="24" t="n"/>
      <c r="B572" s="78" t="n"/>
      <c r="C572" s="7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</row>
    <row r="573">
      <c r="A573" s="24" t="n"/>
      <c r="B573" s="78" t="n"/>
      <c r="C573" s="7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</row>
    <row r="574">
      <c r="A574" s="24" t="n"/>
      <c r="B574" s="78" t="n"/>
      <c r="C574" s="7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</row>
    <row r="575">
      <c r="A575" s="24" t="n"/>
      <c r="B575" s="78" t="n"/>
      <c r="C575" s="7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</row>
    <row r="576">
      <c r="A576" s="24" t="n"/>
      <c r="B576" s="78" t="n"/>
      <c r="C576" s="7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</row>
    <row r="577">
      <c r="A577" s="24" t="n"/>
      <c r="B577" s="78" t="n"/>
      <c r="C577" s="7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</row>
    <row r="578">
      <c r="A578" s="24" t="n"/>
      <c r="B578" s="78" t="n"/>
      <c r="C578" s="7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</row>
    <row r="579">
      <c r="A579" s="24" t="n"/>
      <c r="B579" s="78" t="n"/>
      <c r="C579" s="7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</row>
    <row r="580">
      <c r="A580" s="24" t="n"/>
      <c r="B580" s="78" t="n"/>
      <c r="C580" s="7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</row>
    <row r="581">
      <c r="A581" s="24" t="n"/>
      <c r="B581" s="78" t="n"/>
      <c r="C581" s="7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</row>
    <row r="582">
      <c r="A582" s="24" t="n"/>
      <c r="B582" s="78" t="n"/>
      <c r="C582" s="7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</row>
    <row r="583">
      <c r="A583" s="24" t="n"/>
      <c r="B583" s="78" t="n"/>
      <c r="C583" s="7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</row>
    <row r="584">
      <c r="A584" s="24" t="n"/>
      <c r="B584" s="78" t="n"/>
      <c r="C584" s="7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</row>
    <row r="585">
      <c r="A585" s="24" t="n"/>
      <c r="B585" s="78" t="n"/>
      <c r="C585" s="7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</row>
    <row r="586">
      <c r="A586" s="24" t="n"/>
      <c r="B586" s="78" t="n"/>
      <c r="C586" s="7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</row>
    <row r="587">
      <c r="A587" s="24" t="n"/>
      <c r="B587" s="78" t="n"/>
      <c r="C587" s="7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</row>
    <row r="588">
      <c r="A588" s="24" t="n"/>
      <c r="B588" s="78" t="n"/>
      <c r="C588" s="7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</row>
    <row r="589">
      <c r="A589" s="24" t="n"/>
      <c r="B589" s="78" t="n"/>
      <c r="C589" s="7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</row>
    <row r="590">
      <c r="A590" s="24" t="n"/>
      <c r="B590" s="78" t="n"/>
      <c r="C590" s="7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</row>
    <row r="591">
      <c r="A591" s="24" t="n"/>
      <c r="B591" s="78" t="n"/>
      <c r="C591" s="7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</row>
    <row r="592">
      <c r="A592" s="24" t="n"/>
      <c r="B592" s="78" t="n"/>
      <c r="C592" s="7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</row>
    <row r="593">
      <c r="A593" s="24" t="n"/>
      <c r="B593" s="78" t="n"/>
      <c r="C593" s="7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</row>
    <row r="594">
      <c r="A594" s="24" t="n"/>
      <c r="B594" s="78" t="n"/>
      <c r="C594" s="7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</row>
    <row r="595">
      <c r="A595" s="24" t="n"/>
      <c r="B595" s="78" t="n"/>
      <c r="C595" s="7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</row>
    <row r="596">
      <c r="A596" s="24" t="n"/>
      <c r="B596" s="78" t="n"/>
      <c r="C596" s="7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</row>
    <row r="597">
      <c r="A597" s="24" t="n"/>
      <c r="B597" s="78" t="n"/>
      <c r="C597" s="7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</row>
    <row r="598">
      <c r="A598" s="24" t="n"/>
      <c r="B598" s="78" t="n"/>
      <c r="C598" s="7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</row>
    <row r="599">
      <c r="A599" s="24" t="n"/>
      <c r="B599" s="78" t="n"/>
      <c r="C599" s="7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</row>
    <row r="600">
      <c r="A600" s="24" t="n"/>
      <c r="B600" s="78" t="n"/>
      <c r="C600" s="7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</row>
    <row r="601">
      <c r="A601" s="24" t="n"/>
      <c r="B601" s="78" t="n"/>
      <c r="C601" s="7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</row>
    <row r="602">
      <c r="A602" s="24" t="n"/>
      <c r="B602" s="78" t="n"/>
      <c r="C602" s="7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</row>
    <row r="603">
      <c r="A603" s="24" t="n"/>
      <c r="B603" s="78" t="n"/>
      <c r="C603" s="7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</row>
    <row r="604">
      <c r="A604" s="24" t="n"/>
      <c r="B604" s="78" t="n"/>
      <c r="C604" s="7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</row>
    <row r="605">
      <c r="A605" s="24" t="n"/>
      <c r="B605" s="78" t="n"/>
      <c r="C605" s="7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</row>
    <row r="606">
      <c r="A606" s="24" t="n"/>
      <c r="B606" s="78" t="n"/>
      <c r="C606" s="7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</row>
    <row r="607">
      <c r="A607" s="24" t="n"/>
      <c r="B607" s="78" t="n"/>
      <c r="C607" s="7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</row>
    <row r="608">
      <c r="A608" s="24" t="n"/>
      <c r="B608" s="78" t="n"/>
      <c r="C608" s="7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</row>
    <row r="609">
      <c r="A609" s="24" t="n"/>
      <c r="B609" s="78" t="n"/>
      <c r="C609" s="7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</row>
    <row r="610">
      <c r="A610" s="24" t="n"/>
      <c r="B610" s="78" t="n"/>
      <c r="C610" s="7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</row>
    <row r="611">
      <c r="A611" s="24" t="n"/>
      <c r="B611" s="78" t="n"/>
      <c r="C611" s="7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</row>
    <row r="612">
      <c r="A612" s="24" t="n"/>
      <c r="B612" s="78" t="n"/>
      <c r="C612" s="7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</row>
    <row r="613">
      <c r="A613" s="24" t="n"/>
      <c r="B613" s="78" t="n"/>
      <c r="C613" s="7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</row>
    <row r="614">
      <c r="A614" s="24" t="n"/>
      <c r="B614" s="78" t="n"/>
      <c r="C614" s="7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</row>
    <row r="615">
      <c r="A615" s="24" t="n"/>
      <c r="B615" s="78" t="n"/>
      <c r="C615" s="7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</row>
    <row r="616">
      <c r="A616" s="24" t="n"/>
      <c r="B616" s="78" t="n"/>
      <c r="C616" s="7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</row>
    <row r="617">
      <c r="A617" s="24" t="n"/>
      <c r="B617" s="78" t="n"/>
      <c r="C617" s="7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</row>
    <row r="618">
      <c r="A618" s="24" t="n"/>
      <c r="B618" s="78" t="n"/>
      <c r="C618" s="7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</row>
    <row r="619">
      <c r="A619" s="24" t="n"/>
      <c r="B619" s="78" t="n"/>
      <c r="C619" s="7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</row>
    <row r="620">
      <c r="A620" s="24" t="n"/>
      <c r="B620" s="78" t="n"/>
      <c r="C620" s="7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</row>
    <row r="621">
      <c r="A621" s="24" t="n"/>
      <c r="B621" s="78" t="n"/>
      <c r="C621" s="7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</row>
    <row r="622">
      <c r="A622" s="24" t="n"/>
      <c r="B622" s="78" t="n"/>
      <c r="C622" s="7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</row>
    <row r="623">
      <c r="A623" s="24" t="n"/>
      <c r="B623" s="78" t="n"/>
      <c r="C623" s="7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</row>
    <row r="624">
      <c r="A624" s="24" t="n"/>
      <c r="B624" s="78" t="n"/>
      <c r="C624" s="7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</row>
    <row r="625">
      <c r="A625" s="24" t="n"/>
      <c r="B625" s="78" t="n"/>
      <c r="C625" s="7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</row>
    <row r="626">
      <c r="A626" s="24" t="n"/>
      <c r="B626" s="78" t="n"/>
      <c r="C626" s="7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</row>
    <row r="627">
      <c r="A627" s="24" t="n"/>
      <c r="B627" s="78" t="n"/>
      <c r="C627" s="7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</row>
    <row r="628">
      <c r="A628" s="24" t="n"/>
      <c r="B628" s="78" t="n"/>
      <c r="C628" s="7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</row>
    <row r="629">
      <c r="A629" s="24" t="n"/>
      <c r="B629" s="78" t="n"/>
      <c r="C629" s="7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</row>
    <row r="630">
      <c r="A630" s="24" t="n"/>
      <c r="B630" s="78" t="n"/>
      <c r="C630" s="7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</row>
    <row r="631">
      <c r="A631" s="24" t="n"/>
      <c r="B631" s="78" t="n"/>
      <c r="C631" s="7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</row>
    <row r="632">
      <c r="A632" s="24" t="n"/>
      <c r="B632" s="78" t="n"/>
      <c r="C632" s="7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</row>
    <row r="633">
      <c r="A633" s="24" t="n"/>
      <c r="B633" s="78" t="n"/>
      <c r="C633" s="7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</row>
    <row r="634">
      <c r="A634" s="24" t="n"/>
      <c r="B634" s="78" t="n"/>
      <c r="C634" s="7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</row>
    <row r="635">
      <c r="A635" s="24" t="n"/>
      <c r="B635" s="78" t="n"/>
      <c r="C635" s="7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</row>
    <row r="636">
      <c r="A636" s="24" t="n"/>
      <c r="B636" s="78" t="n"/>
      <c r="C636" s="7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</row>
    <row r="637">
      <c r="A637" s="24" t="n"/>
      <c r="B637" s="78" t="n"/>
      <c r="C637" s="7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</row>
    <row r="638">
      <c r="A638" s="24" t="n"/>
      <c r="B638" s="78" t="n"/>
      <c r="C638" s="7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</row>
    <row r="639">
      <c r="A639" s="24" t="n"/>
      <c r="B639" s="78" t="n"/>
      <c r="C639" s="7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</row>
    <row r="640">
      <c r="A640" s="24" t="n"/>
      <c r="B640" s="78" t="n"/>
      <c r="C640" s="7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</row>
    <row r="641">
      <c r="A641" s="24" t="n"/>
      <c r="B641" s="78" t="n"/>
      <c r="C641" s="7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</row>
    <row r="642">
      <c r="A642" s="24" t="n"/>
      <c r="B642" s="78" t="n"/>
      <c r="C642" s="7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</row>
    <row r="643">
      <c r="A643" s="24" t="n"/>
      <c r="B643" s="78" t="n"/>
      <c r="C643" s="7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</row>
    <row r="644">
      <c r="A644" s="24" t="n"/>
      <c r="B644" s="78" t="n"/>
      <c r="C644" s="7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</row>
    <row r="645">
      <c r="A645" s="24" t="n"/>
      <c r="B645" s="78" t="n"/>
      <c r="C645" s="7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</row>
    <row r="646">
      <c r="A646" s="24" t="n"/>
      <c r="B646" s="78" t="n"/>
      <c r="C646" s="7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</row>
    <row r="647">
      <c r="A647" s="24" t="n"/>
      <c r="B647" s="78" t="n"/>
      <c r="C647" s="7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</row>
    <row r="648">
      <c r="A648" s="24" t="n"/>
      <c r="B648" s="78" t="n"/>
      <c r="C648" s="7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</row>
    <row r="649">
      <c r="A649" s="24" t="n"/>
      <c r="B649" s="78" t="n"/>
      <c r="C649" s="7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</row>
    <row r="650">
      <c r="A650" s="24" t="n"/>
      <c r="B650" s="78" t="n"/>
      <c r="C650" s="7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</row>
    <row r="651">
      <c r="A651" s="24" t="n"/>
      <c r="B651" s="78" t="n"/>
      <c r="C651" s="7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</row>
    <row r="652">
      <c r="A652" s="24" t="n"/>
      <c r="B652" s="78" t="n"/>
      <c r="C652" s="7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</row>
    <row r="653">
      <c r="A653" s="24" t="n"/>
      <c r="B653" s="78" t="n"/>
      <c r="C653" s="7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</row>
    <row r="654">
      <c r="A654" s="24" t="n"/>
      <c r="B654" s="78" t="n"/>
      <c r="C654" s="7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</row>
    <row r="655">
      <c r="A655" s="24" t="n"/>
      <c r="B655" s="78" t="n"/>
      <c r="C655" s="7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</row>
    <row r="656">
      <c r="A656" s="24" t="n"/>
      <c r="B656" s="78" t="n"/>
      <c r="C656" s="7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</row>
    <row r="657">
      <c r="A657" s="24" t="n"/>
      <c r="B657" s="78" t="n"/>
      <c r="C657" s="7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</row>
    <row r="658">
      <c r="A658" s="24" t="n"/>
      <c r="B658" s="78" t="n"/>
      <c r="C658" s="7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</row>
    <row r="659">
      <c r="A659" s="24" t="n"/>
      <c r="B659" s="78" t="n"/>
      <c r="C659" s="7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</row>
    <row r="660">
      <c r="A660" s="24" t="n"/>
      <c r="B660" s="78" t="n"/>
      <c r="C660" s="7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</row>
    <row r="661">
      <c r="A661" s="24" t="n"/>
      <c r="B661" s="78" t="n"/>
      <c r="C661" s="7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</row>
    <row r="662">
      <c r="A662" s="24" t="n"/>
      <c r="B662" s="78" t="n"/>
      <c r="C662" s="7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</row>
    <row r="663">
      <c r="A663" s="24" t="n"/>
      <c r="B663" s="78" t="n"/>
      <c r="C663" s="7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</row>
    <row r="664">
      <c r="A664" s="24" t="n"/>
      <c r="B664" s="78" t="n"/>
      <c r="C664" s="7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</row>
    <row r="665">
      <c r="A665" s="24" t="n"/>
      <c r="B665" s="78" t="n"/>
      <c r="C665" s="7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</row>
    <row r="666">
      <c r="A666" s="24" t="n"/>
      <c r="B666" s="78" t="n"/>
      <c r="C666" s="7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</row>
    <row r="667">
      <c r="A667" s="24" t="n"/>
      <c r="B667" s="78" t="n"/>
      <c r="C667" s="7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</row>
    <row r="668">
      <c r="A668" s="24" t="n"/>
      <c r="B668" s="78" t="n"/>
      <c r="C668" s="7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</row>
    <row r="669">
      <c r="A669" s="24" t="n"/>
      <c r="B669" s="78" t="n"/>
      <c r="C669" s="7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</row>
    <row r="670">
      <c r="A670" s="24" t="n"/>
      <c r="B670" s="78" t="n"/>
      <c r="C670" s="7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</row>
    <row r="671">
      <c r="A671" s="24" t="n"/>
      <c r="B671" s="78" t="n"/>
      <c r="C671" s="7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</row>
    <row r="672">
      <c r="A672" s="24" t="n"/>
      <c r="B672" s="78" t="n"/>
      <c r="C672" s="7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</row>
    <row r="673">
      <c r="A673" s="24" t="n"/>
      <c r="B673" s="78" t="n"/>
      <c r="C673" s="7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</row>
    <row r="674">
      <c r="A674" s="24" t="n"/>
      <c r="B674" s="78" t="n"/>
      <c r="C674" s="7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</row>
    <row r="675">
      <c r="A675" s="24" t="n"/>
      <c r="B675" s="78" t="n"/>
      <c r="C675" s="7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</row>
    <row r="676">
      <c r="A676" s="24" t="n"/>
      <c r="B676" s="78" t="n"/>
      <c r="C676" s="7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</row>
    <row r="677">
      <c r="A677" s="24" t="n"/>
      <c r="B677" s="78" t="n"/>
      <c r="C677" s="7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</row>
    <row r="678">
      <c r="A678" s="24" t="n"/>
      <c r="B678" s="78" t="n"/>
      <c r="C678" s="7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</row>
    <row r="679">
      <c r="A679" s="24" t="n"/>
      <c r="B679" s="78" t="n"/>
      <c r="C679" s="7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</row>
    <row r="680">
      <c r="A680" s="24" t="n"/>
      <c r="B680" s="78" t="n"/>
      <c r="C680" s="7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</row>
    <row r="681">
      <c r="A681" s="24" t="n"/>
      <c r="B681" s="78" t="n"/>
      <c r="C681" s="7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</row>
    <row r="682">
      <c r="A682" s="24" t="n"/>
      <c r="B682" s="78" t="n"/>
      <c r="C682" s="7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</row>
    <row r="683">
      <c r="A683" s="24" t="n"/>
      <c r="B683" s="78" t="n"/>
      <c r="C683" s="7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</row>
    <row r="684">
      <c r="A684" s="24" t="n"/>
      <c r="B684" s="78" t="n"/>
      <c r="C684" s="7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</row>
    <row r="685">
      <c r="A685" s="24" t="n"/>
      <c r="B685" s="78" t="n"/>
      <c r="C685" s="7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</row>
    <row r="686">
      <c r="A686" s="24" t="n"/>
      <c r="B686" s="78" t="n"/>
      <c r="C686" s="7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</row>
    <row r="687">
      <c r="A687" s="24" t="n"/>
      <c r="B687" s="78" t="n"/>
      <c r="C687" s="7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</row>
    <row r="688">
      <c r="A688" s="24" t="n"/>
      <c r="B688" s="78" t="n"/>
      <c r="C688" s="7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</row>
    <row r="689">
      <c r="A689" s="24" t="n"/>
      <c r="B689" s="78" t="n"/>
      <c r="C689" s="7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</row>
    <row r="690">
      <c r="A690" s="24" t="n"/>
      <c r="B690" s="78" t="n"/>
      <c r="C690" s="7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</row>
    <row r="691">
      <c r="A691" s="24" t="n"/>
      <c r="B691" s="78" t="n"/>
      <c r="C691" s="7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</row>
    <row r="692">
      <c r="A692" s="24" t="n"/>
      <c r="B692" s="78" t="n"/>
      <c r="C692" s="7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</row>
    <row r="693">
      <c r="A693" s="24" t="n"/>
      <c r="B693" s="78" t="n"/>
      <c r="C693" s="7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</row>
    <row r="694">
      <c r="A694" s="24" t="n"/>
      <c r="B694" s="78" t="n"/>
      <c r="C694" s="7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</row>
    <row r="695">
      <c r="A695" s="24" t="n"/>
      <c r="B695" s="78" t="n"/>
      <c r="C695" s="7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</row>
    <row r="696">
      <c r="A696" s="24" t="n"/>
      <c r="B696" s="78" t="n"/>
      <c r="C696" s="7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</row>
    <row r="697">
      <c r="A697" s="24" t="n"/>
      <c r="B697" s="78" t="n"/>
      <c r="C697" s="7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</row>
    <row r="698">
      <c r="A698" s="24" t="n"/>
      <c r="B698" s="78" t="n"/>
      <c r="C698" s="7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</row>
    <row r="699">
      <c r="A699" s="24" t="n"/>
      <c r="B699" s="78" t="n"/>
      <c r="C699" s="7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</row>
    <row r="700">
      <c r="A700" s="24" t="n"/>
      <c r="B700" s="78" t="n"/>
      <c r="C700" s="7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</row>
    <row r="701">
      <c r="A701" s="24" t="n"/>
      <c r="B701" s="78" t="n"/>
      <c r="C701" s="7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</row>
    <row r="702">
      <c r="A702" s="24" t="n"/>
      <c r="B702" s="78" t="n"/>
      <c r="C702" s="7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</row>
    <row r="703">
      <c r="A703" s="24" t="n"/>
      <c r="B703" s="78" t="n"/>
      <c r="C703" s="7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</row>
    <row r="704">
      <c r="A704" s="24" t="n"/>
      <c r="B704" s="78" t="n"/>
      <c r="C704" s="7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</row>
    <row r="705">
      <c r="A705" s="24" t="n"/>
      <c r="B705" s="78" t="n"/>
      <c r="C705" s="7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</row>
    <row r="706">
      <c r="A706" s="24" t="n"/>
      <c r="B706" s="78" t="n"/>
      <c r="C706" s="7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</row>
    <row r="707">
      <c r="A707" s="24" t="n"/>
      <c r="B707" s="78" t="n"/>
      <c r="C707" s="7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</row>
    <row r="708">
      <c r="A708" s="24" t="n"/>
      <c r="B708" s="78" t="n"/>
      <c r="C708" s="7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</row>
    <row r="709">
      <c r="A709" s="24" t="n"/>
      <c r="B709" s="78" t="n"/>
      <c r="C709" s="7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</row>
    <row r="710">
      <c r="A710" s="24" t="n"/>
      <c r="B710" s="78" t="n"/>
      <c r="C710" s="7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</row>
    <row r="711">
      <c r="A711" s="24" t="n"/>
      <c r="B711" s="78" t="n"/>
      <c r="C711" s="7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</row>
    <row r="712">
      <c r="A712" s="24" t="n"/>
      <c r="B712" s="78" t="n"/>
      <c r="C712" s="7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</row>
    <row r="713">
      <c r="A713" s="24" t="n"/>
      <c r="B713" s="78" t="n"/>
      <c r="C713" s="7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</row>
    <row r="714">
      <c r="A714" s="24" t="n"/>
      <c r="B714" s="78" t="n"/>
      <c r="C714" s="7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</row>
    <row r="715">
      <c r="A715" s="24" t="n"/>
      <c r="B715" s="78" t="n"/>
      <c r="C715" s="7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</row>
    <row r="716">
      <c r="A716" s="24" t="n"/>
      <c r="B716" s="78" t="n"/>
      <c r="C716" s="7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</row>
    <row r="717">
      <c r="A717" s="24" t="n"/>
      <c r="B717" s="78" t="n"/>
      <c r="C717" s="7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</row>
    <row r="718">
      <c r="A718" s="24" t="n"/>
      <c r="B718" s="78" t="n"/>
      <c r="C718" s="7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</row>
    <row r="719">
      <c r="A719" s="24" t="n"/>
      <c r="B719" s="78" t="n"/>
      <c r="C719" s="7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</row>
    <row r="720">
      <c r="A720" s="24" t="n"/>
      <c r="B720" s="78" t="n"/>
      <c r="C720" s="7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</row>
    <row r="721">
      <c r="A721" s="24" t="n"/>
      <c r="B721" s="78" t="n"/>
      <c r="C721" s="7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</row>
    <row r="722">
      <c r="A722" s="24" t="n"/>
      <c r="B722" s="78" t="n"/>
      <c r="C722" s="7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</row>
    <row r="723">
      <c r="A723" s="24" t="n"/>
      <c r="B723" s="78" t="n"/>
      <c r="C723" s="7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</row>
    <row r="724">
      <c r="A724" s="24" t="n"/>
      <c r="B724" s="78" t="n"/>
      <c r="C724" s="7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</row>
    <row r="725">
      <c r="A725" s="24" t="n"/>
      <c r="B725" s="78" t="n"/>
      <c r="C725" s="7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</row>
    <row r="726">
      <c r="A726" s="24" t="n"/>
      <c r="B726" s="78" t="n"/>
      <c r="C726" s="7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</row>
    <row r="727">
      <c r="A727" s="24" t="n"/>
      <c r="B727" s="78" t="n"/>
      <c r="C727" s="7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</row>
    <row r="728">
      <c r="A728" s="24" t="n"/>
      <c r="B728" s="78" t="n"/>
      <c r="C728" s="7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</row>
    <row r="729">
      <c r="A729" s="24" t="n"/>
      <c r="B729" s="78" t="n"/>
      <c r="C729" s="7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</row>
    <row r="730">
      <c r="A730" s="24" t="n"/>
      <c r="B730" s="78" t="n"/>
      <c r="C730" s="7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</row>
    <row r="731">
      <c r="A731" s="24" t="n"/>
      <c r="B731" s="78" t="n"/>
      <c r="C731" s="7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</row>
    <row r="732">
      <c r="A732" s="24" t="n"/>
      <c r="B732" s="78" t="n"/>
      <c r="C732" s="7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</row>
    <row r="733">
      <c r="A733" s="24" t="n"/>
      <c r="B733" s="78" t="n"/>
      <c r="C733" s="7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</row>
    <row r="734">
      <c r="A734" s="24" t="n"/>
      <c r="B734" s="78" t="n"/>
      <c r="C734" s="7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</row>
    <row r="735">
      <c r="A735" s="24" t="n"/>
      <c r="B735" s="78" t="n"/>
      <c r="C735" s="7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</row>
    <row r="736">
      <c r="A736" s="24" t="n"/>
      <c r="B736" s="78" t="n"/>
      <c r="C736" s="7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</row>
    <row r="737">
      <c r="A737" s="24" t="n"/>
      <c r="B737" s="78" t="n"/>
      <c r="C737" s="7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</row>
    <row r="738">
      <c r="A738" s="24" t="n"/>
      <c r="B738" s="78" t="n"/>
      <c r="C738" s="7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</row>
    <row r="739">
      <c r="A739" s="24" t="n"/>
      <c r="B739" s="78" t="n"/>
      <c r="C739" s="7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</row>
    <row r="740">
      <c r="A740" s="24" t="n"/>
      <c r="B740" s="78" t="n"/>
      <c r="C740" s="7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</row>
    <row r="741">
      <c r="A741" s="24" t="n"/>
      <c r="B741" s="78" t="n"/>
      <c r="C741" s="7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</row>
    <row r="742">
      <c r="A742" s="24" t="n"/>
      <c r="B742" s="78" t="n"/>
      <c r="C742" s="7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</row>
    <row r="743">
      <c r="A743" s="24" t="n"/>
      <c r="B743" s="78" t="n"/>
      <c r="C743" s="7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</row>
    <row r="744">
      <c r="A744" s="24" t="n"/>
      <c r="B744" s="78" t="n"/>
      <c r="C744" s="7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</row>
    <row r="745">
      <c r="A745" s="24" t="n"/>
      <c r="B745" s="78" t="n"/>
      <c r="C745" s="7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</row>
    <row r="746">
      <c r="A746" s="24" t="n"/>
      <c r="B746" s="78" t="n"/>
      <c r="C746" s="7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</row>
    <row r="747">
      <c r="A747" s="24" t="n"/>
      <c r="B747" s="78" t="n"/>
      <c r="C747" s="7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</row>
    <row r="748">
      <c r="A748" s="24" t="n"/>
      <c r="B748" s="78" t="n"/>
      <c r="C748" s="7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</row>
    <row r="749">
      <c r="A749" s="24" t="n"/>
      <c r="B749" s="78" t="n"/>
      <c r="C749" s="7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</row>
    <row r="750">
      <c r="A750" s="24" t="n"/>
      <c r="B750" s="78" t="n"/>
      <c r="C750" s="7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</row>
    <row r="751">
      <c r="A751" s="24" t="n"/>
      <c r="B751" s="78" t="n"/>
      <c r="C751" s="7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</row>
    <row r="752">
      <c r="A752" s="24" t="n"/>
      <c r="B752" s="78" t="n"/>
      <c r="C752" s="7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</row>
    <row r="753">
      <c r="A753" s="24" t="n"/>
      <c r="B753" s="78" t="n"/>
      <c r="C753" s="7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</row>
    <row r="754">
      <c r="A754" s="24" t="n"/>
      <c r="B754" s="78" t="n"/>
      <c r="C754" s="7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</row>
    <row r="755">
      <c r="A755" s="24" t="n"/>
      <c r="B755" s="78" t="n"/>
      <c r="C755" s="7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</row>
    <row r="756">
      <c r="A756" s="24" t="n"/>
      <c r="B756" s="78" t="n"/>
      <c r="C756" s="7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</row>
    <row r="757">
      <c r="A757" s="24" t="n"/>
      <c r="B757" s="78" t="n"/>
      <c r="C757" s="7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</row>
    <row r="758">
      <c r="A758" s="24" t="n"/>
      <c r="B758" s="78" t="n"/>
      <c r="C758" s="7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</row>
    <row r="759">
      <c r="A759" s="24" t="n"/>
      <c r="B759" s="78" t="n"/>
      <c r="C759" s="7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</row>
    <row r="760">
      <c r="A760" s="24" t="n"/>
      <c r="B760" s="78" t="n"/>
      <c r="C760" s="7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</row>
    <row r="761">
      <c r="A761" s="24" t="n"/>
      <c r="B761" s="78" t="n"/>
      <c r="C761" s="7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</row>
    <row r="762">
      <c r="A762" s="24" t="n"/>
      <c r="B762" s="78" t="n"/>
      <c r="C762" s="7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</row>
    <row r="763">
      <c r="A763" s="24" t="n"/>
      <c r="B763" s="78" t="n"/>
      <c r="C763" s="7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</row>
    <row r="764">
      <c r="A764" s="24" t="n"/>
      <c r="B764" s="78" t="n"/>
      <c r="C764" s="7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</row>
    <row r="765">
      <c r="A765" s="24" t="n"/>
      <c r="B765" s="78" t="n"/>
      <c r="C765" s="7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</row>
    <row r="766">
      <c r="A766" s="24" t="n"/>
      <c r="B766" s="78" t="n"/>
      <c r="C766" s="7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</row>
    <row r="767">
      <c r="A767" s="24" t="n"/>
      <c r="B767" s="78" t="n"/>
      <c r="C767" s="7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</row>
    <row r="768">
      <c r="A768" s="24" t="n"/>
      <c r="B768" s="78" t="n"/>
      <c r="C768" s="7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</row>
    <row r="769">
      <c r="A769" s="24" t="n"/>
      <c r="B769" s="78" t="n"/>
      <c r="C769" s="7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</row>
    <row r="770">
      <c r="A770" s="24" t="n"/>
      <c r="B770" s="78" t="n"/>
      <c r="C770" s="7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</row>
    <row r="771">
      <c r="A771" s="24" t="n"/>
      <c r="B771" s="78" t="n"/>
      <c r="C771" s="7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</row>
    <row r="772">
      <c r="A772" s="24" t="n"/>
      <c r="B772" s="78" t="n"/>
      <c r="C772" s="7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</row>
    <row r="773">
      <c r="A773" s="24" t="n"/>
      <c r="B773" s="78" t="n"/>
      <c r="C773" s="7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</row>
    <row r="774">
      <c r="A774" s="24" t="n"/>
      <c r="B774" s="78" t="n"/>
      <c r="C774" s="7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</row>
    <row r="775">
      <c r="A775" s="24" t="n"/>
      <c r="B775" s="78" t="n"/>
      <c r="C775" s="7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</row>
    <row r="776">
      <c r="A776" s="24" t="n"/>
      <c r="B776" s="78" t="n"/>
      <c r="C776" s="7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</row>
    <row r="777">
      <c r="A777" s="24" t="n"/>
      <c r="B777" s="78" t="n"/>
      <c r="C777" s="7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</row>
    <row r="778">
      <c r="A778" s="24" t="n"/>
      <c r="B778" s="78" t="n"/>
      <c r="C778" s="7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</row>
    <row r="779">
      <c r="A779" s="24" t="n"/>
      <c r="B779" s="78" t="n"/>
      <c r="C779" s="7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</row>
    <row r="780">
      <c r="A780" s="24" t="n"/>
      <c r="B780" s="78" t="n"/>
      <c r="C780" s="7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</row>
    <row r="781">
      <c r="A781" s="24" t="n"/>
      <c r="B781" s="78" t="n"/>
      <c r="C781" s="7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</row>
    <row r="782">
      <c r="A782" s="24" t="n"/>
      <c r="B782" s="78" t="n"/>
      <c r="C782" s="7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</row>
    <row r="783">
      <c r="A783" s="24" t="n"/>
      <c r="B783" s="78" t="n"/>
      <c r="C783" s="7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</row>
    <row r="784">
      <c r="A784" s="24" t="n"/>
      <c r="B784" s="78" t="n"/>
      <c r="C784" s="7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</row>
    <row r="785">
      <c r="A785" s="24" t="n"/>
      <c r="B785" s="78" t="n"/>
      <c r="C785" s="7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</row>
    <row r="786">
      <c r="A786" s="24" t="n"/>
      <c r="B786" s="78" t="n"/>
      <c r="C786" s="7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</row>
    <row r="787">
      <c r="A787" s="24" t="n"/>
      <c r="B787" s="78" t="n"/>
      <c r="C787" s="7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</row>
    <row r="788">
      <c r="A788" s="24" t="n"/>
      <c r="B788" s="78" t="n"/>
      <c r="C788" s="7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</row>
    <row r="789">
      <c r="A789" s="24" t="n"/>
      <c r="B789" s="78" t="n"/>
      <c r="C789" s="7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</row>
    <row r="790">
      <c r="A790" s="24" t="n"/>
      <c r="B790" s="78" t="n"/>
      <c r="C790" s="7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</row>
    <row r="791">
      <c r="A791" s="24" t="n"/>
      <c r="B791" s="78" t="n"/>
      <c r="C791" s="7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</row>
    <row r="792">
      <c r="A792" s="24" t="n"/>
      <c r="B792" s="78" t="n"/>
      <c r="C792" s="7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</row>
    <row r="793">
      <c r="A793" s="24" t="n"/>
      <c r="B793" s="78" t="n"/>
      <c r="C793" s="7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</row>
    <row r="794">
      <c r="A794" s="24" t="n"/>
      <c r="B794" s="78" t="n"/>
      <c r="C794" s="7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</row>
    <row r="795">
      <c r="A795" s="24" t="n"/>
      <c r="B795" s="78" t="n"/>
      <c r="C795" s="7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</row>
    <row r="796">
      <c r="A796" s="24" t="n"/>
      <c r="B796" s="78" t="n"/>
      <c r="C796" s="7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</row>
    <row r="797">
      <c r="A797" s="24" t="n"/>
      <c r="B797" s="78" t="n"/>
      <c r="C797" s="7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</row>
    <row r="798">
      <c r="A798" s="24" t="n"/>
      <c r="B798" s="78" t="n"/>
      <c r="C798" s="7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</row>
    <row r="799">
      <c r="A799" s="24" t="n"/>
      <c r="B799" s="78" t="n"/>
      <c r="C799" s="7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</row>
    <row r="800">
      <c r="A800" s="24" t="n"/>
      <c r="B800" s="78" t="n"/>
      <c r="C800" s="7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</row>
    <row r="801">
      <c r="A801" s="24" t="n"/>
      <c r="B801" s="78" t="n"/>
      <c r="C801" s="7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</row>
    <row r="802">
      <c r="A802" s="24" t="n"/>
      <c r="B802" s="78" t="n"/>
      <c r="C802" s="7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</row>
    <row r="803">
      <c r="A803" s="24" t="n"/>
      <c r="B803" s="78" t="n"/>
      <c r="C803" s="7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</row>
    <row r="804">
      <c r="A804" s="24" t="n"/>
      <c r="B804" s="78" t="n"/>
      <c r="C804" s="7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</row>
    <row r="805">
      <c r="A805" s="24" t="n"/>
      <c r="B805" s="78" t="n"/>
      <c r="C805" s="7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</row>
    <row r="806">
      <c r="A806" s="24" t="n"/>
      <c r="B806" s="78" t="n"/>
      <c r="C806" s="7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</row>
    <row r="807">
      <c r="A807" s="24" t="n"/>
      <c r="B807" s="78" t="n"/>
      <c r="C807" s="7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</row>
    <row r="808">
      <c r="A808" s="24" t="n"/>
      <c r="B808" s="78" t="n"/>
      <c r="C808" s="7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</row>
    <row r="809">
      <c r="A809" s="24" t="n"/>
      <c r="B809" s="78" t="n"/>
      <c r="C809" s="7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</row>
    <row r="810">
      <c r="A810" s="24" t="n"/>
      <c r="B810" s="78" t="n"/>
      <c r="C810" s="7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</row>
    <row r="811">
      <c r="A811" s="24" t="n"/>
      <c r="B811" s="78" t="n"/>
      <c r="C811" s="7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</row>
    <row r="812">
      <c r="A812" s="24" t="n"/>
      <c r="B812" s="78" t="n"/>
      <c r="C812" s="7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</row>
    <row r="813">
      <c r="A813" s="24" t="n"/>
      <c r="B813" s="78" t="n"/>
      <c r="C813" s="7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</row>
    <row r="814">
      <c r="A814" s="24" t="n"/>
      <c r="B814" s="78" t="n"/>
      <c r="C814" s="7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</row>
    <row r="815">
      <c r="A815" s="24" t="n"/>
      <c r="B815" s="78" t="n"/>
      <c r="C815" s="7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</row>
    <row r="816">
      <c r="A816" s="24" t="n"/>
      <c r="B816" s="78" t="n"/>
      <c r="C816" s="7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</row>
    <row r="817">
      <c r="A817" s="24" t="n"/>
      <c r="B817" s="78" t="n"/>
      <c r="C817" s="7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</row>
    <row r="818">
      <c r="A818" s="24" t="n"/>
      <c r="B818" s="78" t="n"/>
      <c r="C818" s="7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</row>
    <row r="819">
      <c r="A819" s="24" t="n"/>
      <c r="B819" s="78" t="n"/>
      <c r="C819" s="7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</row>
    <row r="820">
      <c r="A820" s="24" t="n"/>
      <c r="B820" s="78" t="n"/>
      <c r="C820" s="7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</row>
    <row r="821">
      <c r="A821" s="24" t="n"/>
      <c r="B821" s="78" t="n"/>
      <c r="C821" s="7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</row>
    <row r="822">
      <c r="A822" s="24" t="n"/>
      <c r="B822" s="78" t="n"/>
      <c r="C822" s="7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</row>
    <row r="823">
      <c r="A823" s="24" t="n"/>
      <c r="B823" s="78" t="n"/>
      <c r="C823" s="7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</row>
    <row r="824">
      <c r="A824" s="24" t="n"/>
      <c r="B824" s="78" t="n"/>
      <c r="C824" s="7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</row>
    <row r="825">
      <c r="A825" s="24" t="n"/>
      <c r="B825" s="78" t="n"/>
      <c r="C825" s="7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</row>
    <row r="826">
      <c r="A826" s="24" t="n"/>
      <c r="B826" s="78" t="n"/>
      <c r="C826" s="7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</row>
    <row r="827">
      <c r="A827" s="24" t="n"/>
      <c r="B827" s="78" t="n"/>
      <c r="C827" s="7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</row>
    <row r="828">
      <c r="A828" s="24" t="n"/>
      <c r="B828" s="78" t="n"/>
      <c r="C828" s="7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</row>
    <row r="829">
      <c r="A829" s="24" t="n"/>
      <c r="B829" s="78" t="n"/>
      <c r="C829" s="7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</row>
    <row r="830">
      <c r="A830" s="24" t="n"/>
      <c r="B830" s="78" t="n"/>
      <c r="C830" s="7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</row>
    <row r="831">
      <c r="A831" s="24" t="n"/>
      <c r="B831" s="78" t="n"/>
      <c r="C831" s="7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</row>
    <row r="832">
      <c r="A832" s="24" t="n"/>
      <c r="B832" s="78" t="n"/>
      <c r="C832" s="7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</row>
    <row r="833">
      <c r="A833" s="24" t="n"/>
      <c r="B833" s="78" t="n"/>
      <c r="C833" s="7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</row>
    <row r="834">
      <c r="A834" s="24" t="n"/>
      <c r="B834" s="78" t="n"/>
      <c r="C834" s="7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</row>
  </sheetData>
  <autoFilter ref="$B$1:$Q$143"/>
  <dataValidations count="2">
    <dataValidation sqref="E4:E834" showDropDown="0" showInputMessage="0" showErrorMessage="1" allowBlank="1" type="list">
      <formula1>"Chung,vợ,chồng,SUBO,SUGI"</formula1>
    </dataValidation>
    <dataValidation sqref="D4:D834" showDropDown="0" showInputMessage="0" showErrorMessage="1" allowBlank="1" type="list">
      <formula1>"Ăn uống,vui chơi,đồ dùng GĐ,Nợ,phí tiện ích,Y tế,Công việc,học tập,event,Làm đẹp"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C835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1" customWidth="1" style="96" min="3" max="4"/>
    <col width="25" customWidth="1" style="96" min="5" max="5"/>
    <col width="16.88" customWidth="1" style="96" min="6" max="6"/>
  </cols>
  <sheetData>
    <row r="1">
      <c r="A1" s="24" t="n"/>
      <c r="B1" s="78" t="n"/>
      <c r="C1" s="74" t="n"/>
      <c r="D1" s="14" t="n"/>
      <c r="E1" s="9" t="n"/>
      <c r="F1" s="11" t="n"/>
      <c r="G1" s="14" t="n"/>
      <c r="H1" s="14" t="inlineStr">
        <is>
          <t>Tổng</t>
        </is>
      </c>
      <c r="I1" s="90">
        <f>SUM(F4:F1016)</f>
        <v/>
      </c>
      <c r="J1" s="24" t="inlineStr">
        <is>
          <t>ăn uống</t>
        </is>
      </c>
      <c r="K1" s="24" t="inlineStr">
        <is>
          <t>vui chơi</t>
        </is>
      </c>
      <c r="L1" s="24" t="inlineStr">
        <is>
          <t>công việc</t>
        </is>
      </c>
      <c r="M1" s="24" t="inlineStr">
        <is>
          <t>học tập</t>
        </is>
      </c>
      <c r="N1" s="24" t="inlineStr">
        <is>
          <t>đồ dùng GĐ</t>
        </is>
      </c>
      <c r="O1" s="14" t="inlineStr">
        <is>
          <t>Phí tiện ích</t>
        </is>
      </c>
      <c r="P1" s="14" t="inlineStr">
        <is>
          <t>làm đẹp</t>
        </is>
      </c>
      <c r="Q1" s="14" t="inlineStr">
        <is>
          <t>y tế</t>
        </is>
      </c>
      <c r="R1" s="82" t="inlineStr">
        <is>
          <t>event</t>
        </is>
      </c>
      <c r="S1" s="82" t="inlineStr">
        <is>
          <t>nợ</t>
        </is>
      </c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</row>
    <row r="2">
      <c r="A2" s="24" t="n"/>
      <c r="B2" s="32" t="inlineStr">
        <is>
          <t>Ngày</t>
        </is>
      </c>
      <c r="C2" s="33" t="inlineStr">
        <is>
          <t>nội dung</t>
        </is>
      </c>
      <c r="D2" s="34" t="inlineStr">
        <is>
          <t>Hạng mục</t>
        </is>
      </c>
      <c r="E2" s="34" t="inlineStr">
        <is>
          <t>Phân loại</t>
        </is>
      </c>
      <c r="F2" s="52" t="inlineStr">
        <is>
          <t>Số Tiền</t>
        </is>
      </c>
      <c r="G2" s="14" t="n"/>
      <c r="H2" s="37" t="inlineStr">
        <is>
          <t>Chung</t>
        </is>
      </c>
      <c r="I2" s="37">
        <f>SUM(J2:S2)</f>
        <v/>
      </c>
      <c r="J2" s="14">
        <f>SUMIFS($F$4:$F$835 , $D$4:$D$835, "Ăn uống", $E$4:$E$835, "chung")</f>
        <v/>
      </c>
      <c r="K2" s="14">
        <f>SUMIFS($F$4:$F$835 , $D$4:$D$835, "vui chơi", $E$4:$E$835, "chung")</f>
        <v/>
      </c>
      <c r="L2" s="14">
        <f>SUMIFS($F$4:$F$835 , $D$4:$D$835, "Công việc", $E$4:$E$835, "chung")</f>
        <v/>
      </c>
      <c r="M2" s="14">
        <f>SUMIFS($F$4:$F$835 , $D$4:$D$835, "học tập", $E$4:$E$835, "chung")</f>
        <v/>
      </c>
      <c r="N2" s="14">
        <f>SUMIFS($F$4:$F$835 , $D$4:$D$835, "đồ dùng GĐ", $E$4:$E$835, "chung")</f>
        <v/>
      </c>
      <c r="O2" s="14">
        <f>SUMIFS($F$4:$F$835 , $D$4:$D$835, "phí tiện ích", $E$4:$E$835, "chung")</f>
        <v/>
      </c>
      <c r="P2" s="14">
        <f>SUMIFS($F$4:$F$835 , $D$4:$D$835, "Làm đẹp", $E$4:$E$835, "chung")</f>
        <v/>
      </c>
      <c r="Q2" s="14">
        <f>SUMIFS($F$4:$F$835 , $D$4:$D$835, "Y tế", $E$4:$E$835, "chung")</f>
        <v/>
      </c>
      <c r="R2" s="14">
        <f>SUMIFS($F$4:$F$835 , $D$4:$D$835, "event", $E$4:$E$835, "chung")</f>
        <v/>
      </c>
      <c r="S2" s="14">
        <f>SUMIFS($F$4:$F$835 , $D$4:$D$835, "Nợ", $E$4:$E$835, "chung")</f>
        <v/>
      </c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>
      <c r="A3" s="24" t="n"/>
      <c r="B3" s="67" t="n"/>
      <c r="C3" s="69" t="n"/>
      <c r="F3" s="14">
        <f>SUM(F4:F835)</f>
        <v/>
      </c>
      <c r="H3" s="37" t="inlineStr">
        <is>
          <t>Chồng</t>
        </is>
      </c>
      <c r="I3" s="37">
        <f>SUM(J3:S3)</f>
        <v/>
      </c>
      <c r="J3" s="14">
        <f>SUMIFS($F$4:$F$835 , $D$4:$D$835, "Ăn uống", $E$4:$E$835, "chồng")</f>
        <v/>
      </c>
      <c r="K3" s="14">
        <f>SUMIFS($F$4:$F$835 , $D$4:$D$835, "vui chơi", $E$4:$E$835, "chồng")</f>
        <v/>
      </c>
      <c r="L3" s="14">
        <f>SUMIFS($F$4:$F$835 , $D$4:$D$835, "Công việc", $E$4:$E$835, "chồng")</f>
        <v/>
      </c>
      <c r="M3" s="14">
        <f>SUMIFS($F$4:$F$835 , $D$4:$D$835, "học tập", $E$4:$E$835, "chồng")</f>
        <v/>
      </c>
      <c r="N3" s="14">
        <f>SUMIFS($F$4:$F$835 , $D$4:$D$835, "đồ dùng GĐ", $E$4:$E$835, "chồng")</f>
        <v/>
      </c>
      <c r="O3" s="14">
        <f>SUMIFS($F$4:$F$835 , $D$4:$D$835, "phí tiện ích", $E$4:$E$835, "chồng")</f>
        <v/>
      </c>
      <c r="P3" s="14">
        <f>SUMIFS($F$4:$F$835 , $D$4:$D$835, "Làm đẹp", $E$4:$E$835, "chồng")</f>
        <v/>
      </c>
      <c r="Q3" s="14">
        <f>SUMIFS($F$4:$F$835 , $D$4:$D$835, "Y tế", $E$4:$E$835, "chồng")</f>
        <v/>
      </c>
      <c r="R3" s="14">
        <f>SUMIFS($F$4:$F$835 , $D$4:$D$835, "event", $E$4:$E$835, "chồng")</f>
        <v/>
      </c>
      <c r="S3" s="14">
        <f>SUMIFS($F$4:$F$835 , $D$4:$D$835, "Nợ", $E$4:$E$835, "chồng")</f>
        <v/>
      </c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>
      <c r="A4" s="24" t="n"/>
      <c r="B4" s="73" t="n"/>
      <c r="C4" s="74" t="inlineStr">
        <is>
          <t>hphi subo</t>
        </is>
      </c>
      <c r="D4" s="14" t="inlineStr">
        <is>
          <t>học tập</t>
        </is>
      </c>
      <c r="E4" s="14" t="inlineStr">
        <is>
          <t>SUBO</t>
        </is>
      </c>
      <c r="F4" s="14">
        <f>38420000/4</f>
        <v/>
      </c>
      <c r="G4" s="14" t="n"/>
      <c r="H4" s="76" t="inlineStr">
        <is>
          <t>vợ</t>
        </is>
      </c>
      <c r="I4" s="37">
        <f>SUM(J4:S4)</f>
        <v/>
      </c>
      <c r="J4" s="14">
        <f>SUMIFS($F$4:$F$835 , $D$4:$D$835, "Ăn uống", $E$4:$E$835, "vợ")</f>
        <v/>
      </c>
      <c r="K4" s="14">
        <f>SUMIFS($F$4:$F$835 , $D$4:$D$835, "vui chơi", $E$4:$E$835, "vợ")</f>
        <v/>
      </c>
      <c r="L4" s="14">
        <f>SUMIFS($F$4:$F$835 , $D$4:$D$835, "Công việc", $E$4:$E$835, "vợ")</f>
        <v/>
      </c>
      <c r="M4" s="14">
        <f>SUMIFS($F$4:$F$835 , $D$4:$D$835, "học tập", $E$4:$E$835, "vợ")</f>
        <v/>
      </c>
      <c r="N4" s="14">
        <f>SUMIFS($F$4:$F$835 , $D$4:$D$835, "đồ dùng GĐ", $E$4:$E$835, "vợ")</f>
        <v/>
      </c>
      <c r="O4" s="14">
        <f>SUMIFS($F$4:$F$835 , $D$4:$D$835, "phí tiện ích", $E$4:$E$835, "vợ")</f>
        <v/>
      </c>
      <c r="P4" s="14">
        <f>SUMIFS($F$4:$F$835 , $D$4:$D$835, "Làm đẹp", $E$4:$E$835, "vợ")</f>
        <v/>
      </c>
      <c r="Q4" s="14">
        <f>SUMIFS($F$4:$F$835 , $D$4:$D$835, "Y tế", $E$4:$E$835, "vợ")</f>
        <v/>
      </c>
      <c r="R4" s="14">
        <f>SUMIFS($F$4:$F$835 , $D$4:$D$835, "event", $E$4:$E$835, "vợ")</f>
        <v/>
      </c>
      <c r="S4" s="14">
        <f>SUMIFS($F$4:$F$835 , $D$4:$D$835, "Nợ", $E$4:$E$835, "vợ")</f>
        <v/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>
      <c r="A5" s="24" t="n"/>
      <c r="B5" s="67" t="n"/>
      <c r="C5" s="74" t="inlineStr">
        <is>
          <t>thuế ck</t>
        </is>
      </c>
      <c r="D5" s="14" t="inlineStr">
        <is>
          <t>Nợ</t>
        </is>
      </c>
      <c r="E5" s="14" t="inlineStr">
        <is>
          <t>chồng</t>
        </is>
      </c>
      <c r="F5" s="14" t="n">
        <v>3000000</v>
      </c>
      <c r="G5" s="14" t="n"/>
      <c r="H5" s="76" t="inlineStr">
        <is>
          <t>subo</t>
        </is>
      </c>
      <c r="I5" s="37">
        <f>SUM(J5:S5)</f>
        <v/>
      </c>
      <c r="J5" s="14">
        <f>SUMIFS($F$4:$F$835 , $D$4:$D$835, "Ăn uống", $E$4:$E$835, "SUBO")</f>
        <v/>
      </c>
      <c r="K5" s="14">
        <f>SUMIFS($F$4:$F$835 , $D$4:$D$835, "vui chơi", $E$4:$E$835, "SUBO")</f>
        <v/>
      </c>
      <c r="L5" s="14">
        <f>SUMIFS($F$4:$F$835 , $D$4:$D$835, "Công việc", $E$4:$E$835, "SUBO")</f>
        <v/>
      </c>
      <c r="M5" s="14">
        <f>SUMIFS($F$4:$F$835 , $D$4:$D$835, "học tập", $E$4:$E$835, "SUBO")</f>
        <v/>
      </c>
      <c r="N5" s="14">
        <f>SUMIFS($F$4:$F$835 , $D$4:$D$835, "đồ dùng GĐ", $E$4:$E$835, "SUBO")</f>
        <v/>
      </c>
      <c r="O5" s="14">
        <f>SUMIFS($F$4:$F$835 , $D$4:$D$835, "phí tiện ích", $E$4:$E$835, "SUBO")</f>
        <v/>
      </c>
      <c r="P5" s="14">
        <f>SUMIFS($F$4:$F$835 , $D$4:$D$835, "Làm đẹp", $E$4:$E$835, "SUBO")</f>
        <v/>
      </c>
      <c r="Q5" s="14">
        <f>SUMIFS($F$4:$F$835 , $D$4:$D$835, "Y tế", $E$4:$E$835, "SUBO")</f>
        <v/>
      </c>
      <c r="R5" s="14">
        <f>SUMIFS($F$4:$F$835 , $D$4:$D$835, "event", $E$4:$E$835, "SUBO")</f>
        <v/>
      </c>
      <c r="S5" s="14">
        <f>SUMIFS($F$4:$F$835 , $D$4:$D$835, "Nợ", $E$4:$E$835, "SUBO")</f>
        <v/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>
      <c r="A6" s="24" t="n"/>
      <c r="B6" s="67" t="n"/>
      <c r="C6" s="74" t="inlineStr">
        <is>
          <t>shin han</t>
        </is>
      </c>
      <c r="D6" s="14" t="inlineStr">
        <is>
          <t>Nợ</t>
        </is>
      </c>
      <c r="E6" s="14" t="inlineStr">
        <is>
          <t>chồng</t>
        </is>
      </c>
      <c r="F6" s="14" t="n">
        <v>4500000</v>
      </c>
      <c r="G6" s="14" t="n"/>
      <c r="H6" s="76" t="n"/>
      <c r="I6" s="37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>
      <c r="A7" s="24" t="n"/>
      <c r="B7" s="67" t="n"/>
      <c r="C7" s="74" t="inlineStr">
        <is>
          <t>đt vk</t>
        </is>
      </c>
      <c r="D7" s="14" t="inlineStr">
        <is>
          <t>Nợ</t>
        </is>
      </c>
      <c r="E7" s="14" t="inlineStr">
        <is>
          <t>vợ</t>
        </is>
      </c>
      <c r="F7" s="14" t="n">
        <v>2490000</v>
      </c>
      <c r="G7" s="14" t="n"/>
      <c r="H7" s="76" t="inlineStr">
        <is>
          <t>sugi</t>
        </is>
      </c>
      <c r="I7" s="37">
        <f>SUM(J7:S7)</f>
        <v/>
      </c>
      <c r="J7" s="14">
        <f>SUMIFS($F$4:$F$835 , $D$4:$D$835, "Ăn uống", $E$4:$E$835, "SUGI")</f>
        <v/>
      </c>
      <c r="K7" s="14">
        <f>SUMIFS($F$4:$F$835 , $D$4:$D$835, "vui chơi", $E$4:$E$835, "SUGI")</f>
        <v/>
      </c>
      <c r="L7" s="14">
        <f>SUMIFS($F$4:$F$835 , $D$4:$D$835, "Công việc", $E$4:$E$835, "SUGI")</f>
        <v/>
      </c>
      <c r="M7" s="14">
        <f>SUMIFS($F$4:$F$835 , $D$4:$D$835, "học tập", $E$4:$E$835, "SUGI")</f>
        <v/>
      </c>
      <c r="N7" s="14">
        <f>SUMIFS($F$4:$F$835 , $D$4:$D$835, "đồ dùng GĐ", $E$4:$E$835, "SUGI")</f>
        <v/>
      </c>
      <c r="O7" s="14">
        <f>SUMIFS($F$4:$F$835 , $D$4:$D$835, "phí tiện ích", $E$4:$E$835, "SUGI")</f>
        <v/>
      </c>
      <c r="P7" s="14">
        <f>SUMIFS($F$4:$F$835 , $D$4:$D$835, "Làm đẹp", $E$4:$E$835, "SUGI")</f>
        <v/>
      </c>
      <c r="Q7" s="14">
        <f>SUMIFS($F$4:$F$835 , $D$4:$D$835, "Y tế", $E$4:$E$835, "SUGI")</f>
        <v/>
      </c>
      <c r="R7" s="14">
        <f>SUMIFS($F$4:$F$835 , $D$4:$D$835, "event", $E$4:$E$835, "SUGI")</f>
        <v/>
      </c>
      <c r="S7" s="14">
        <f>SUMIFS($F$4:$F$835 , $D$4:$D$835, "Nợ", $E$4:$E$835, "SUGI")</f>
        <v/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>
      <c r="A8" s="24" t="n"/>
      <c r="B8" s="67" t="n"/>
      <c r="C8" s="74" t="inlineStr">
        <is>
          <t>cá</t>
        </is>
      </c>
      <c r="D8" s="14" t="inlineStr">
        <is>
          <t>Ăn uống</t>
        </is>
      </c>
      <c r="E8" s="14" t="inlineStr">
        <is>
          <t>Chung</t>
        </is>
      </c>
      <c r="F8" s="14" t="n">
        <v>120000</v>
      </c>
      <c r="G8" s="14" t="n"/>
      <c r="H8" s="14" t="n"/>
      <c r="I8" s="14" t="inlineStr">
        <is>
          <t>sum</t>
        </is>
      </c>
      <c r="J8" s="77">
        <f>SUM(J2:J7)</f>
        <v/>
      </c>
      <c r="K8" s="77">
        <f>SUM(K2:K7)</f>
        <v/>
      </c>
      <c r="L8" s="77">
        <f>SUM(L2:L7)</f>
        <v/>
      </c>
      <c r="M8" s="77">
        <f>SUM(M2:M7)</f>
        <v/>
      </c>
      <c r="N8" s="77">
        <f>SUM(N2:N7)</f>
        <v/>
      </c>
      <c r="O8" s="77">
        <f>SUM(O2:O7)</f>
        <v/>
      </c>
      <c r="P8" s="77">
        <f>SUM(P2:P7)</f>
        <v/>
      </c>
      <c r="Q8" s="77">
        <f>SUM(Q2:Q7)</f>
        <v/>
      </c>
      <c r="R8" s="77">
        <f>SUM(R2:R7)</f>
        <v/>
      </c>
      <c r="S8" s="77">
        <f>SUM(S2:S7)</f>
        <v/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>
      <c r="A9" s="24" t="n"/>
      <c r="B9" s="67" t="n"/>
      <c r="C9" s="74" t="inlineStr">
        <is>
          <t>qao vk</t>
        </is>
      </c>
      <c r="D9" s="14" t="inlineStr">
        <is>
          <t>Làm đẹp</t>
        </is>
      </c>
      <c r="E9" s="14" t="inlineStr">
        <is>
          <t>vợ</t>
        </is>
      </c>
      <c r="F9" s="14" t="n">
        <v>710000</v>
      </c>
      <c r="G9" s="14" t="n"/>
      <c r="H9" s="14" t="n"/>
      <c r="I9" s="14" t="inlineStr">
        <is>
          <t>%</t>
        </is>
      </c>
      <c r="J9" s="72">
        <f>IFERROR(J8/$I$1, 0)</f>
        <v/>
      </c>
      <c r="K9" s="72">
        <f>IFERROR(K8/$I$1, 0)</f>
        <v/>
      </c>
      <c r="L9" s="72">
        <f>IFERROR(L8/$I$1, 0)</f>
        <v/>
      </c>
      <c r="M9" s="72">
        <f>IFERROR(M8/$I$1, 0)</f>
        <v/>
      </c>
      <c r="N9" s="72">
        <f>IFERROR(N8/$I$1, 0)</f>
        <v/>
      </c>
      <c r="O9" s="72">
        <f>IFERROR(O8/$I$1, 0)</f>
        <v/>
      </c>
      <c r="P9" s="72">
        <f>IFERROR(P8/$I$1, 0)</f>
        <v/>
      </c>
      <c r="Q9" s="72">
        <f>IFERROR(Q8/$I$1, 0)</f>
        <v/>
      </c>
      <c r="R9" s="72">
        <f>IFERROR(R8/$I$1, 0)</f>
        <v/>
      </c>
      <c r="S9" s="72">
        <f>IFERROR(S8/$I$1, 0)</f>
        <v/>
      </c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>
      <c r="A10" s="24" t="n"/>
      <c r="B10" s="67" t="n"/>
      <c r="C10" s="74" t="inlineStr">
        <is>
          <t>chanh muối</t>
        </is>
      </c>
      <c r="D10" s="14" t="inlineStr">
        <is>
          <t>Ăn uống</t>
        </is>
      </c>
      <c r="E10" s="14" t="inlineStr">
        <is>
          <t>Chung</t>
        </is>
      </c>
      <c r="F10" s="14" t="n">
        <v>85000</v>
      </c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>
      <c r="A11" s="24" t="n"/>
      <c r="B11" s="67" t="n"/>
      <c r="C11" s="74" t="inlineStr">
        <is>
          <t>trứng, trứng muối</t>
        </is>
      </c>
      <c r="D11" s="14" t="inlineStr">
        <is>
          <t>Ăn uống</t>
        </is>
      </c>
      <c r="E11" s="14" t="inlineStr">
        <is>
          <t>Chung</t>
        </is>
      </c>
      <c r="F11" s="14" t="n">
        <v>137000</v>
      </c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</row>
    <row r="12">
      <c r="A12" s="24" t="n"/>
      <c r="B12" s="67" t="n"/>
      <c r="C12" s="74" t="inlineStr">
        <is>
          <t>coop văn thánh</t>
        </is>
      </c>
      <c r="D12" s="14" t="inlineStr">
        <is>
          <t>Ăn uống</t>
        </is>
      </c>
      <c r="E12" s="14" t="inlineStr">
        <is>
          <t>Chung</t>
        </is>
      </c>
      <c r="F12" s="14">
        <f>42000+101000</f>
        <v/>
      </c>
      <c r="G12" s="14" t="inlineStr">
        <is>
          <t>uob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>
        <f>J4/14</f>
        <v/>
      </c>
      <c r="W12" s="14" t="n"/>
      <c r="X12" s="14" t="n"/>
      <c r="Y12" s="14" t="n"/>
      <c r="Z12" s="14" t="n"/>
      <c r="AA12" s="14" t="n"/>
      <c r="AB12" s="14" t="n"/>
      <c r="AC12" s="14" t="n"/>
    </row>
    <row r="13">
      <c r="A13" s="24" t="n"/>
      <c r="B13" s="67" t="n"/>
      <c r="C13" s="74" t="inlineStr">
        <is>
          <t>phở võ quốc</t>
        </is>
      </c>
      <c r="D13" s="14" t="inlineStr">
        <is>
          <t>Ăn uống</t>
        </is>
      </c>
      <c r="E13" s="14" t="inlineStr">
        <is>
          <t>Chung</t>
        </is>
      </c>
      <c r="F13" s="14" t="n">
        <v>350000</v>
      </c>
      <c r="G13" s="14" t="inlineStr">
        <is>
          <t>uob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</row>
    <row r="14">
      <c r="A14" s="24" t="n"/>
      <c r="B14" s="67" t="n"/>
      <c r="C14" s="74" t="inlineStr">
        <is>
          <t>coop rạch miễu</t>
        </is>
      </c>
      <c r="D14" s="14" t="inlineStr">
        <is>
          <t>Ăn uống</t>
        </is>
      </c>
      <c r="E14" s="14" t="inlineStr">
        <is>
          <t>Chung</t>
        </is>
      </c>
      <c r="F14" s="14" t="n">
        <v>1440000</v>
      </c>
      <c r="G14" s="14" t="inlineStr">
        <is>
          <t>uob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>
        <f>J3/14</f>
        <v/>
      </c>
      <c r="W14" s="14" t="n"/>
      <c r="X14" s="14" t="n"/>
      <c r="Y14" s="14" t="n"/>
      <c r="Z14" s="14" t="n"/>
      <c r="AA14" s="14" t="n"/>
      <c r="AB14" s="14" t="n"/>
      <c r="AC14" s="14" t="n"/>
    </row>
    <row r="15">
      <c r="A15" s="24" t="n"/>
      <c r="B15" s="67" t="n"/>
      <c r="C15" s="74" t="inlineStr">
        <is>
          <t>coop phan văn hân</t>
        </is>
      </c>
      <c r="D15" s="14" t="inlineStr">
        <is>
          <t>Ăn uống</t>
        </is>
      </c>
      <c r="E15" s="14" t="inlineStr">
        <is>
          <t>Chung</t>
        </is>
      </c>
      <c r="F15" s="14" t="n">
        <v>90000</v>
      </c>
      <c r="G15" s="14" t="inlineStr">
        <is>
          <t>uob</t>
        </is>
      </c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>
      <c r="A16" s="24" t="n"/>
      <c r="B16" s="67" t="n"/>
      <c r="C16" s="74" t="inlineStr">
        <is>
          <t>thuốc tây</t>
        </is>
      </c>
      <c r="D16" s="14" t="inlineStr">
        <is>
          <t>Y tế</t>
        </is>
      </c>
      <c r="E16" s="14" t="inlineStr">
        <is>
          <t>Chung</t>
        </is>
      </c>
      <c r="F16" s="14">
        <f>165000+149000</f>
        <v/>
      </c>
      <c r="G16" s="14" t="inlineStr">
        <is>
          <t>uob</t>
        </is>
      </c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>
      <c r="A17" s="24" t="n"/>
      <c r="B17" s="67" t="n"/>
      <c r="C17" s="74" t="inlineStr">
        <is>
          <t>khay sấy</t>
        </is>
      </c>
      <c r="D17" s="14" t="inlineStr">
        <is>
          <t>đồ dùng GĐ</t>
        </is>
      </c>
      <c r="E17" s="14" t="inlineStr">
        <is>
          <t>Chung</t>
        </is>
      </c>
      <c r="F17" s="14" t="n">
        <v>164000</v>
      </c>
      <c r="G17" s="14" t="inlineStr">
        <is>
          <t>vp sp</t>
        </is>
      </c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</row>
    <row r="18">
      <c r="A18" s="24" t="n"/>
      <c r="B18" s="67" t="n"/>
      <c r="C18" s="74" t="inlineStr">
        <is>
          <t>củ đậu, bánh mì</t>
        </is>
      </c>
      <c r="D18" s="14" t="inlineStr">
        <is>
          <t>Ăn uống</t>
        </is>
      </c>
      <c r="E18" s="14" t="inlineStr">
        <is>
          <t>Chung</t>
        </is>
      </c>
      <c r="F18" s="14">
        <f>9000+12000</f>
        <v/>
      </c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>
      <c r="A19" s="24" t="n"/>
      <c r="B19" s="67" t="n"/>
      <c r="C19" s="74" t="inlineStr">
        <is>
          <t>đền cty</t>
        </is>
      </c>
      <c r="D19" s="14" t="inlineStr">
        <is>
          <t>Công việc</t>
        </is>
      </c>
      <c r="E19" s="14" t="inlineStr">
        <is>
          <t>chồng</t>
        </is>
      </c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>
      <c r="A20" s="24" t="n"/>
      <c r="B20" s="67" t="n"/>
      <c r="C20" s="74" t="inlineStr">
        <is>
          <t>be đi e mart</t>
        </is>
      </c>
      <c r="D20" s="14" t="inlineStr">
        <is>
          <t>phí tiện ích</t>
        </is>
      </c>
      <c r="E20" s="14" t="inlineStr">
        <is>
          <t>Chung</t>
        </is>
      </c>
      <c r="F20" s="14" t="n">
        <v>103000</v>
      </c>
      <c r="G20" s="14" t="inlineStr">
        <is>
          <t>vp</t>
        </is>
      </c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</row>
    <row r="21">
      <c r="A21" s="24" t="n"/>
      <c r="B21" s="67" t="n"/>
      <c r="C21" s="74" t="inlineStr">
        <is>
          <t>emart</t>
        </is>
      </c>
      <c r="D21" s="14" t="inlineStr">
        <is>
          <t>Ăn uống</t>
        </is>
      </c>
      <c r="E21" s="14" t="inlineStr">
        <is>
          <t>Chung</t>
        </is>
      </c>
      <c r="F21" s="14">
        <f>202000+2091000</f>
        <v/>
      </c>
      <c r="G21" s="14" t="inlineStr">
        <is>
          <t>uob</t>
        </is>
      </c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</row>
    <row r="22">
      <c r="A22" s="24" t="n"/>
      <c r="B22" s="67" t="n"/>
      <c r="C22" s="74" t="inlineStr">
        <is>
          <t>nạp game</t>
        </is>
      </c>
      <c r="D22" s="14" t="inlineStr">
        <is>
          <t>vui chơi</t>
        </is>
      </c>
      <c r="E22" s="14" t="inlineStr">
        <is>
          <t>Chung</t>
        </is>
      </c>
      <c r="F22" s="14" t="n">
        <v>400000</v>
      </c>
      <c r="G22" s="14" t="inlineStr">
        <is>
          <t>uob</t>
        </is>
      </c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</row>
    <row r="23">
      <c r="A23" s="24" t="n"/>
      <c r="B23" s="67" t="n"/>
      <c r="C23" s="74" t="inlineStr">
        <is>
          <t>nước giặt</t>
        </is>
      </c>
      <c r="D23" s="14" t="inlineStr">
        <is>
          <t>đồ dùng GĐ</t>
        </is>
      </c>
      <c r="E23" s="14" t="inlineStr">
        <is>
          <t>Chung</t>
        </is>
      </c>
      <c r="F23" s="14" t="n">
        <v>127000</v>
      </c>
      <c r="G23" s="14" t="inlineStr">
        <is>
          <t>vp sp</t>
        </is>
      </c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</row>
    <row r="24">
      <c r="A24" s="24" t="n"/>
      <c r="B24" s="67" t="n"/>
      <c r="C24" s="74" t="inlineStr">
        <is>
          <t>khay nướng</t>
        </is>
      </c>
      <c r="D24" s="14" t="inlineStr">
        <is>
          <t>đồ dùng GĐ</t>
        </is>
      </c>
      <c r="E24" s="14" t="inlineStr">
        <is>
          <t>Chung</t>
        </is>
      </c>
      <c r="F24" s="14" t="n">
        <v>162000</v>
      </c>
      <c r="G24" s="14" t="inlineStr">
        <is>
          <t>vp sp</t>
        </is>
      </c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</row>
    <row r="25">
      <c r="A25" s="24" t="n"/>
      <c r="B25" s="78" t="n"/>
      <c r="C25" s="74" t="inlineStr">
        <is>
          <t>bao rác</t>
        </is>
      </c>
      <c r="D25" s="14" t="inlineStr">
        <is>
          <t>đồ dùng GĐ</t>
        </is>
      </c>
      <c r="E25" s="14" t="inlineStr">
        <is>
          <t>Chung</t>
        </is>
      </c>
      <c r="F25" s="14" t="n">
        <v>55000</v>
      </c>
      <c r="G25" s="14" t="inlineStr">
        <is>
          <t>vpsp</t>
        </is>
      </c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</row>
    <row r="26">
      <c r="A26" s="24" t="n"/>
      <c r="B26" s="78" t="n"/>
      <c r="C26" s="74" t="inlineStr">
        <is>
          <t>kem đr</t>
        </is>
      </c>
      <c r="D26" s="14" t="inlineStr">
        <is>
          <t>đồ dùng GĐ</t>
        </is>
      </c>
      <c r="E26" s="14" t="inlineStr">
        <is>
          <t>Chung</t>
        </is>
      </c>
      <c r="F26" s="14" t="n">
        <v>86000</v>
      </c>
      <c r="G26" s="14" t="inlineStr">
        <is>
          <t>vp sp</t>
        </is>
      </c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</row>
    <row r="27">
      <c r="A27" s="24" t="n"/>
      <c r="B27" s="78" t="n"/>
      <c r="C27" s="74" t="inlineStr">
        <is>
          <t>bột xá xíu</t>
        </is>
      </c>
      <c r="D27" s="14" t="inlineStr">
        <is>
          <t>Ăn uống</t>
        </is>
      </c>
      <c r="E27" s="14" t="inlineStr">
        <is>
          <t>Chung</t>
        </is>
      </c>
      <c r="F27" s="14" t="n">
        <v>37000</v>
      </c>
      <c r="G27" s="14" t="inlineStr">
        <is>
          <t>vp sp</t>
        </is>
      </c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</row>
    <row r="28">
      <c r="A28" s="24" t="n"/>
      <c r="B28" s="78" t="n"/>
      <c r="C28" s="74" t="inlineStr">
        <is>
          <t>coop</t>
        </is>
      </c>
      <c r="D28" s="14" t="inlineStr">
        <is>
          <t>Ăn uống</t>
        </is>
      </c>
      <c r="E28" s="14" t="inlineStr">
        <is>
          <t>Chung</t>
        </is>
      </c>
      <c r="F28" s="14" t="n">
        <v>40000</v>
      </c>
      <c r="G28" s="14" t="inlineStr">
        <is>
          <t>vp sp</t>
        </is>
      </c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</row>
    <row r="29">
      <c r="A29" s="24" t="n"/>
      <c r="B29" s="78" t="n"/>
      <c r="C29" s="74" t="inlineStr">
        <is>
          <t>finish</t>
        </is>
      </c>
      <c r="D29" s="14" t="inlineStr">
        <is>
          <t>đồ dùng GĐ</t>
        </is>
      </c>
      <c r="E29" s="14" t="inlineStr">
        <is>
          <t>Chung</t>
        </is>
      </c>
      <c r="F29" s="14" t="n">
        <v>671000</v>
      </c>
      <c r="G29" s="14" t="inlineStr">
        <is>
          <t>vp sp</t>
        </is>
      </c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</row>
    <row r="30">
      <c r="A30" s="24" t="n"/>
      <c r="B30" s="78" t="n"/>
      <c r="C30" s="74" t="inlineStr">
        <is>
          <t>kem bôi hăm</t>
        </is>
      </c>
      <c r="D30" s="14" t="inlineStr">
        <is>
          <t>đồ dùng GĐ</t>
        </is>
      </c>
      <c r="E30" s="14" t="inlineStr">
        <is>
          <t>SUGI</t>
        </is>
      </c>
      <c r="F30" s="14" t="n">
        <v>132000</v>
      </c>
      <c r="G30" s="14" t="inlineStr">
        <is>
          <t>vp sp</t>
        </is>
      </c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</row>
    <row r="31">
      <c r="A31" s="24" t="n"/>
      <c r="B31" s="78" t="n"/>
      <c r="C31" s="74" t="inlineStr">
        <is>
          <t>nc hồ cá</t>
        </is>
      </c>
      <c r="D31" s="14" t="inlineStr">
        <is>
          <t>đồ dùng GĐ</t>
        </is>
      </c>
      <c r="E31" s="14" t="inlineStr">
        <is>
          <t>Chung</t>
        </is>
      </c>
      <c r="F31" s="14" t="n">
        <v>126000</v>
      </c>
      <c r="G31" s="14" t="inlineStr">
        <is>
          <t>vp sp</t>
        </is>
      </c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</row>
    <row r="32">
      <c r="A32" s="24" t="n"/>
      <c r="B32" s="78" t="n"/>
      <c r="C32" s="74" t="inlineStr">
        <is>
          <t>đồ lót</t>
        </is>
      </c>
      <c r="D32" s="14" t="inlineStr">
        <is>
          <t>Làm đẹp</t>
        </is>
      </c>
      <c r="E32" s="14" t="inlineStr">
        <is>
          <t>Chung</t>
        </is>
      </c>
      <c r="F32" s="14" t="n">
        <v>606000</v>
      </c>
      <c r="G32" s="14" t="inlineStr">
        <is>
          <t>vp sp</t>
        </is>
      </c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</row>
    <row r="33">
      <c r="A33" s="24" t="n"/>
      <c r="B33" s="78" t="n"/>
      <c r="C33" s="74" t="inlineStr">
        <is>
          <t>ăn chè</t>
        </is>
      </c>
      <c r="D33" s="14" t="inlineStr">
        <is>
          <t>vui chơi</t>
        </is>
      </c>
      <c r="E33" s="14" t="inlineStr">
        <is>
          <t>Chung</t>
        </is>
      </c>
      <c r="F33" s="14" t="n">
        <v>113000</v>
      </c>
      <c r="G33" s="14" t="inlineStr">
        <is>
          <t>vp sp</t>
        </is>
      </c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</row>
    <row r="34">
      <c r="A34" s="24" t="n"/>
      <c r="B34" s="78" t="n"/>
      <c r="C34" s="74" t="inlineStr">
        <is>
          <t>xăng</t>
        </is>
      </c>
      <c r="D34" s="14" t="inlineStr">
        <is>
          <t>phí tiện ích</t>
        </is>
      </c>
      <c r="E34" s="14" t="inlineStr">
        <is>
          <t>vợ</t>
        </is>
      </c>
      <c r="F34" s="14" t="n">
        <v>106000</v>
      </c>
      <c r="G34" s="14" t="inlineStr">
        <is>
          <t>uob</t>
        </is>
      </c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</row>
    <row r="35">
      <c r="A35" s="24" t="n"/>
      <c r="B35" s="78" t="n"/>
      <c r="C35" s="74" t="inlineStr">
        <is>
          <t>bao rác</t>
        </is>
      </c>
      <c r="D35" s="14" t="inlineStr">
        <is>
          <t>đồ dùng GĐ</t>
        </is>
      </c>
      <c r="E35" s="14" t="inlineStr">
        <is>
          <t>Chung</t>
        </is>
      </c>
      <c r="F35" s="14" t="n">
        <v>38000</v>
      </c>
      <c r="G35" s="14" t="inlineStr">
        <is>
          <t>uob</t>
        </is>
      </c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</row>
    <row r="36">
      <c r="A36" s="24" t="n"/>
      <c r="B36" s="78" t="n"/>
      <c r="C36" s="74" t="inlineStr">
        <is>
          <t>paula choice</t>
        </is>
      </c>
      <c r="D36" s="14" t="inlineStr">
        <is>
          <t>Làm đẹp</t>
        </is>
      </c>
      <c r="E36" s="14" t="inlineStr">
        <is>
          <t>vợ</t>
        </is>
      </c>
      <c r="F36" s="14" t="n">
        <v>768000</v>
      </c>
      <c r="G36" s="14" t="inlineStr">
        <is>
          <t>uob</t>
        </is>
      </c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</row>
    <row r="37">
      <c r="A37" s="24" t="n"/>
      <c r="B37" s="78" t="n"/>
      <c r="C37" s="74" t="inlineStr">
        <is>
          <t>tô tượng</t>
        </is>
      </c>
      <c r="D37" s="14" t="inlineStr">
        <is>
          <t>vui chơi</t>
        </is>
      </c>
      <c r="E37" s="14" t="inlineStr">
        <is>
          <t>SUBO</t>
        </is>
      </c>
      <c r="F37" s="14" t="n">
        <v>60000</v>
      </c>
      <c r="G37" s="14" t="inlineStr">
        <is>
          <t>uob</t>
        </is>
      </c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</row>
    <row r="38">
      <c r="A38" s="24" t="n"/>
      <c r="B38" s="78" t="n"/>
      <c r="C38" s="74" t="inlineStr">
        <is>
          <t>share áo mr park</t>
        </is>
      </c>
      <c r="D38" s="14" t="inlineStr">
        <is>
          <t>event</t>
        </is>
      </c>
      <c r="E38" s="14" t="inlineStr">
        <is>
          <t>vợ</t>
        </is>
      </c>
      <c r="F38" s="14" t="n">
        <v>100000</v>
      </c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</row>
    <row r="39">
      <c r="A39" s="24" t="n"/>
      <c r="B39" s="78" t="n"/>
      <c r="C39" s="74" t="inlineStr">
        <is>
          <t>phí qlcc</t>
        </is>
      </c>
      <c r="D39" s="14" t="inlineStr">
        <is>
          <t>phí tiện ích</t>
        </is>
      </c>
      <c r="E39" s="14" t="inlineStr">
        <is>
          <t>Chung</t>
        </is>
      </c>
      <c r="F39" s="14" t="n">
        <v>388000</v>
      </c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</row>
    <row r="40">
      <c r="A40" s="24" t="n"/>
      <c r="B40" s="78" t="n"/>
      <c r="C40" s="74" t="inlineStr">
        <is>
          <t>cá, đồ ăn</t>
        </is>
      </c>
      <c r="D40" s="14" t="inlineStr">
        <is>
          <t>Ăn uống</t>
        </is>
      </c>
      <c r="E40" s="14" t="inlineStr">
        <is>
          <t>Chung</t>
        </is>
      </c>
      <c r="F40" s="14" t="n">
        <v>560000</v>
      </c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</row>
    <row r="41">
      <c r="A41" s="24" t="n"/>
      <c r="B41" s="78" t="n"/>
      <c r="C41" s="74" t="inlineStr">
        <is>
          <t>đồ abby</t>
        </is>
      </c>
      <c r="D41" s="14" t="inlineStr">
        <is>
          <t>Ăn uống</t>
        </is>
      </c>
      <c r="E41" s="14" t="inlineStr">
        <is>
          <t>Chung</t>
        </is>
      </c>
      <c r="F41" s="14" t="n">
        <v>213000</v>
      </c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</row>
    <row r="42">
      <c r="A42" s="24" t="n"/>
      <c r="B42" s="78" t="n"/>
      <c r="C42" s="74" t="inlineStr">
        <is>
          <t>đi chợ sáng</t>
        </is>
      </c>
      <c r="D42" s="14" t="inlineStr">
        <is>
          <t>Ăn uống</t>
        </is>
      </c>
      <c r="E42" s="14" t="inlineStr">
        <is>
          <t>Chung</t>
        </is>
      </c>
      <c r="F42" s="14">
        <f>25000+10000+18000+20000+24000+80000</f>
        <v/>
      </c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</row>
    <row r="43">
      <c r="A43" s="24" t="n"/>
      <c r="B43" s="78" t="n"/>
      <c r="C43" s="74" t="inlineStr">
        <is>
          <t>bỉm con cung</t>
        </is>
      </c>
      <c r="D43" s="14" t="inlineStr">
        <is>
          <t>đồ dùng GĐ</t>
        </is>
      </c>
      <c r="E43" s="14" t="inlineStr">
        <is>
          <t>SUGI</t>
        </is>
      </c>
      <c r="F43" s="14" t="n">
        <v>378000</v>
      </c>
      <c r="G43" s="14" t="inlineStr">
        <is>
          <t>vp</t>
        </is>
      </c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</row>
    <row r="44">
      <c r="A44" s="24" t="n"/>
      <c r="B44" s="78" t="n"/>
      <c r="C44" s="74" t="inlineStr">
        <is>
          <t>tiền điện</t>
        </is>
      </c>
      <c r="D44" s="14" t="inlineStr">
        <is>
          <t>phí tiện ích</t>
        </is>
      </c>
      <c r="E44" s="14" t="inlineStr">
        <is>
          <t>Chung</t>
        </is>
      </c>
      <c r="F44" s="14" t="n">
        <v>1687000</v>
      </c>
      <c r="G44" s="14" t="inlineStr">
        <is>
          <t>vp</t>
        </is>
      </c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</row>
    <row r="45">
      <c r="A45" s="24" t="n"/>
      <c r="B45" s="78" t="n"/>
      <c r="C45" s="74" t="inlineStr">
        <is>
          <t>tiền mạng</t>
        </is>
      </c>
      <c r="D45" s="14" t="inlineStr">
        <is>
          <t>phí tiện ích</t>
        </is>
      </c>
      <c r="E45" s="14" t="inlineStr">
        <is>
          <t>Chung</t>
        </is>
      </c>
      <c r="F45" s="14" t="n">
        <v>220000</v>
      </c>
      <c r="G45" s="14" t="inlineStr">
        <is>
          <t>vp</t>
        </is>
      </c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</row>
    <row r="46">
      <c r="A46" s="24" t="n"/>
      <c r="B46" s="78" t="n"/>
      <c r="C46" s="74" t="inlineStr">
        <is>
          <t>chat gpt</t>
        </is>
      </c>
      <c r="D46" s="14" t="inlineStr">
        <is>
          <t>Công việc</t>
        </is>
      </c>
      <c r="E46" s="14" t="inlineStr">
        <is>
          <t>Chung</t>
        </is>
      </c>
      <c r="F46" s="14" t="n">
        <v>500000</v>
      </c>
      <c r="G46" s="14" t="inlineStr">
        <is>
          <t>vp</t>
        </is>
      </c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</row>
    <row r="47">
      <c r="A47" s="24" t="n"/>
      <c r="B47" s="78" t="n"/>
      <c r="C47" s="74" t="inlineStr">
        <is>
          <t>be</t>
        </is>
      </c>
      <c r="D47" s="14" t="inlineStr">
        <is>
          <t>phí tiện ích</t>
        </is>
      </c>
      <c r="E47" s="14" t="inlineStr">
        <is>
          <t>Chung</t>
        </is>
      </c>
      <c r="F47" s="14">
        <f>42000+678000</f>
        <v/>
      </c>
      <c r="G47" s="14" t="inlineStr">
        <is>
          <t>vp</t>
        </is>
      </c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</row>
    <row r="48">
      <c r="A48" s="24" t="n"/>
      <c r="B48" s="78" t="n"/>
      <c r="C48" s="74" t="inlineStr">
        <is>
          <t>winmart</t>
        </is>
      </c>
      <c r="D48" s="14" t="inlineStr">
        <is>
          <t>Ăn uống</t>
        </is>
      </c>
      <c r="E48" s="14" t="inlineStr">
        <is>
          <t>Chung</t>
        </is>
      </c>
      <c r="F48" s="14">
        <f>48000+27000+87000</f>
        <v/>
      </c>
      <c r="G48" s="14" t="inlineStr">
        <is>
          <t>vp</t>
        </is>
      </c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</row>
    <row r="49">
      <c r="A49" s="24" t="n"/>
      <c r="B49" s="78" t="n"/>
      <c r="C49" s="74" t="inlineStr">
        <is>
          <t>grab</t>
        </is>
      </c>
      <c r="D49" s="14" t="inlineStr">
        <is>
          <t>phí tiện ích</t>
        </is>
      </c>
      <c r="E49" s="14" t="inlineStr">
        <is>
          <t>Chung</t>
        </is>
      </c>
      <c r="F49" s="14" t="n">
        <v>113000</v>
      </c>
      <c r="G49" s="14" t="inlineStr">
        <is>
          <t>vp</t>
        </is>
      </c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>
        <f>J2+J3+J4</f>
        <v/>
      </c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</row>
    <row r="50">
      <c r="A50" s="24" t="n"/>
      <c r="B50" s="78" t="n"/>
      <c r="C50" s="74" t="inlineStr">
        <is>
          <t>thăm bố ốm, đi lại, khách sạn</t>
        </is>
      </c>
      <c r="D50" s="14" t="inlineStr">
        <is>
          <t>event</t>
        </is>
      </c>
      <c r="E50" s="14" t="inlineStr">
        <is>
          <t>Chung</t>
        </is>
      </c>
      <c r="F50" s="14">
        <f>5000000+750000+500000+506000</f>
        <v/>
      </c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</row>
    <row r="51">
      <c r="A51" s="24" t="n"/>
      <c r="B51" s="78" t="n"/>
      <c r="C51" s="74" t="inlineStr">
        <is>
          <t>xăng ck</t>
        </is>
      </c>
      <c r="D51" s="14" t="inlineStr">
        <is>
          <t>phí tiện ích</t>
        </is>
      </c>
      <c r="E51" s="14" t="inlineStr">
        <is>
          <t>chồng</t>
        </is>
      </c>
      <c r="F51" s="14" t="n">
        <v>103000</v>
      </c>
      <c r="G51" s="14" t="inlineStr">
        <is>
          <t>vp</t>
        </is>
      </c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>
        <f>T49/20</f>
        <v/>
      </c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</row>
    <row r="52">
      <c r="A52" s="24" t="n"/>
      <c r="B52" s="78" t="n"/>
      <c r="C52" s="74" t="inlineStr">
        <is>
          <t>rau, chè</t>
        </is>
      </c>
      <c r="D52" s="14" t="inlineStr">
        <is>
          <t>Ăn uống</t>
        </is>
      </c>
      <c r="E52" s="14" t="inlineStr">
        <is>
          <t>Chung</t>
        </is>
      </c>
      <c r="F52" s="14">
        <f>84000+35000</f>
        <v/>
      </c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</row>
    <row r="53">
      <c r="A53" s="24" t="n"/>
      <c r="B53" s="78" t="n"/>
      <c r="C53" s="74" t="inlineStr">
        <is>
          <t>p</t>
        </is>
      </c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</row>
    <row r="54">
      <c r="A54" s="24" t="n"/>
      <c r="B54" s="78" t="n"/>
      <c r="C54" s="7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</row>
    <row r="55">
      <c r="A55" s="24" t="n"/>
      <c r="B55" s="78" t="n"/>
      <c r="C55" s="7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</row>
    <row r="56">
      <c r="A56" s="24" t="n"/>
      <c r="B56" s="78" t="n"/>
      <c r="C56" s="7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</row>
    <row r="57">
      <c r="A57" s="24" t="n"/>
      <c r="B57" s="78" t="n"/>
      <c r="C57" s="7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</row>
    <row r="58">
      <c r="A58" s="24" t="n"/>
      <c r="B58" s="78" t="n"/>
      <c r="C58" s="7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</row>
    <row r="59">
      <c r="A59" s="24" t="n"/>
      <c r="B59" s="78" t="n"/>
      <c r="C59" s="7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</row>
    <row r="60">
      <c r="A60" s="24" t="n"/>
      <c r="B60" s="78" t="n"/>
      <c r="C60" s="7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</row>
    <row r="61">
      <c r="A61" s="24" t="n"/>
      <c r="B61" s="78" t="n"/>
      <c r="C61" s="7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</row>
    <row r="62">
      <c r="A62" s="24" t="n"/>
      <c r="B62" s="78" t="n"/>
      <c r="C62" s="7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</row>
    <row r="63">
      <c r="A63" s="24" t="n"/>
      <c r="B63" s="78" t="n"/>
      <c r="C63" s="7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</row>
    <row r="64">
      <c r="A64" s="24" t="n"/>
      <c r="B64" s="78" t="n"/>
      <c r="C64" s="7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</row>
    <row r="65">
      <c r="A65" s="24" t="n"/>
      <c r="B65" s="78" t="n"/>
      <c r="C65" s="7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</row>
    <row r="66">
      <c r="A66" s="24" t="n"/>
      <c r="B66" s="78" t="n"/>
      <c r="C66" s="7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</row>
    <row r="67">
      <c r="A67" s="24" t="n"/>
      <c r="B67" s="78" t="n"/>
      <c r="C67" s="7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</row>
    <row r="68">
      <c r="A68" s="24" t="n"/>
      <c r="B68" s="78" t="n"/>
      <c r="C68" s="7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</row>
    <row r="69">
      <c r="A69" s="24" t="n"/>
      <c r="B69" s="78" t="n"/>
      <c r="C69" s="7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</row>
    <row r="70">
      <c r="A70" s="24" t="n"/>
      <c r="B70" s="78" t="n"/>
      <c r="C70" s="7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</row>
    <row r="71">
      <c r="A71" s="24" t="n"/>
      <c r="B71" s="78" t="n"/>
      <c r="C71" s="7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</row>
    <row r="72">
      <c r="A72" s="24" t="n"/>
      <c r="B72" s="78" t="n"/>
      <c r="C72" s="7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</row>
    <row r="73">
      <c r="A73" s="24" t="n"/>
      <c r="B73" s="78" t="n"/>
      <c r="C73" s="7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</row>
    <row r="74">
      <c r="A74" s="24" t="n"/>
      <c r="B74" s="78" t="n"/>
      <c r="C74" s="7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</row>
    <row r="75">
      <c r="A75" s="24" t="n"/>
      <c r="B75" s="78" t="n"/>
      <c r="C75" s="7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</row>
    <row r="76">
      <c r="A76" s="24" t="n"/>
      <c r="B76" s="78" t="n"/>
      <c r="C76" s="7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</row>
    <row r="77">
      <c r="A77" s="24" t="n"/>
      <c r="B77" s="78" t="n"/>
      <c r="C77" s="7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</row>
    <row r="78">
      <c r="A78" s="24" t="n"/>
      <c r="B78" s="78" t="n"/>
      <c r="C78" s="7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</row>
    <row r="79">
      <c r="A79" s="24" t="n"/>
      <c r="B79" s="78" t="n"/>
      <c r="C79" s="7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</row>
    <row r="80">
      <c r="A80" s="24" t="n"/>
      <c r="B80" s="78" t="n"/>
      <c r="C80" s="7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</row>
    <row r="81">
      <c r="A81" s="24" t="n"/>
      <c r="B81" s="78" t="n"/>
      <c r="C81" s="7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</row>
    <row r="82">
      <c r="A82" s="24" t="n"/>
      <c r="B82" s="78" t="n"/>
      <c r="C82" s="7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</row>
    <row r="83">
      <c r="A83" s="24" t="n"/>
      <c r="B83" s="78" t="n"/>
      <c r="C83" s="7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</row>
    <row r="84">
      <c r="A84" s="24" t="n"/>
      <c r="B84" s="78" t="n"/>
      <c r="C84" s="7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</row>
    <row r="85">
      <c r="A85" s="24" t="n"/>
      <c r="B85" s="78" t="n"/>
      <c r="C85" s="7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</row>
    <row r="86">
      <c r="A86" s="24" t="n"/>
      <c r="B86" s="78" t="n"/>
      <c r="C86" s="7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</row>
    <row r="87">
      <c r="A87" s="24" t="n"/>
      <c r="B87" s="78" t="n"/>
      <c r="C87" s="7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</row>
    <row r="88">
      <c r="A88" s="24" t="n"/>
      <c r="B88" s="78" t="n"/>
      <c r="C88" s="69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</row>
    <row r="89">
      <c r="A89" s="24" t="n"/>
      <c r="B89" s="78" t="n"/>
      <c r="C89" s="7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</row>
    <row r="90">
      <c r="A90" s="24" t="n"/>
      <c r="B90" s="78" t="n"/>
      <c r="C90" s="7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</row>
    <row r="91">
      <c r="A91" s="24" t="n"/>
      <c r="B91" s="78" t="n"/>
      <c r="C91" s="7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</row>
    <row r="92">
      <c r="A92" s="24" t="n"/>
      <c r="B92" s="78" t="n"/>
      <c r="C92" s="7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</row>
    <row r="93">
      <c r="A93" s="24" t="n"/>
      <c r="B93" s="78" t="n"/>
      <c r="C93" s="7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</row>
    <row r="94">
      <c r="A94" s="24" t="n"/>
      <c r="B94" s="78" t="n"/>
      <c r="C94" s="7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</row>
    <row r="95">
      <c r="A95" s="24" t="n"/>
      <c r="B95" s="78" t="n"/>
      <c r="C95" s="7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</row>
    <row r="96">
      <c r="A96" s="24" t="n"/>
      <c r="B96" s="78" t="n"/>
      <c r="C96" s="7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</row>
    <row r="97">
      <c r="A97" s="24" t="n"/>
      <c r="B97" s="78" t="n"/>
      <c r="C97" s="7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</row>
    <row r="98">
      <c r="A98" s="24" t="n"/>
      <c r="B98" s="78" t="n"/>
      <c r="C98" s="7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</row>
    <row r="99">
      <c r="A99" s="24" t="n"/>
      <c r="B99" s="78" t="n"/>
      <c r="C99" s="7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</row>
    <row r="100">
      <c r="A100" s="24" t="n"/>
      <c r="B100" s="78" t="n"/>
      <c r="C100" s="7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</row>
    <row r="101">
      <c r="A101" s="24" t="n"/>
      <c r="B101" s="78" t="n"/>
      <c r="C101" s="7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</row>
    <row r="102">
      <c r="A102" s="24" t="n"/>
      <c r="B102" s="78" t="n"/>
      <c r="C102" s="7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</row>
    <row r="103">
      <c r="A103" s="24" t="n"/>
      <c r="B103" s="78" t="n"/>
      <c r="C103" s="7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</row>
    <row r="104">
      <c r="A104" s="24" t="n"/>
      <c r="B104" s="78" t="n"/>
      <c r="C104" s="7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</row>
    <row r="105">
      <c r="A105" s="24" t="n"/>
      <c r="B105" s="78" t="n"/>
      <c r="C105" s="7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</row>
    <row r="106">
      <c r="A106" s="24" t="n"/>
      <c r="B106" s="78" t="n"/>
      <c r="C106" s="7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</row>
    <row r="107">
      <c r="A107" s="24" t="n"/>
      <c r="B107" s="78" t="n"/>
      <c r="C107" s="7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</row>
    <row r="108">
      <c r="A108" s="24" t="n"/>
      <c r="B108" s="78" t="n"/>
      <c r="C108" s="7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</row>
    <row r="109">
      <c r="A109" s="24" t="n"/>
      <c r="B109" s="78" t="n"/>
      <c r="C109" s="7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</row>
    <row r="110">
      <c r="A110" s="24" t="n"/>
      <c r="B110" s="78" t="n"/>
      <c r="C110" s="7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</row>
    <row r="111">
      <c r="A111" s="24" t="n"/>
      <c r="B111" s="78" t="n"/>
      <c r="C111" s="7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</row>
    <row r="112">
      <c r="A112" s="24" t="n"/>
      <c r="B112" s="78" t="n"/>
      <c r="C112" s="7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</row>
    <row r="113">
      <c r="A113" s="24" t="n"/>
      <c r="B113" s="78" t="n"/>
      <c r="C113" s="7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</row>
    <row r="114">
      <c r="A114" s="24" t="n"/>
      <c r="B114" s="78" t="n"/>
      <c r="C114" s="7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</row>
    <row r="115">
      <c r="A115" s="24" t="n"/>
      <c r="B115" s="78" t="n"/>
      <c r="C115" s="7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</row>
    <row r="116">
      <c r="A116" s="24" t="n"/>
      <c r="B116" s="78" t="n"/>
      <c r="C116" s="7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</row>
    <row r="117">
      <c r="A117" s="24" t="n"/>
      <c r="B117" s="78" t="n"/>
      <c r="C117" s="7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</row>
    <row r="118">
      <c r="A118" s="24" t="n"/>
      <c r="B118" s="78" t="n"/>
      <c r="C118" s="7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</row>
    <row r="119">
      <c r="A119" s="24" t="n"/>
      <c r="B119" s="78" t="n"/>
      <c r="C119" s="7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</row>
    <row r="120">
      <c r="A120" s="24" t="n"/>
      <c r="B120" s="78" t="n"/>
      <c r="C120" s="7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</row>
    <row r="121">
      <c r="A121" s="24" t="n"/>
      <c r="B121" s="78" t="n"/>
      <c r="C121" s="7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</row>
    <row r="122">
      <c r="A122" s="24" t="n"/>
      <c r="B122" s="78" t="n"/>
      <c r="C122" s="7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</row>
    <row r="123">
      <c r="A123" s="24" t="n"/>
      <c r="B123" s="78" t="n"/>
      <c r="C123" s="7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</row>
    <row r="124">
      <c r="A124" s="24" t="n"/>
      <c r="B124" s="78" t="n"/>
      <c r="C124" s="7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</row>
    <row r="125">
      <c r="A125" s="24" t="n"/>
      <c r="B125" s="78" t="n"/>
      <c r="C125" s="7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</row>
    <row r="126">
      <c r="A126" s="24" t="n"/>
      <c r="B126" s="78" t="n"/>
      <c r="C126" s="7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</row>
    <row r="127">
      <c r="A127" s="24" t="n"/>
      <c r="B127" s="78" t="n"/>
      <c r="C127" s="7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</row>
    <row r="128">
      <c r="A128" s="24" t="n"/>
      <c r="B128" s="78" t="n"/>
      <c r="C128" s="7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</row>
    <row r="129">
      <c r="A129" s="24" t="n"/>
      <c r="B129" s="78" t="n"/>
      <c r="C129" s="7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</row>
    <row r="130">
      <c r="A130" s="24" t="n"/>
      <c r="B130" s="78" t="n"/>
      <c r="C130" s="7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</row>
    <row r="131">
      <c r="A131" s="24" t="n"/>
      <c r="B131" s="78" t="n"/>
      <c r="C131" s="7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</row>
    <row r="132">
      <c r="A132" s="24" t="n"/>
      <c r="B132" s="78" t="n"/>
      <c r="C132" s="7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</row>
    <row r="133">
      <c r="A133" s="24" t="n"/>
      <c r="B133" s="78" t="n"/>
      <c r="C133" s="7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</row>
    <row r="134">
      <c r="A134" s="24" t="n"/>
      <c r="B134" s="78" t="n"/>
      <c r="C134" s="7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</row>
    <row r="135">
      <c r="A135" s="24" t="n"/>
      <c r="B135" s="78" t="n"/>
      <c r="C135" s="7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</row>
    <row r="136">
      <c r="A136" s="24" t="n"/>
      <c r="B136" s="78" t="n"/>
      <c r="C136" s="7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</row>
    <row r="137">
      <c r="A137" s="24" t="n"/>
      <c r="B137" s="78" t="n"/>
      <c r="C137" s="7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</row>
    <row r="138">
      <c r="A138" s="24" t="n"/>
      <c r="B138" s="78" t="n"/>
      <c r="C138" s="7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</row>
    <row r="139">
      <c r="A139" s="24" t="n"/>
      <c r="B139" s="78" t="n"/>
      <c r="C139" s="7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</row>
    <row r="140">
      <c r="A140" s="24" t="n"/>
      <c r="B140" s="78" t="n"/>
      <c r="C140" s="7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</row>
    <row r="141">
      <c r="A141" s="24" t="n"/>
      <c r="B141" s="78" t="n"/>
      <c r="C141" s="7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</row>
    <row r="142">
      <c r="A142" s="24" t="n"/>
      <c r="B142" s="78" t="n"/>
      <c r="C142" s="7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</row>
    <row r="143">
      <c r="A143" s="24" t="n"/>
      <c r="B143" s="78" t="n"/>
      <c r="C143" s="7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</row>
    <row r="144">
      <c r="A144" s="24" t="n"/>
      <c r="B144" s="78" t="n"/>
      <c r="C144" s="7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</row>
    <row r="145">
      <c r="A145" s="24" t="n"/>
      <c r="B145" s="78" t="n"/>
      <c r="C145" s="7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</row>
    <row r="146">
      <c r="A146" s="24" t="n"/>
      <c r="B146" s="78" t="n"/>
      <c r="C146" s="7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</row>
    <row r="147">
      <c r="A147" s="24" t="n"/>
      <c r="B147" s="78" t="n"/>
      <c r="C147" s="7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</row>
    <row r="148">
      <c r="A148" s="24" t="n"/>
      <c r="B148" s="78" t="n"/>
      <c r="C148" s="7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</row>
    <row r="149">
      <c r="A149" s="24" t="n"/>
      <c r="B149" s="78" t="n"/>
      <c r="C149" s="7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</row>
    <row r="150">
      <c r="A150" s="24" t="n"/>
      <c r="B150" s="78" t="n"/>
      <c r="C150" s="7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</row>
    <row r="151">
      <c r="A151" s="24" t="n"/>
      <c r="B151" s="78" t="n"/>
      <c r="C151" s="7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</row>
    <row r="152">
      <c r="A152" s="24" t="n"/>
      <c r="B152" s="78" t="n"/>
      <c r="C152" s="7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</row>
    <row r="153">
      <c r="A153" s="24" t="n"/>
      <c r="B153" s="78" t="n"/>
      <c r="C153" s="7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</row>
    <row r="154">
      <c r="A154" s="24" t="n"/>
      <c r="B154" s="78" t="n"/>
      <c r="C154" s="7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</row>
    <row r="155">
      <c r="A155" s="24" t="n"/>
      <c r="B155" s="78" t="n"/>
      <c r="C155" s="7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</row>
    <row r="156">
      <c r="A156" s="24" t="n"/>
      <c r="B156" s="78" t="n"/>
      <c r="C156" s="7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</row>
    <row r="157">
      <c r="A157" s="24" t="n"/>
      <c r="B157" s="78" t="n"/>
      <c r="C157" s="7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</row>
    <row r="158">
      <c r="A158" s="24" t="n"/>
      <c r="B158" s="78" t="n"/>
      <c r="C158" s="7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</row>
    <row r="159">
      <c r="A159" s="24" t="n"/>
      <c r="B159" s="78" t="n"/>
      <c r="C159" s="7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</row>
    <row r="160">
      <c r="A160" s="24" t="n"/>
      <c r="B160" s="78" t="n"/>
      <c r="C160" s="7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</row>
    <row r="161">
      <c r="A161" s="24" t="n"/>
      <c r="B161" s="78" t="n"/>
      <c r="C161" s="7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</row>
    <row r="162">
      <c r="A162" s="24" t="n"/>
      <c r="B162" s="78" t="n"/>
      <c r="C162" s="7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</row>
    <row r="163">
      <c r="A163" s="24" t="n"/>
      <c r="B163" s="78" t="n"/>
      <c r="C163" s="7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</row>
    <row r="164">
      <c r="A164" s="24" t="n"/>
      <c r="B164" s="78" t="n"/>
      <c r="C164" s="7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</row>
    <row r="165">
      <c r="A165" s="24" t="n"/>
      <c r="B165" s="78" t="n"/>
      <c r="C165" s="7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</row>
    <row r="166">
      <c r="A166" s="24" t="n"/>
      <c r="B166" s="78" t="n"/>
      <c r="C166" s="7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</row>
    <row r="167">
      <c r="A167" s="24" t="n"/>
      <c r="B167" s="78" t="n"/>
      <c r="C167" s="7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</row>
    <row r="168">
      <c r="A168" s="24" t="n"/>
      <c r="B168" s="78" t="n"/>
      <c r="C168" s="7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</row>
    <row r="169">
      <c r="A169" s="24" t="n"/>
      <c r="B169" s="78" t="n"/>
      <c r="C169" s="7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</row>
    <row r="170">
      <c r="A170" s="24" t="n"/>
      <c r="B170" s="78" t="n"/>
      <c r="C170" s="7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</row>
    <row r="171">
      <c r="A171" s="24" t="n"/>
      <c r="B171" s="78" t="n"/>
      <c r="C171" s="7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</row>
    <row r="172">
      <c r="A172" s="24" t="n"/>
      <c r="B172" s="78" t="n"/>
      <c r="C172" s="7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</row>
    <row r="173">
      <c r="A173" s="24" t="n"/>
      <c r="B173" s="78" t="n"/>
      <c r="C173" s="7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</row>
    <row r="174">
      <c r="A174" s="24" t="n"/>
      <c r="B174" s="78" t="n"/>
      <c r="C174" s="7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</row>
    <row r="175">
      <c r="A175" s="24" t="n"/>
      <c r="B175" s="78" t="n"/>
      <c r="C175" s="7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</row>
    <row r="176">
      <c r="A176" s="24" t="n"/>
      <c r="B176" s="78" t="n"/>
      <c r="C176" s="7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</row>
    <row r="177">
      <c r="A177" s="24" t="n"/>
      <c r="B177" s="78" t="n"/>
      <c r="C177" s="7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</row>
    <row r="178">
      <c r="A178" s="24" t="n"/>
      <c r="B178" s="78" t="n"/>
      <c r="C178" s="7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</row>
    <row r="179">
      <c r="A179" s="24" t="n"/>
      <c r="B179" s="78" t="n"/>
      <c r="C179" s="7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</row>
    <row r="180">
      <c r="A180" s="24" t="n"/>
      <c r="B180" s="78" t="n"/>
      <c r="C180" s="7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</row>
    <row r="181">
      <c r="A181" s="24" t="n"/>
      <c r="B181" s="78" t="n"/>
      <c r="C181" s="7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</row>
    <row r="182">
      <c r="A182" s="24" t="n"/>
      <c r="B182" s="78" t="n"/>
      <c r="C182" s="7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</row>
    <row r="183">
      <c r="A183" s="24" t="n"/>
      <c r="B183" s="78" t="n"/>
      <c r="C183" s="7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</row>
    <row r="184">
      <c r="A184" s="24" t="n"/>
      <c r="B184" s="78" t="n"/>
      <c r="C184" s="7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</row>
    <row r="185">
      <c r="A185" s="24" t="n"/>
      <c r="B185" s="78" t="n"/>
      <c r="C185" s="7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</row>
    <row r="186">
      <c r="A186" s="24" t="n"/>
      <c r="B186" s="78" t="n"/>
      <c r="C186" s="7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</row>
    <row r="187">
      <c r="A187" s="24" t="n"/>
      <c r="B187" s="78" t="n"/>
      <c r="C187" s="7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</row>
    <row r="188">
      <c r="A188" s="24" t="n"/>
      <c r="B188" s="78" t="n"/>
      <c r="C188" s="7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</row>
    <row r="189">
      <c r="A189" s="24" t="n"/>
      <c r="B189" s="78" t="n"/>
      <c r="C189" s="7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</row>
    <row r="190">
      <c r="A190" s="24" t="n"/>
      <c r="B190" s="78" t="n"/>
      <c r="C190" s="7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</row>
    <row r="191">
      <c r="A191" s="24" t="n"/>
      <c r="B191" s="78" t="n"/>
      <c r="C191" s="7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</row>
    <row r="192">
      <c r="A192" s="24" t="n"/>
      <c r="B192" s="78" t="n"/>
      <c r="C192" s="7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</row>
    <row r="193">
      <c r="A193" s="24" t="n"/>
      <c r="B193" s="78" t="n"/>
      <c r="C193" s="7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</row>
    <row r="194">
      <c r="A194" s="24" t="n"/>
      <c r="B194" s="78" t="n"/>
      <c r="C194" s="7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</row>
    <row r="195">
      <c r="A195" s="24" t="n"/>
      <c r="B195" s="78" t="n"/>
      <c r="C195" s="7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</row>
    <row r="196">
      <c r="A196" s="24" t="n"/>
      <c r="B196" s="78" t="n"/>
      <c r="C196" s="7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</row>
    <row r="197">
      <c r="A197" s="24" t="n"/>
      <c r="B197" s="78" t="n"/>
      <c r="C197" s="7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</row>
    <row r="198">
      <c r="A198" s="24" t="n"/>
      <c r="B198" s="78" t="n"/>
      <c r="C198" s="7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</row>
    <row r="199">
      <c r="A199" s="24" t="n"/>
      <c r="B199" s="78" t="n"/>
      <c r="C199" s="7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</row>
    <row r="200">
      <c r="A200" s="24" t="n"/>
      <c r="B200" s="78" t="n"/>
      <c r="C200" s="7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</row>
    <row r="201">
      <c r="A201" s="24" t="n"/>
      <c r="B201" s="78" t="n"/>
      <c r="C201" s="7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</row>
    <row r="202">
      <c r="A202" s="24" t="n"/>
      <c r="B202" s="78" t="n"/>
      <c r="C202" s="7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</row>
    <row r="203">
      <c r="A203" s="24" t="n"/>
      <c r="B203" s="78" t="n"/>
      <c r="C203" s="7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</row>
    <row r="204">
      <c r="A204" s="24" t="n"/>
      <c r="B204" s="78" t="n"/>
      <c r="C204" s="7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</row>
    <row r="205">
      <c r="A205" s="24" t="n"/>
      <c r="B205" s="78" t="n"/>
      <c r="C205" s="7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</row>
    <row r="206">
      <c r="A206" s="24" t="n"/>
      <c r="B206" s="78" t="n"/>
      <c r="C206" s="7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</row>
    <row r="207">
      <c r="A207" s="24" t="n"/>
      <c r="B207" s="78" t="n"/>
      <c r="C207" s="7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</row>
    <row r="208">
      <c r="A208" s="24" t="n"/>
      <c r="B208" s="78" t="n"/>
      <c r="C208" s="7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</row>
    <row r="209">
      <c r="A209" s="24" t="n"/>
      <c r="B209" s="78" t="n"/>
      <c r="C209" s="7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</row>
    <row r="210">
      <c r="A210" s="24" t="n"/>
      <c r="B210" s="78" t="n"/>
      <c r="C210" s="7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</row>
    <row r="211">
      <c r="A211" s="24" t="n"/>
      <c r="B211" s="78" t="n"/>
      <c r="C211" s="7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</row>
    <row r="212">
      <c r="A212" s="24" t="n"/>
      <c r="B212" s="78" t="n"/>
      <c r="C212" s="7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</row>
    <row r="213">
      <c r="A213" s="24" t="n"/>
      <c r="B213" s="78" t="n"/>
      <c r="C213" s="7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</row>
    <row r="214">
      <c r="A214" s="24" t="n"/>
      <c r="B214" s="78" t="n"/>
      <c r="C214" s="7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</row>
    <row r="215">
      <c r="A215" s="24" t="n"/>
      <c r="B215" s="78" t="n"/>
      <c r="C215" s="7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</row>
    <row r="216">
      <c r="A216" s="24" t="n"/>
      <c r="B216" s="78" t="n"/>
      <c r="C216" s="7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</row>
    <row r="217">
      <c r="A217" s="24" t="n"/>
      <c r="B217" s="78" t="n"/>
      <c r="C217" s="7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</row>
    <row r="218">
      <c r="A218" s="24" t="n"/>
      <c r="B218" s="78" t="n"/>
      <c r="C218" s="7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</row>
    <row r="219">
      <c r="A219" s="24" t="n"/>
      <c r="B219" s="78" t="n"/>
      <c r="C219" s="7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</row>
    <row r="220">
      <c r="A220" s="24" t="n"/>
      <c r="B220" s="78" t="n"/>
      <c r="C220" s="7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</row>
    <row r="221">
      <c r="A221" s="24" t="n"/>
      <c r="B221" s="78" t="n"/>
      <c r="C221" s="7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</row>
    <row r="222">
      <c r="A222" s="24" t="n"/>
      <c r="B222" s="78" t="n"/>
      <c r="C222" s="7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</row>
    <row r="223">
      <c r="A223" s="24" t="n"/>
      <c r="B223" s="78" t="n"/>
      <c r="C223" s="7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</row>
    <row r="224">
      <c r="A224" s="24" t="n"/>
      <c r="B224" s="78" t="n"/>
      <c r="C224" s="7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</row>
    <row r="225">
      <c r="A225" s="24" t="n"/>
      <c r="B225" s="78" t="n"/>
      <c r="C225" s="7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</row>
    <row r="226">
      <c r="A226" s="24" t="n"/>
      <c r="B226" s="78" t="n"/>
      <c r="C226" s="7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</row>
    <row r="227">
      <c r="A227" s="24" t="n"/>
      <c r="B227" s="78" t="n"/>
      <c r="C227" s="7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</row>
    <row r="228">
      <c r="A228" s="24" t="n"/>
      <c r="B228" s="78" t="n"/>
      <c r="C228" s="7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</row>
    <row r="229">
      <c r="A229" s="24" t="n"/>
      <c r="B229" s="78" t="n"/>
      <c r="C229" s="7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</row>
    <row r="230">
      <c r="A230" s="24" t="n"/>
      <c r="B230" s="78" t="n"/>
      <c r="C230" s="7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</row>
    <row r="231">
      <c r="A231" s="24" t="n"/>
      <c r="B231" s="78" t="n"/>
      <c r="C231" s="7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</row>
    <row r="232">
      <c r="A232" s="24" t="n"/>
      <c r="B232" s="78" t="n"/>
      <c r="C232" s="7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</row>
    <row r="233">
      <c r="A233" s="24" t="n"/>
      <c r="B233" s="78" t="n"/>
      <c r="C233" s="7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</row>
    <row r="234">
      <c r="A234" s="24" t="n"/>
      <c r="B234" s="78" t="n"/>
      <c r="C234" s="7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</row>
    <row r="235">
      <c r="A235" s="24" t="n"/>
      <c r="B235" s="78" t="n"/>
      <c r="C235" s="7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</row>
    <row r="236">
      <c r="A236" s="24" t="n"/>
      <c r="B236" s="78" t="n"/>
      <c r="C236" s="7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</row>
    <row r="237">
      <c r="A237" s="24" t="n"/>
      <c r="B237" s="78" t="n"/>
      <c r="C237" s="7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</row>
    <row r="238">
      <c r="A238" s="24" t="n"/>
      <c r="B238" s="78" t="n"/>
      <c r="C238" s="7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</row>
    <row r="239">
      <c r="A239" s="24" t="n"/>
      <c r="B239" s="78" t="n"/>
      <c r="C239" s="7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</row>
    <row r="240">
      <c r="A240" s="24" t="n"/>
      <c r="B240" s="78" t="n"/>
      <c r="C240" s="7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</row>
    <row r="241">
      <c r="A241" s="24" t="n"/>
      <c r="B241" s="78" t="n"/>
      <c r="C241" s="7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</row>
    <row r="242">
      <c r="A242" s="24" t="n"/>
      <c r="B242" s="78" t="n"/>
      <c r="C242" s="7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</row>
    <row r="243">
      <c r="A243" s="24" t="n"/>
      <c r="B243" s="78" t="n"/>
      <c r="C243" s="7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</row>
    <row r="244">
      <c r="A244" s="24" t="n"/>
      <c r="B244" s="78" t="n"/>
      <c r="C244" s="7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</row>
    <row r="245">
      <c r="A245" s="24" t="n"/>
      <c r="B245" s="78" t="n"/>
      <c r="C245" s="7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</row>
    <row r="246">
      <c r="A246" s="24" t="n"/>
      <c r="B246" s="78" t="n"/>
      <c r="C246" s="7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</row>
    <row r="247">
      <c r="A247" s="24" t="n"/>
      <c r="B247" s="78" t="n"/>
      <c r="C247" s="7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</row>
    <row r="248">
      <c r="A248" s="24" t="n"/>
      <c r="B248" s="78" t="n"/>
      <c r="C248" s="7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</row>
    <row r="249">
      <c r="A249" s="24" t="n"/>
      <c r="B249" s="78" t="n"/>
      <c r="C249" s="7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</row>
    <row r="250">
      <c r="A250" s="24" t="n"/>
      <c r="B250" s="78" t="n"/>
      <c r="C250" s="7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</row>
    <row r="251">
      <c r="A251" s="24" t="n"/>
      <c r="B251" s="78" t="n"/>
      <c r="C251" s="7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</row>
    <row r="252">
      <c r="A252" s="24" t="n"/>
      <c r="B252" s="78" t="n"/>
      <c r="C252" s="7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</row>
    <row r="253">
      <c r="A253" s="24" t="n"/>
      <c r="B253" s="78" t="n"/>
      <c r="C253" s="7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</row>
    <row r="254">
      <c r="A254" s="24" t="n"/>
      <c r="B254" s="78" t="n"/>
      <c r="C254" s="7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</row>
    <row r="255">
      <c r="A255" s="24" t="n"/>
      <c r="B255" s="78" t="n"/>
      <c r="C255" s="7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</row>
    <row r="256">
      <c r="A256" s="24" t="n"/>
      <c r="B256" s="78" t="n"/>
      <c r="C256" s="7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</row>
    <row r="257">
      <c r="A257" s="24" t="n"/>
      <c r="B257" s="78" t="n"/>
      <c r="C257" s="7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</row>
    <row r="258">
      <c r="A258" s="24" t="n"/>
      <c r="B258" s="78" t="n"/>
      <c r="C258" s="7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</row>
    <row r="259">
      <c r="A259" s="24" t="n"/>
      <c r="B259" s="78" t="n"/>
      <c r="C259" s="7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</row>
    <row r="260">
      <c r="A260" s="24" t="n"/>
      <c r="B260" s="78" t="n"/>
      <c r="C260" s="7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</row>
    <row r="261">
      <c r="A261" s="24" t="n"/>
      <c r="B261" s="78" t="n"/>
      <c r="C261" s="7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</row>
    <row r="262">
      <c r="A262" s="24" t="n"/>
      <c r="B262" s="78" t="n"/>
      <c r="C262" s="7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</row>
    <row r="263">
      <c r="A263" s="24" t="n"/>
      <c r="B263" s="78" t="n"/>
      <c r="C263" s="7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</row>
    <row r="264">
      <c r="A264" s="24" t="n"/>
      <c r="B264" s="78" t="n"/>
      <c r="C264" s="7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</row>
    <row r="265">
      <c r="A265" s="24" t="n"/>
      <c r="B265" s="78" t="n"/>
      <c r="C265" s="7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</row>
    <row r="266">
      <c r="A266" s="24" t="n"/>
      <c r="B266" s="78" t="n"/>
      <c r="C266" s="7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</row>
    <row r="267">
      <c r="A267" s="24" t="n"/>
      <c r="B267" s="78" t="n"/>
      <c r="C267" s="7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</row>
    <row r="268">
      <c r="A268" s="24" t="n"/>
      <c r="B268" s="78" t="n"/>
      <c r="C268" s="7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</row>
    <row r="269">
      <c r="A269" s="24" t="n"/>
      <c r="B269" s="78" t="n"/>
      <c r="C269" s="7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</row>
    <row r="270">
      <c r="A270" s="24" t="n"/>
      <c r="B270" s="78" t="n"/>
      <c r="C270" s="7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</row>
    <row r="271">
      <c r="A271" s="24" t="n"/>
      <c r="B271" s="78" t="n"/>
      <c r="C271" s="7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</row>
    <row r="272">
      <c r="A272" s="24" t="n"/>
      <c r="B272" s="78" t="n"/>
      <c r="C272" s="7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</row>
    <row r="273">
      <c r="A273" s="24" t="n"/>
      <c r="B273" s="78" t="n"/>
      <c r="C273" s="7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</row>
    <row r="274">
      <c r="A274" s="24" t="n"/>
      <c r="B274" s="78" t="n"/>
      <c r="C274" s="7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</row>
    <row r="275">
      <c r="A275" s="24" t="n"/>
      <c r="B275" s="78" t="n"/>
      <c r="C275" s="7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</row>
    <row r="276">
      <c r="A276" s="24" t="n"/>
      <c r="B276" s="78" t="n"/>
      <c r="C276" s="7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</row>
    <row r="277">
      <c r="A277" s="24" t="n"/>
      <c r="B277" s="78" t="n"/>
      <c r="C277" s="7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</row>
    <row r="278">
      <c r="A278" s="24" t="n"/>
      <c r="B278" s="78" t="n"/>
      <c r="C278" s="7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</row>
    <row r="279">
      <c r="A279" s="24" t="n"/>
      <c r="B279" s="78" t="n"/>
      <c r="C279" s="7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</row>
    <row r="280">
      <c r="A280" s="24" t="n"/>
      <c r="B280" s="78" t="n"/>
      <c r="C280" s="7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</row>
    <row r="281">
      <c r="A281" s="24" t="n"/>
      <c r="B281" s="78" t="n"/>
      <c r="C281" s="7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</row>
    <row r="282">
      <c r="A282" s="24" t="n"/>
      <c r="B282" s="78" t="n"/>
      <c r="C282" s="7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</row>
    <row r="283">
      <c r="A283" s="24" t="n"/>
      <c r="B283" s="78" t="n"/>
      <c r="C283" s="7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</row>
    <row r="284">
      <c r="A284" s="24" t="n"/>
      <c r="B284" s="78" t="n"/>
      <c r="C284" s="7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</row>
    <row r="285">
      <c r="A285" s="24" t="n"/>
      <c r="B285" s="78" t="n"/>
      <c r="C285" s="7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</row>
    <row r="286">
      <c r="A286" s="24" t="n"/>
      <c r="B286" s="78" t="n"/>
      <c r="C286" s="7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</row>
    <row r="287">
      <c r="A287" s="24" t="n"/>
      <c r="B287" s="78" t="n"/>
      <c r="C287" s="7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</row>
    <row r="288">
      <c r="A288" s="24" t="n"/>
      <c r="B288" s="78" t="n"/>
      <c r="C288" s="7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</row>
    <row r="289">
      <c r="A289" s="24" t="n"/>
      <c r="B289" s="78" t="n"/>
      <c r="C289" s="7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</row>
    <row r="290">
      <c r="A290" s="24" t="n"/>
      <c r="B290" s="78" t="n"/>
      <c r="C290" s="7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</row>
    <row r="291">
      <c r="A291" s="24" t="n"/>
      <c r="B291" s="78" t="n"/>
      <c r="C291" s="7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</row>
    <row r="292">
      <c r="A292" s="24" t="n"/>
      <c r="B292" s="78" t="n"/>
      <c r="C292" s="7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</row>
    <row r="293">
      <c r="A293" s="24" t="n"/>
      <c r="B293" s="78" t="n"/>
      <c r="C293" s="7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</row>
    <row r="294">
      <c r="A294" s="24" t="n"/>
      <c r="B294" s="78" t="n"/>
      <c r="C294" s="7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</row>
    <row r="295">
      <c r="A295" s="24" t="n"/>
      <c r="B295" s="78" t="n"/>
      <c r="C295" s="7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</row>
    <row r="296">
      <c r="A296" s="24" t="n"/>
      <c r="B296" s="78" t="n"/>
      <c r="C296" s="7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</row>
    <row r="297">
      <c r="A297" s="24" t="n"/>
      <c r="B297" s="78" t="n"/>
      <c r="C297" s="7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</row>
    <row r="298">
      <c r="A298" s="24" t="n"/>
      <c r="B298" s="78" t="n"/>
      <c r="C298" s="7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</row>
    <row r="299">
      <c r="A299" s="24" t="n"/>
      <c r="B299" s="78" t="n"/>
      <c r="C299" s="7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</row>
    <row r="300">
      <c r="A300" s="24" t="n"/>
      <c r="B300" s="78" t="n"/>
      <c r="C300" s="7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</row>
    <row r="301">
      <c r="A301" s="24" t="n"/>
      <c r="B301" s="78" t="n"/>
      <c r="C301" s="7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</row>
    <row r="302">
      <c r="A302" s="24" t="n"/>
      <c r="B302" s="78" t="n"/>
      <c r="C302" s="7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</row>
    <row r="303">
      <c r="A303" s="24" t="n"/>
      <c r="B303" s="78" t="n"/>
      <c r="C303" s="7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</row>
    <row r="304">
      <c r="A304" s="24" t="n"/>
      <c r="B304" s="78" t="n"/>
      <c r="C304" s="7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</row>
    <row r="305">
      <c r="A305" s="24" t="n"/>
      <c r="B305" s="78" t="n"/>
      <c r="C305" s="7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</row>
    <row r="306">
      <c r="A306" s="24" t="n"/>
      <c r="B306" s="78" t="n"/>
      <c r="C306" s="7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</row>
    <row r="307">
      <c r="A307" s="24" t="n"/>
      <c r="B307" s="78" t="n"/>
      <c r="C307" s="7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</row>
    <row r="308">
      <c r="A308" s="24" t="n"/>
      <c r="B308" s="78" t="n"/>
      <c r="C308" s="7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</row>
    <row r="309">
      <c r="A309" s="24" t="n"/>
      <c r="B309" s="78" t="n"/>
      <c r="C309" s="7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</row>
    <row r="310">
      <c r="A310" s="24" t="n"/>
      <c r="B310" s="78" t="n"/>
      <c r="C310" s="7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</row>
    <row r="311">
      <c r="A311" s="24" t="n"/>
      <c r="B311" s="78" t="n"/>
      <c r="C311" s="7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</row>
    <row r="312">
      <c r="A312" s="24" t="n"/>
      <c r="B312" s="78" t="n"/>
      <c r="C312" s="7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</row>
    <row r="313">
      <c r="A313" s="24" t="n"/>
      <c r="B313" s="78" t="n"/>
      <c r="C313" s="7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</row>
    <row r="314">
      <c r="A314" s="24" t="n"/>
      <c r="B314" s="78" t="n"/>
      <c r="C314" s="7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</row>
    <row r="315">
      <c r="A315" s="24" t="n"/>
      <c r="B315" s="78" t="n"/>
      <c r="C315" s="7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</row>
    <row r="316">
      <c r="A316" s="24" t="n"/>
      <c r="B316" s="78" t="n"/>
      <c r="C316" s="7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</row>
    <row r="317">
      <c r="A317" s="24" t="n"/>
      <c r="B317" s="78" t="n"/>
      <c r="C317" s="7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</row>
    <row r="318">
      <c r="A318" s="24" t="n"/>
      <c r="B318" s="78" t="n"/>
      <c r="C318" s="7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</row>
    <row r="319">
      <c r="A319" s="24" t="n"/>
      <c r="B319" s="78" t="n"/>
      <c r="C319" s="7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</row>
    <row r="320">
      <c r="A320" s="24" t="n"/>
      <c r="B320" s="78" t="n"/>
      <c r="C320" s="7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</row>
    <row r="321">
      <c r="A321" s="24" t="n"/>
      <c r="B321" s="78" t="n"/>
      <c r="C321" s="7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</row>
    <row r="322">
      <c r="A322" s="24" t="n"/>
      <c r="B322" s="78" t="n"/>
      <c r="C322" s="7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</row>
    <row r="323">
      <c r="A323" s="24" t="n"/>
      <c r="B323" s="78" t="n"/>
      <c r="C323" s="7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</row>
    <row r="324">
      <c r="A324" s="24" t="n"/>
      <c r="B324" s="78" t="n"/>
      <c r="C324" s="7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</row>
    <row r="325">
      <c r="A325" s="24" t="n"/>
      <c r="B325" s="78" t="n"/>
      <c r="C325" s="7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</row>
    <row r="326">
      <c r="A326" s="24" t="n"/>
      <c r="B326" s="78" t="n"/>
      <c r="C326" s="7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</row>
    <row r="327">
      <c r="A327" s="24" t="n"/>
      <c r="B327" s="78" t="n"/>
      <c r="C327" s="7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</row>
    <row r="328">
      <c r="A328" s="24" t="n"/>
      <c r="B328" s="78" t="n"/>
      <c r="C328" s="7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</row>
    <row r="329">
      <c r="A329" s="24" t="n"/>
      <c r="B329" s="78" t="n"/>
      <c r="C329" s="7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</row>
    <row r="330">
      <c r="A330" s="24" t="n"/>
      <c r="B330" s="78" t="n"/>
      <c r="C330" s="7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</row>
    <row r="331">
      <c r="A331" s="24" t="n"/>
      <c r="B331" s="78" t="n"/>
      <c r="C331" s="7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</row>
    <row r="332">
      <c r="A332" s="24" t="n"/>
      <c r="B332" s="78" t="n"/>
      <c r="C332" s="7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</row>
    <row r="333">
      <c r="A333" s="24" t="n"/>
      <c r="B333" s="78" t="n"/>
      <c r="C333" s="7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</row>
    <row r="334">
      <c r="A334" s="24" t="n"/>
      <c r="B334" s="78" t="n"/>
      <c r="C334" s="7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</row>
    <row r="335">
      <c r="A335" s="24" t="n"/>
      <c r="B335" s="78" t="n"/>
      <c r="C335" s="7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</row>
    <row r="336">
      <c r="A336" s="24" t="n"/>
      <c r="B336" s="78" t="n"/>
      <c r="C336" s="7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</row>
    <row r="337">
      <c r="A337" s="24" t="n"/>
      <c r="B337" s="78" t="n"/>
      <c r="C337" s="7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</row>
    <row r="338">
      <c r="A338" s="24" t="n"/>
      <c r="B338" s="78" t="n"/>
      <c r="C338" s="7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</row>
    <row r="339">
      <c r="A339" s="24" t="n"/>
      <c r="B339" s="78" t="n"/>
      <c r="C339" s="7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</row>
    <row r="340">
      <c r="A340" s="24" t="n"/>
      <c r="B340" s="78" t="n"/>
      <c r="C340" s="7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</row>
    <row r="341">
      <c r="A341" s="24" t="n"/>
      <c r="B341" s="78" t="n"/>
      <c r="C341" s="7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</row>
    <row r="342">
      <c r="A342" s="24" t="n"/>
      <c r="B342" s="78" t="n"/>
      <c r="C342" s="7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</row>
    <row r="343">
      <c r="A343" s="24" t="n"/>
      <c r="B343" s="78" t="n"/>
      <c r="C343" s="7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</row>
    <row r="344">
      <c r="A344" s="24" t="n"/>
      <c r="B344" s="78" t="n"/>
      <c r="C344" s="7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</row>
    <row r="345">
      <c r="A345" s="24" t="n"/>
      <c r="B345" s="78" t="n"/>
      <c r="C345" s="7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</row>
    <row r="346">
      <c r="A346" s="24" t="n"/>
      <c r="B346" s="78" t="n"/>
      <c r="C346" s="7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</row>
    <row r="347">
      <c r="A347" s="24" t="n"/>
      <c r="B347" s="78" t="n"/>
      <c r="C347" s="7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</row>
    <row r="348">
      <c r="A348" s="24" t="n"/>
      <c r="B348" s="78" t="n"/>
      <c r="C348" s="7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</row>
    <row r="349">
      <c r="A349" s="24" t="n"/>
      <c r="B349" s="78" t="n"/>
      <c r="C349" s="7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</row>
    <row r="350">
      <c r="A350" s="24" t="n"/>
      <c r="B350" s="78" t="n"/>
      <c r="C350" s="7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</row>
    <row r="351">
      <c r="A351" s="24" t="n"/>
      <c r="B351" s="78" t="n"/>
      <c r="C351" s="7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</row>
    <row r="352">
      <c r="A352" s="24" t="n"/>
      <c r="B352" s="78" t="n"/>
      <c r="C352" s="7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</row>
    <row r="353">
      <c r="A353" s="24" t="n"/>
      <c r="B353" s="78" t="n"/>
      <c r="C353" s="7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</row>
    <row r="354">
      <c r="A354" s="24" t="n"/>
      <c r="B354" s="78" t="n"/>
      <c r="C354" s="7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</row>
    <row r="355">
      <c r="A355" s="24" t="n"/>
      <c r="B355" s="78" t="n"/>
      <c r="C355" s="7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</row>
    <row r="356">
      <c r="A356" s="24" t="n"/>
      <c r="B356" s="78" t="n"/>
      <c r="C356" s="7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</row>
    <row r="357">
      <c r="A357" s="24" t="n"/>
      <c r="B357" s="78" t="n"/>
      <c r="C357" s="7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</row>
    <row r="358">
      <c r="A358" s="24" t="n"/>
      <c r="B358" s="78" t="n"/>
      <c r="C358" s="7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</row>
    <row r="359">
      <c r="A359" s="24" t="n"/>
      <c r="B359" s="78" t="n"/>
      <c r="C359" s="7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</row>
    <row r="360">
      <c r="A360" s="24" t="n"/>
      <c r="B360" s="78" t="n"/>
      <c r="C360" s="7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</row>
    <row r="361">
      <c r="A361" s="24" t="n"/>
      <c r="B361" s="78" t="n"/>
      <c r="C361" s="7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</row>
    <row r="362">
      <c r="A362" s="24" t="n"/>
      <c r="B362" s="78" t="n"/>
      <c r="C362" s="7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</row>
    <row r="363">
      <c r="A363" s="24" t="n"/>
      <c r="B363" s="78" t="n"/>
      <c r="C363" s="7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</row>
    <row r="364">
      <c r="A364" s="24" t="n"/>
      <c r="B364" s="78" t="n"/>
      <c r="C364" s="7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</row>
    <row r="365">
      <c r="A365" s="24" t="n"/>
      <c r="B365" s="78" t="n"/>
      <c r="C365" s="7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</row>
    <row r="366">
      <c r="A366" s="24" t="n"/>
      <c r="B366" s="78" t="n"/>
      <c r="C366" s="7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</row>
    <row r="367">
      <c r="A367" s="24" t="n"/>
      <c r="B367" s="78" t="n"/>
      <c r="C367" s="7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</row>
    <row r="368">
      <c r="A368" s="24" t="n"/>
      <c r="B368" s="78" t="n"/>
      <c r="C368" s="7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</row>
    <row r="369">
      <c r="A369" s="24" t="n"/>
      <c r="B369" s="78" t="n"/>
      <c r="C369" s="7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</row>
    <row r="370">
      <c r="A370" s="24" t="n"/>
      <c r="B370" s="78" t="n"/>
      <c r="C370" s="7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</row>
    <row r="371">
      <c r="A371" s="24" t="n"/>
      <c r="B371" s="78" t="n"/>
      <c r="C371" s="7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</row>
    <row r="372">
      <c r="A372" s="24" t="n"/>
      <c r="B372" s="78" t="n"/>
      <c r="C372" s="7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</row>
    <row r="373">
      <c r="A373" s="24" t="n"/>
      <c r="B373" s="78" t="n"/>
      <c r="C373" s="7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</row>
    <row r="374">
      <c r="A374" s="24" t="n"/>
      <c r="B374" s="78" t="n"/>
      <c r="C374" s="7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</row>
    <row r="375">
      <c r="A375" s="24" t="n"/>
      <c r="B375" s="78" t="n"/>
      <c r="C375" s="7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</row>
    <row r="376">
      <c r="A376" s="24" t="n"/>
      <c r="B376" s="78" t="n"/>
      <c r="C376" s="7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</row>
    <row r="377">
      <c r="A377" s="24" t="n"/>
      <c r="B377" s="78" t="n"/>
      <c r="C377" s="7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</row>
    <row r="378">
      <c r="A378" s="24" t="n"/>
      <c r="B378" s="78" t="n"/>
      <c r="C378" s="7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</row>
    <row r="379">
      <c r="A379" s="24" t="n"/>
      <c r="B379" s="78" t="n"/>
      <c r="C379" s="7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</row>
    <row r="380">
      <c r="A380" s="24" t="n"/>
      <c r="B380" s="78" t="n"/>
      <c r="C380" s="7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</row>
    <row r="381">
      <c r="A381" s="24" t="n"/>
      <c r="B381" s="78" t="n"/>
      <c r="C381" s="7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</row>
    <row r="382">
      <c r="A382" s="24" t="n"/>
      <c r="B382" s="78" t="n"/>
      <c r="C382" s="7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</row>
    <row r="383">
      <c r="A383" s="24" t="n"/>
      <c r="B383" s="78" t="n"/>
      <c r="C383" s="7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</row>
    <row r="384">
      <c r="A384" s="24" t="n"/>
      <c r="B384" s="78" t="n"/>
      <c r="C384" s="7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</row>
    <row r="385">
      <c r="A385" s="24" t="n"/>
      <c r="B385" s="78" t="n"/>
      <c r="C385" s="7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</row>
    <row r="386">
      <c r="A386" s="24" t="n"/>
      <c r="B386" s="78" t="n"/>
      <c r="C386" s="7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</row>
    <row r="387">
      <c r="A387" s="24" t="n"/>
      <c r="B387" s="78" t="n"/>
      <c r="C387" s="7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</row>
    <row r="388">
      <c r="A388" s="24" t="n"/>
      <c r="B388" s="78" t="n"/>
      <c r="C388" s="7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</row>
    <row r="389">
      <c r="A389" s="24" t="n"/>
      <c r="B389" s="78" t="n"/>
      <c r="C389" s="7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</row>
    <row r="390">
      <c r="A390" s="24" t="n"/>
      <c r="B390" s="78" t="n"/>
      <c r="C390" s="7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</row>
    <row r="391">
      <c r="A391" s="24" t="n"/>
      <c r="B391" s="78" t="n"/>
      <c r="C391" s="7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</row>
    <row r="392">
      <c r="A392" s="24" t="n"/>
      <c r="B392" s="78" t="n"/>
      <c r="C392" s="7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</row>
    <row r="393">
      <c r="A393" s="24" t="n"/>
      <c r="B393" s="78" t="n"/>
      <c r="C393" s="7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</row>
    <row r="394">
      <c r="A394" s="24" t="n"/>
      <c r="B394" s="78" t="n"/>
      <c r="C394" s="7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</row>
    <row r="395">
      <c r="A395" s="24" t="n"/>
      <c r="B395" s="78" t="n"/>
      <c r="C395" s="7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</row>
    <row r="396">
      <c r="A396" s="24" t="n"/>
      <c r="B396" s="78" t="n"/>
      <c r="C396" s="7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</row>
    <row r="397">
      <c r="A397" s="24" t="n"/>
      <c r="B397" s="78" t="n"/>
      <c r="C397" s="7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</row>
    <row r="398">
      <c r="A398" s="24" t="n"/>
      <c r="B398" s="78" t="n"/>
      <c r="C398" s="7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</row>
    <row r="399">
      <c r="A399" s="24" t="n"/>
      <c r="B399" s="78" t="n"/>
      <c r="C399" s="7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</row>
    <row r="400">
      <c r="A400" s="24" t="n"/>
      <c r="B400" s="78" t="n"/>
      <c r="C400" s="7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</row>
    <row r="401">
      <c r="A401" s="24" t="n"/>
      <c r="B401" s="78" t="n"/>
      <c r="C401" s="7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</row>
    <row r="402">
      <c r="A402" s="24" t="n"/>
      <c r="B402" s="78" t="n"/>
      <c r="C402" s="7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</row>
    <row r="403">
      <c r="A403" s="24" t="n"/>
      <c r="B403" s="78" t="n"/>
      <c r="C403" s="7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</row>
    <row r="404">
      <c r="A404" s="24" t="n"/>
      <c r="B404" s="78" t="n"/>
      <c r="C404" s="7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</row>
    <row r="405">
      <c r="A405" s="24" t="n"/>
      <c r="B405" s="78" t="n"/>
      <c r="C405" s="7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</row>
    <row r="406">
      <c r="A406" s="24" t="n"/>
      <c r="B406" s="78" t="n"/>
      <c r="C406" s="7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</row>
    <row r="407">
      <c r="A407" s="24" t="n"/>
      <c r="B407" s="78" t="n"/>
      <c r="C407" s="7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</row>
    <row r="408">
      <c r="A408" s="24" t="n"/>
      <c r="B408" s="78" t="n"/>
      <c r="C408" s="7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</row>
    <row r="409">
      <c r="A409" s="24" t="n"/>
      <c r="B409" s="78" t="n"/>
      <c r="C409" s="7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</row>
    <row r="410">
      <c r="A410" s="24" t="n"/>
      <c r="B410" s="78" t="n"/>
      <c r="C410" s="7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</row>
    <row r="411">
      <c r="A411" s="24" t="n"/>
      <c r="B411" s="78" t="n"/>
      <c r="C411" s="7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</row>
    <row r="412">
      <c r="A412" s="24" t="n"/>
      <c r="B412" s="78" t="n"/>
      <c r="C412" s="7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</row>
    <row r="413">
      <c r="A413" s="24" t="n"/>
      <c r="B413" s="78" t="n"/>
      <c r="C413" s="7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</row>
    <row r="414">
      <c r="A414" s="24" t="n"/>
      <c r="B414" s="78" t="n"/>
      <c r="C414" s="7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</row>
    <row r="415">
      <c r="A415" s="24" t="n"/>
      <c r="B415" s="78" t="n"/>
      <c r="C415" s="7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</row>
    <row r="416">
      <c r="A416" s="24" t="n"/>
      <c r="B416" s="78" t="n"/>
      <c r="C416" s="7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</row>
    <row r="417">
      <c r="A417" s="24" t="n"/>
      <c r="B417" s="78" t="n"/>
      <c r="C417" s="7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</row>
    <row r="418">
      <c r="A418" s="24" t="n"/>
      <c r="B418" s="78" t="n"/>
      <c r="C418" s="7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</row>
    <row r="419">
      <c r="A419" s="24" t="n"/>
      <c r="B419" s="78" t="n"/>
      <c r="C419" s="7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</row>
    <row r="420">
      <c r="A420" s="24" t="n"/>
      <c r="B420" s="78" t="n"/>
      <c r="C420" s="7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</row>
    <row r="421">
      <c r="A421" s="24" t="n"/>
      <c r="B421" s="78" t="n"/>
      <c r="C421" s="7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</row>
    <row r="422">
      <c r="A422" s="24" t="n"/>
      <c r="B422" s="78" t="n"/>
      <c r="C422" s="7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</row>
    <row r="423">
      <c r="A423" s="24" t="n"/>
      <c r="B423" s="78" t="n"/>
      <c r="C423" s="7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</row>
    <row r="424">
      <c r="A424" s="24" t="n"/>
      <c r="B424" s="78" t="n"/>
      <c r="C424" s="7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</row>
    <row r="425">
      <c r="A425" s="24" t="n"/>
      <c r="B425" s="78" t="n"/>
      <c r="C425" s="7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</row>
    <row r="426">
      <c r="A426" s="24" t="n"/>
      <c r="B426" s="78" t="n"/>
      <c r="C426" s="7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</row>
    <row r="427">
      <c r="A427" s="24" t="n"/>
      <c r="B427" s="78" t="n"/>
      <c r="C427" s="7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</row>
    <row r="428">
      <c r="A428" s="24" t="n"/>
      <c r="B428" s="78" t="n"/>
      <c r="C428" s="7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</row>
    <row r="429">
      <c r="A429" s="24" t="n"/>
      <c r="B429" s="78" t="n"/>
      <c r="C429" s="7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</row>
    <row r="430">
      <c r="A430" s="24" t="n"/>
      <c r="B430" s="78" t="n"/>
      <c r="C430" s="7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</row>
    <row r="431">
      <c r="A431" s="24" t="n"/>
      <c r="B431" s="78" t="n"/>
      <c r="C431" s="7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</row>
    <row r="432">
      <c r="A432" s="24" t="n"/>
      <c r="B432" s="78" t="n"/>
      <c r="C432" s="7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</row>
    <row r="433">
      <c r="A433" s="24" t="n"/>
      <c r="B433" s="78" t="n"/>
      <c r="C433" s="7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</row>
    <row r="434">
      <c r="A434" s="24" t="n"/>
      <c r="B434" s="78" t="n"/>
      <c r="C434" s="7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</row>
    <row r="435">
      <c r="A435" s="24" t="n"/>
      <c r="B435" s="78" t="n"/>
      <c r="C435" s="7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</row>
    <row r="436">
      <c r="A436" s="24" t="n"/>
      <c r="B436" s="78" t="n"/>
      <c r="C436" s="7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</row>
    <row r="437">
      <c r="A437" s="24" t="n"/>
      <c r="B437" s="78" t="n"/>
      <c r="C437" s="7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</row>
    <row r="438">
      <c r="A438" s="24" t="n"/>
      <c r="B438" s="78" t="n"/>
      <c r="C438" s="7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</row>
    <row r="439">
      <c r="A439" s="24" t="n"/>
      <c r="B439" s="78" t="n"/>
      <c r="C439" s="7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</row>
    <row r="440">
      <c r="A440" s="24" t="n"/>
      <c r="B440" s="78" t="n"/>
      <c r="C440" s="7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</row>
    <row r="441">
      <c r="A441" s="24" t="n"/>
      <c r="B441" s="78" t="n"/>
      <c r="C441" s="7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</row>
    <row r="442">
      <c r="A442" s="24" t="n"/>
      <c r="B442" s="78" t="n"/>
      <c r="C442" s="7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</row>
    <row r="443">
      <c r="A443" s="24" t="n"/>
      <c r="B443" s="78" t="n"/>
      <c r="C443" s="7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</row>
    <row r="444">
      <c r="A444" s="24" t="n"/>
      <c r="B444" s="78" t="n"/>
      <c r="C444" s="7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</row>
    <row r="445">
      <c r="A445" s="24" t="n"/>
      <c r="B445" s="78" t="n"/>
      <c r="C445" s="7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</row>
    <row r="446">
      <c r="A446" s="24" t="n"/>
      <c r="B446" s="78" t="n"/>
      <c r="C446" s="7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</row>
    <row r="447">
      <c r="A447" s="24" t="n"/>
      <c r="B447" s="78" t="n"/>
      <c r="C447" s="7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</row>
    <row r="448">
      <c r="A448" s="24" t="n"/>
      <c r="B448" s="78" t="n"/>
      <c r="C448" s="7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</row>
    <row r="449">
      <c r="A449" s="24" t="n"/>
      <c r="B449" s="78" t="n"/>
      <c r="C449" s="7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</row>
    <row r="450">
      <c r="A450" s="24" t="n"/>
      <c r="B450" s="78" t="n"/>
      <c r="C450" s="7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</row>
    <row r="451">
      <c r="A451" s="24" t="n"/>
      <c r="B451" s="78" t="n"/>
      <c r="C451" s="7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</row>
    <row r="452">
      <c r="A452" s="24" t="n"/>
      <c r="B452" s="78" t="n"/>
      <c r="C452" s="7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</row>
    <row r="453">
      <c r="A453" s="24" t="n"/>
      <c r="B453" s="78" t="n"/>
      <c r="C453" s="7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</row>
    <row r="454">
      <c r="A454" s="24" t="n"/>
      <c r="B454" s="78" t="n"/>
      <c r="C454" s="7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</row>
    <row r="455">
      <c r="A455" s="24" t="n"/>
      <c r="B455" s="78" t="n"/>
      <c r="C455" s="7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</row>
    <row r="456">
      <c r="A456" s="24" t="n"/>
      <c r="B456" s="78" t="n"/>
      <c r="C456" s="7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</row>
    <row r="457">
      <c r="A457" s="24" t="n"/>
      <c r="B457" s="78" t="n"/>
      <c r="C457" s="7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</row>
    <row r="458">
      <c r="A458" s="24" t="n"/>
      <c r="B458" s="78" t="n"/>
      <c r="C458" s="7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</row>
    <row r="459">
      <c r="A459" s="24" t="n"/>
      <c r="B459" s="78" t="n"/>
      <c r="C459" s="7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</row>
    <row r="460">
      <c r="A460" s="24" t="n"/>
      <c r="B460" s="78" t="n"/>
      <c r="C460" s="7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</row>
    <row r="461">
      <c r="A461" s="24" t="n"/>
      <c r="B461" s="78" t="n"/>
      <c r="C461" s="7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</row>
    <row r="462">
      <c r="A462" s="24" t="n"/>
      <c r="B462" s="78" t="n"/>
      <c r="C462" s="7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</row>
    <row r="463">
      <c r="A463" s="24" t="n"/>
      <c r="B463" s="78" t="n"/>
      <c r="C463" s="7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</row>
    <row r="464">
      <c r="A464" s="24" t="n"/>
      <c r="B464" s="78" t="n"/>
      <c r="C464" s="7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</row>
    <row r="465">
      <c r="A465" s="24" t="n"/>
      <c r="B465" s="78" t="n"/>
      <c r="C465" s="7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</row>
    <row r="466">
      <c r="A466" s="24" t="n"/>
      <c r="B466" s="78" t="n"/>
      <c r="C466" s="7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</row>
    <row r="467">
      <c r="A467" s="24" t="n"/>
      <c r="B467" s="78" t="n"/>
      <c r="C467" s="7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</row>
    <row r="468">
      <c r="A468" s="24" t="n"/>
      <c r="B468" s="78" t="n"/>
      <c r="C468" s="7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</row>
    <row r="469">
      <c r="A469" s="24" t="n"/>
      <c r="B469" s="78" t="n"/>
      <c r="C469" s="7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</row>
    <row r="470">
      <c r="A470" s="24" t="n"/>
      <c r="B470" s="78" t="n"/>
      <c r="C470" s="7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</row>
    <row r="471">
      <c r="A471" s="24" t="n"/>
      <c r="B471" s="78" t="n"/>
      <c r="C471" s="7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</row>
    <row r="472">
      <c r="A472" s="24" t="n"/>
      <c r="B472" s="78" t="n"/>
      <c r="C472" s="7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</row>
    <row r="473">
      <c r="A473" s="24" t="n"/>
      <c r="B473" s="78" t="n"/>
      <c r="C473" s="7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</row>
    <row r="474">
      <c r="A474" s="24" t="n"/>
      <c r="B474" s="78" t="n"/>
      <c r="C474" s="7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</row>
    <row r="475">
      <c r="A475" s="24" t="n"/>
      <c r="B475" s="78" t="n"/>
      <c r="C475" s="7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</row>
    <row r="476">
      <c r="A476" s="24" t="n"/>
      <c r="B476" s="78" t="n"/>
      <c r="C476" s="7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</row>
    <row r="477">
      <c r="A477" s="24" t="n"/>
      <c r="B477" s="78" t="n"/>
      <c r="C477" s="7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</row>
    <row r="478">
      <c r="A478" s="24" t="n"/>
      <c r="B478" s="78" t="n"/>
      <c r="C478" s="7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</row>
    <row r="479">
      <c r="A479" s="24" t="n"/>
      <c r="B479" s="78" t="n"/>
      <c r="C479" s="7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</row>
    <row r="480">
      <c r="A480" s="24" t="n"/>
      <c r="B480" s="78" t="n"/>
      <c r="C480" s="7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</row>
    <row r="481">
      <c r="A481" s="24" t="n"/>
      <c r="B481" s="78" t="n"/>
      <c r="C481" s="7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</row>
    <row r="482">
      <c r="A482" s="24" t="n"/>
      <c r="B482" s="78" t="n"/>
      <c r="C482" s="7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</row>
    <row r="483">
      <c r="A483" s="24" t="n"/>
      <c r="B483" s="78" t="n"/>
      <c r="C483" s="7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</row>
    <row r="484">
      <c r="A484" s="24" t="n"/>
      <c r="B484" s="78" t="n"/>
      <c r="C484" s="7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</row>
    <row r="485">
      <c r="A485" s="24" t="n"/>
      <c r="B485" s="78" t="n"/>
      <c r="C485" s="7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</row>
    <row r="486">
      <c r="A486" s="24" t="n"/>
      <c r="B486" s="78" t="n"/>
      <c r="C486" s="7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</row>
    <row r="487">
      <c r="A487" s="24" t="n"/>
      <c r="B487" s="78" t="n"/>
      <c r="C487" s="7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</row>
    <row r="488">
      <c r="A488" s="24" t="n"/>
      <c r="B488" s="78" t="n"/>
      <c r="C488" s="7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</row>
    <row r="489">
      <c r="A489" s="24" t="n"/>
      <c r="B489" s="78" t="n"/>
      <c r="C489" s="7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</row>
    <row r="490">
      <c r="A490" s="24" t="n"/>
      <c r="B490" s="78" t="n"/>
      <c r="C490" s="7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</row>
    <row r="491">
      <c r="A491" s="24" t="n"/>
      <c r="B491" s="78" t="n"/>
      <c r="C491" s="7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</row>
    <row r="492">
      <c r="A492" s="24" t="n"/>
      <c r="B492" s="78" t="n"/>
      <c r="C492" s="7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</row>
    <row r="493">
      <c r="A493" s="24" t="n"/>
      <c r="B493" s="78" t="n"/>
      <c r="C493" s="7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</row>
    <row r="494">
      <c r="A494" s="24" t="n"/>
      <c r="B494" s="78" t="n"/>
      <c r="C494" s="7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</row>
    <row r="495">
      <c r="A495" s="24" t="n"/>
      <c r="B495" s="78" t="n"/>
      <c r="C495" s="7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</row>
    <row r="496">
      <c r="A496" s="24" t="n"/>
      <c r="B496" s="78" t="n"/>
      <c r="C496" s="7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</row>
    <row r="497">
      <c r="A497" s="24" t="n"/>
      <c r="B497" s="78" t="n"/>
      <c r="C497" s="7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</row>
    <row r="498">
      <c r="A498" s="24" t="n"/>
      <c r="B498" s="78" t="n"/>
      <c r="C498" s="7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</row>
    <row r="499">
      <c r="A499" s="24" t="n"/>
      <c r="B499" s="78" t="n"/>
      <c r="C499" s="7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</row>
    <row r="500">
      <c r="A500" s="24" t="n"/>
      <c r="B500" s="78" t="n"/>
      <c r="C500" s="7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</row>
    <row r="501">
      <c r="A501" s="24" t="n"/>
      <c r="B501" s="78" t="n"/>
      <c r="C501" s="7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</row>
    <row r="502">
      <c r="A502" s="24" t="n"/>
      <c r="B502" s="78" t="n"/>
      <c r="C502" s="7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</row>
    <row r="503">
      <c r="A503" s="24" t="n"/>
      <c r="B503" s="78" t="n"/>
      <c r="C503" s="7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</row>
    <row r="504">
      <c r="A504" s="24" t="n"/>
      <c r="B504" s="78" t="n"/>
      <c r="C504" s="7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</row>
    <row r="505">
      <c r="A505" s="24" t="n"/>
      <c r="B505" s="78" t="n"/>
      <c r="C505" s="7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</row>
    <row r="506">
      <c r="A506" s="24" t="n"/>
      <c r="B506" s="78" t="n"/>
      <c r="C506" s="7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</row>
    <row r="507">
      <c r="A507" s="24" t="n"/>
      <c r="B507" s="78" t="n"/>
      <c r="C507" s="7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</row>
    <row r="508">
      <c r="A508" s="24" t="n"/>
      <c r="B508" s="78" t="n"/>
      <c r="C508" s="7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</row>
    <row r="509">
      <c r="A509" s="24" t="n"/>
      <c r="B509" s="78" t="n"/>
      <c r="C509" s="7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</row>
    <row r="510">
      <c r="A510" s="24" t="n"/>
      <c r="B510" s="78" t="n"/>
      <c r="C510" s="7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</row>
    <row r="511">
      <c r="A511" s="24" t="n"/>
      <c r="B511" s="78" t="n"/>
      <c r="C511" s="7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</row>
    <row r="512">
      <c r="A512" s="24" t="n"/>
      <c r="B512" s="78" t="n"/>
      <c r="C512" s="7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</row>
    <row r="513">
      <c r="A513" s="24" t="n"/>
      <c r="B513" s="78" t="n"/>
      <c r="C513" s="7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</row>
    <row r="514">
      <c r="A514" s="24" t="n"/>
      <c r="B514" s="78" t="n"/>
      <c r="C514" s="7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</row>
    <row r="515">
      <c r="A515" s="24" t="n"/>
      <c r="B515" s="78" t="n"/>
      <c r="C515" s="7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</row>
    <row r="516">
      <c r="A516" s="24" t="n"/>
      <c r="B516" s="78" t="n"/>
      <c r="C516" s="7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</row>
    <row r="517">
      <c r="A517" s="24" t="n"/>
      <c r="B517" s="78" t="n"/>
      <c r="C517" s="7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</row>
    <row r="518">
      <c r="A518" s="24" t="n"/>
      <c r="B518" s="78" t="n"/>
      <c r="C518" s="7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</row>
    <row r="519">
      <c r="A519" s="24" t="n"/>
      <c r="B519" s="78" t="n"/>
      <c r="C519" s="7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</row>
    <row r="520">
      <c r="A520" s="24" t="n"/>
      <c r="B520" s="78" t="n"/>
      <c r="C520" s="7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</row>
    <row r="521">
      <c r="A521" s="24" t="n"/>
      <c r="B521" s="78" t="n"/>
      <c r="C521" s="7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</row>
    <row r="522">
      <c r="A522" s="24" t="n"/>
      <c r="B522" s="78" t="n"/>
      <c r="C522" s="7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</row>
    <row r="523">
      <c r="A523" s="24" t="n"/>
      <c r="B523" s="78" t="n"/>
      <c r="C523" s="7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</row>
    <row r="524">
      <c r="A524" s="24" t="n"/>
      <c r="B524" s="78" t="n"/>
      <c r="C524" s="7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</row>
    <row r="525">
      <c r="A525" s="24" t="n"/>
      <c r="B525" s="78" t="n"/>
      <c r="C525" s="7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</row>
    <row r="526">
      <c r="A526" s="24" t="n"/>
      <c r="B526" s="78" t="n"/>
      <c r="C526" s="7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</row>
    <row r="527">
      <c r="A527" s="24" t="n"/>
      <c r="B527" s="78" t="n"/>
      <c r="C527" s="7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</row>
    <row r="528">
      <c r="A528" s="24" t="n"/>
      <c r="B528" s="78" t="n"/>
      <c r="C528" s="7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</row>
    <row r="529">
      <c r="A529" s="24" t="n"/>
      <c r="B529" s="78" t="n"/>
      <c r="C529" s="7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</row>
    <row r="530">
      <c r="A530" s="24" t="n"/>
      <c r="B530" s="78" t="n"/>
      <c r="C530" s="7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</row>
    <row r="531">
      <c r="A531" s="24" t="n"/>
      <c r="B531" s="78" t="n"/>
      <c r="C531" s="7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</row>
    <row r="532">
      <c r="A532" s="24" t="n"/>
      <c r="B532" s="78" t="n"/>
      <c r="C532" s="7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</row>
    <row r="533">
      <c r="A533" s="24" t="n"/>
      <c r="B533" s="78" t="n"/>
      <c r="C533" s="7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</row>
    <row r="534">
      <c r="A534" s="24" t="n"/>
      <c r="B534" s="78" t="n"/>
      <c r="C534" s="7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</row>
    <row r="535">
      <c r="A535" s="24" t="n"/>
      <c r="B535" s="78" t="n"/>
      <c r="C535" s="7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</row>
    <row r="536">
      <c r="A536" s="24" t="n"/>
      <c r="B536" s="78" t="n"/>
      <c r="C536" s="7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</row>
    <row r="537">
      <c r="A537" s="24" t="n"/>
      <c r="B537" s="78" t="n"/>
      <c r="C537" s="7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</row>
    <row r="538">
      <c r="A538" s="24" t="n"/>
      <c r="B538" s="78" t="n"/>
      <c r="C538" s="7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</row>
    <row r="539">
      <c r="A539" s="24" t="n"/>
      <c r="B539" s="78" t="n"/>
      <c r="C539" s="7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</row>
    <row r="540">
      <c r="A540" s="24" t="n"/>
      <c r="B540" s="78" t="n"/>
      <c r="C540" s="7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</row>
    <row r="541">
      <c r="A541" s="24" t="n"/>
      <c r="B541" s="78" t="n"/>
      <c r="C541" s="7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</row>
    <row r="542">
      <c r="A542" s="24" t="n"/>
      <c r="B542" s="78" t="n"/>
      <c r="C542" s="7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</row>
    <row r="543">
      <c r="A543" s="24" t="n"/>
      <c r="B543" s="78" t="n"/>
      <c r="C543" s="7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</row>
    <row r="544">
      <c r="A544" s="24" t="n"/>
      <c r="B544" s="78" t="n"/>
      <c r="C544" s="7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</row>
    <row r="545">
      <c r="A545" s="24" t="n"/>
      <c r="B545" s="78" t="n"/>
      <c r="C545" s="7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</row>
    <row r="546">
      <c r="A546" s="24" t="n"/>
      <c r="B546" s="78" t="n"/>
      <c r="C546" s="7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</row>
    <row r="547">
      <c r="A547" s="24" t="n"/>
      <c r="B547" s="78" t="n"/>
      <c r="C547" s="7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</row>
    <row r="548">
      <c r="A548" s="24" t="n"/>
      <c r="B548" s="78" t="n"/>
      <c r="C548" s="7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</row>
    <row r="549">
      <c r="A549" s="24" t="n"/>
      <c r="B549" s="78" t="n"/>
      <c r="C549" s="7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</row>
    <row r="550">
      <c r="A550" s="24" t="n"/>
      <c r="B550" s="78" t="n"/>
      <c r="C550" s="7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</row>
    <row r="551">
      <c r="A551" s="24" t="n"/>
      <c r="B551" s="78" t="n"/>
      <c r="C551" s="7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</row>
    <row r="552">
      <c r="A552" s="24" t="n"/>
      <c r="B552" s="78" t="n"/>
      <c r="C552" s="7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</row>
    <row r="553">
      <c r="A553" s="24" t="n"/>
      <c r="B553" s="78" t="n"/>
      <c r="C553" s="7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</row>
    <row r="554">
      <c r="A554" s="24" t="n"/>
      <c r="B554" s="78" t="n"/>
      <c r="C554" s="7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</row>
    <row r="555">
      <c r="A555" s="24" t="n"/>
      <c r="B555" s="78" t="n"/>
      <c r="C555" s="7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</row>
    <row r="556">
      <c r="A556" s="24" t="n"/>
      <c r="B556" s="78" t="n"/>
      <c r="C556" s="7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</row>
    <row r="557">
      <c r="A557" s="24" t="n"/>
      <c r="B557" s="78" t="n"/>
      <c r="C557" s="7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</row>
    <row r="558">
      <c r="A558" s="24" t="n"/>
      <c r="B558" s="78" t="n"/>
      <c r="C558" s="7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</row>
    <row r="559">
      <c r="A559" s="24" t="n"/>
      <c r="B559" s="78" t="n"/>
      <c r="C559" s="7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</row>
    <row r="560">
      <c r="A560" s="24" t="n"/>
      <c r="B560" s="78" t="n"/>
      <c r="C560" s="7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</row>
    <row r="561">
      <c r="A561" s="24" t="n"/>
      <c r="B561" s="78" t="n"/>
      <c r="C561" s="7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</row>
    <row r="562">
      <c r="A562" s="24" t="n"/>
      <c r="B562" s="78" t="n"/>
      <c r="C562" s="7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</row>
    <row r="563">
      <c r="A563" s="24" t="n"/>
      <c r="B563" s="78" t="n"/>
      <c r="C563" s="7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</row>
    <row r="564">
      <c r="A564" s="24" t="n"/>
      <c r="B564" s="78" t="n"/>
      <c r="C564" s="7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</row>
    <row r="565">
      <c r="A565" s="24" t="n"/>
      <c r="B565" s="78" t="n"/>
      <c r="C565" s="7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</row>
    <row r="566">
      <c r="A566" s="24" t="n"/>
      <c r="B566" s="78" t="n"/>
      <c r="C566" s="7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</row>
    <row r="567">
      <c r="A567" s="24" t="n"/>
      <c r="B567" s="78" t="n"/>
      <c r="C567" s="7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</row>
    <row r="568">
      <c r="A568" s="24" t="n"/>
      <c r="B568" s="78" t="n"/>
      <c r="C568" s="7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</row>
    <row r="569">
      <c r="A569" s="24" t="n"/>
      <c r="B569" s="78" t="n"/>
      <c r="C569" s="7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</row>
    <row r="570">
      <c r="A570" s="24" t="n"/>
      <c r="B570" s="78" t="n"/>
      <c r="C570" s="7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</row>
    <row r="571">
      <c r="A571" s="24" t="n"/>
      <c r="B571" s="78" t="n"/>
      <c r="C571" s="7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</row>
    <row r="572">
      <c r="A572" s="24" t="n"/>
      <c r="B572" s="78" t="n"/>
      <c r="C572" s="7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</row>
    <row r="573">
      <c r="A573" s="24" t="n"/>
      <c r="B573" s="78" t="n"/>
      <c r="C573" s="7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</row>
    <row r="574">
      <c r="A574" s="24" t="n"/>
      <c r="B574" s="78" t="n"/>
      <c r="C574" s="7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</row>
    <row r="575">
      <c r="A575" s="24" t="n"/>
      <c r="B575" s="78" t="n"/>
      <c r="C575" s="7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</row>
    <row r="576">
      <c r="A576" s="24" t="n"/>
      <c r="B576" s="78" t="n"/>
      <c r="C576" s="7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</row>
    <row r="577">
      <c r="A577" s="24" t="n"/>
      <c r="B577" s="78" t="n"/>
      <c r="C577" s="7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</row>
    <row r="578">
      <c r="A578" s="24" t="n"/>
      <c r="B578" s="78" t="n"/>
      <c r="C578" s="7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</row>
    <row r="579">
      <c r="A579" s="24" t="n"/>
      <c r="B579" s="78" t="n"/>
      <c r="C579" s="7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</row>
    <row r="580">
      <c r="A580" s="24" t="n"/>
      <c r="B580" s="78" t="n"/>
      <c r="C580" s="7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</row>
    <row r="581">
      <c r="A581" s="24" t="n"/>
      <c r="B581" s="78" t="n"/>
      <c r="C581" s="7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</row>
    <row r="582">
      <c r="A582" s="24" t="n"/>
      <c r="B582" s="78" t="n"/>
      <c r="C582" s="7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</row>
    <row r="583">
      <c r="A583" s="24" t="n"/>
      <c r="B583" s="78" t="n"/>
      <c r="C583" s="7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</row>
    <row r="584">
      <c r="A584" s="24" t="n"/>
      <c r="B584" s="78" t="n"/>
      <c r="C584" s="7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</row>
    <row r="585">
      <c r="A585" s="24" t="n"/>
      <c r="B585" s="78" t="n"/>
      <c r="C585" s="7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</row>
    <row r="586">
      <c r="A586" s="24" t="n"/>
      <c r="B586" s="78" t="n"/>
      <c r="C586" s="7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</row>
    <row r="587">
      <c r="A587" s="24" t="n"/>
      <c r="B587" s="78" t="n"/>
      <c r="C587" s="7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</row>
    <row r="588">
      <c r="A588" s="24" t="n"/>
      <c r="B588" s="78" t="n"/>
      <c r="C588" s="7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</row>
    <row r="589">
      <c r="A589" s="24" t="n"/>
      <c r="B589" s="78" t="n"/>
      <c r="C589" s="7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</row>
    <row r="590">
      <c r="A590" s="24" t="n"/>
      <c r="B590" s="78" t="n"/>
      <c r="C590" s="7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</row>
    <row r="591">
      <c r="A591" s="24" t="n"/>
      <c r="B591" s="78" t="n"/>
      <c r="C591" s="7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</row>
    <row r="592">
      <c r="A592" s="24" t="n"/>
      <c r="B592" s="78" t="n"/>
      <c r="C592" s="7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</row>
    <row r="593">
      <c r="A593" s="24" t="n"/>
      <c r="B593" s="78" t="n"/>
      <c r="C593" s="7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</row>
    <row r="594">
      <c r="A594" s="24" t="n"/>
      <c r="B594" s="78" t="n"/>
      <c r="C594" s="7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</row>
    <row r="595">
      <c r="A595" s="24" t="n"/>
      <c r="B595" s="78" t="n"/>
      <c r="C595" s="7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</row>
    <row r="596">
      <c r="A596" s="24" t="n"/>
      <c r="B596" s="78" t="n"/>
      <c r="C596" s="7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</row>
    <row r="597">
      <c r="A597" s="24" t="n"/>
      <c r="B597" s="78" t="n"/>
      <c r="C597" s="7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</row>
    <row r="598">
      <c r="A598" s="24" t="n"/>
      <c r="B598" s="78" t="n"/>
      <c r="C598" s="7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</row>
    <row r="599">
      <c r="A599" s="24" t="n"/>
      <c r="B599" s="78" t="n"/>
      <c r="C599" s="7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</row>
    <row r="600">
      <c r="A600" s="24" t="n"/>
      <c r="B600" s="78" t="n"/>
      <c r="C600" s="7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</row>
    <row r="601">
      <c r="A601" s="24" t="n"/>
      <c r="B601" s="78" t="n"/>
      <c r="C601" s="7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</row>
    <row r="602">
      <c r="A602" s="24" t="n"/>
      <c r="B602" s="78" t="n"/>
      <c r="C602" s="7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</row>
    <row r="603">
      <c r="A603" s="24" t="n"/>
      <c r="B603" s="78" t="n"/>
      <c r="C603" s="7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</row>
    <row r="604">
      <c r="A604" s="24" t="n"/>
      <c r="B604" s="78" t="n"/>
      <c r="C604" s="7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</row>
    <row r="605">
      <c r="A605" s="24" t="n"/>
      <c r="B605" s="78" t="n"/>
      <c r="C605" s="7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</row>
    <row r="606">
      <c r="A606" s="24" t="n"/>
      <c r="B606" s="78" t="n"/>
      <c r="C606" s="7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</row>
    <row r="607">
      <c r="A607" s="24" t="n"/>
      <c r="B607" s="78" t="n"/>
      <c r="C607" s="7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</row>
    <row r="608">
      <c r="A608" s="24" t="n"/>
      <c r="B608" s="78" t="n"/>
      <c r="C608" s="7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</row>
    <row r="609">
      <c r="A609" s="24" t="n"/>
      <c r="B609" s="78" t="n"/>
      <c r="C609" s="7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</row>
    <row r="610">
      <c r="A610" s="24" t="n"/>
      <c r="B610" s="78" t="n"/>
      <c r="C610" s="7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</row>
    <row r="611">
      <c r="A611" s="24" t="n"/>
      <c r="B611" s="78" t="n"/>
      <c r="C611" s="7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</row>
    <row r="612">
      <c r="A612" s="24" t="n"/>
      <c r="B612" s="78" t="n"/>
      <c r="C612" s="7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</row>
    <row r="613">
      <c r="A613" s="24" t="n"/>
      <c r="B613" s="78" t="n"/>
      <c r="C613" s="7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</row>
    <row r="614">
      <c r="A614" s="24" t="n"/>
      <c r="B614" s="78" t="n"/>
      <c r="C614" s="7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</row>
    <row r="615">
      <c r="A615" s="24" t="n"/>
      <c r="B615" s="78" t="n"/>
      <c r="C615" s="7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</row>
    <row r="616">
      <c r="A616" s="24" t="n"/>
      <c r="B616" s="78" t="n"/>
      <c r="C616" s="7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</row>
    <row r="617">
      <c r="A617" s="24" t="n"/>
      <c r="B617" s="78" t="n"/>
      <c r="C617" s="7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</row>
    <row r="618">
      <c r="A618" s="24" t="n"/>
      <c r="B618" s="78" t="n"/>
      <c r="C618" s="7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</row>
    <row r="619">
      <c r="A619" s="24" t="n"/>
      <c r="B619" s="78" t="n"/>
      <c r="C619" s="7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</row>
    <row r="620">
      <c r="A620" s="24" t="n"/>
      <c r="B620" s="78" t="n"/>
      <c r="C620" s="7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</row>
    <row r="621">
      <c r="A621" s="24" t="n"/>
      <c r="B621" s="78" t="n"/>
      <c r="C621" s="7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</row>
    <row r="622">
      <c r="A622" s="24" t="n"/>
      <c r="B622" s="78" t="n"/>
      <c r="C622" s="7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</row>
    <row r="623">
      <c r="A623" s="24" t="n"/>
      <c r="B623" s="78" t="n"/>
      <c r="C623" s="7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</row>
    <row r="624">
      <c r="A624" s="24" t="n"/>
      <c r="B624" s="78" t="n"/>
      <c r="C624" s="7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</row>
    <row r="625">
      <c r="A625" s="24" t="n"/>
      <c r="B625" s="78" t="n"/>
      <c r="C625" s="7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</row>
    <row r="626">
      <c r="A626" s="24" t="n"/>
      <c r="B626" s="78" t="n"/>
      <c r="C626" s="7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</row>
    <row r="627">
      <c r="A627" s="24" t="n"/>
      <c r="B627" s="78" t="n"/>
      <c r="C627" s="7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</row>
    <row r="628">
      <c r="A628" s="24" t="n"/>
      <c r="B628" s="78" t="n"/>
      <c r="C628" s="7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</row>
    <row r="629">
      <c r="A629" s="24" t="n"/>
      <c r="B629" s="78" t="n"/>
      <c r="C629" s="7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</row>
    <row r="630">
      <c r="A630" s="24" t="n"/>
      <c r="B630" s="78" t="n"/>
      <c r="C630" s="7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</row>
    <row r="631">
      <c r="A631" s="24" t="n"/>
      <c r="B631" s="78" t="n"/>
      <c r="C631" s="7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</row>
    <row r="632">
      <c r="A632" s="24" t="n"/>
      <c r="B632" s="78" t="n"/>
      <c r="C632" s="7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</row>
    <row r="633">
      <c r="A633" s="24" t="n"/>
      <c r="B633" s="78" t="n"/>
      <c r="C633" s="7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</row>
    <row r="634">
      <c r="A634" s="24" t="n"/>
      <c r="B634" s="78" t="n"/>
      <c r="C634" s="7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</row>
    <row r="635">
      <c r="A635" s="24" t="n"/>
      <c r="B635" s="78" t="n"/>
      <c r="C635" s="7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</row>
    <row r="636">
      <c r="A636" s="24" t="n"/>
      <c r="B636" s="78" t="n"/>
      <c r="C636" s="7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</row>
    <row r="637">
      <c r="A637" s="24" t="n"/>
      <c r="B637" s="78" t="n"/>
      <c r="C637" s="7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</row>
    <row r="638">
      <c r="A638" s="24" t="n"/>
      <c r="B638" s="78" t="n"/>
      <c r="C638" s="7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</row>
    <row r="639">
      <c r="A639" s="24" t="n"/>
      <c r="B639" s="78" t="n"/>
      <c r="C639" s="7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</row>
    <row r="640">
      <c r="A640" s="24" t="n"/>
      <c r="B640" s="78" t="n"/>
      <c r="C640" s="7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</row>
    <row r="641">
      <c r="A641" s="24" t="n"/>
      <c r="B641" s="78" t="n"/>
      <c r="C641" s="7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</row>
    <row r="642">
      <c r="A642" s="24" t="n"/>
      <c r="B642" s="78" t="n"/>
      <c r="C642" s="7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</row>
    <row r="643">
      <c r="A643" s="24" t="n"/>
      <c r="B643" s="78" t="n"/>
      <c r="C643" s="7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</row>
    <row r="644">
      <c r="A644" s="24" t="n"/>
      <c r="B644" s="78" t="n"/>
      <c r="C644" s="7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</row>
    <row r="645">
      <c r="A645" s="24" t="n"/>
      <c r="B645" s="78" t="n"/>
      <c r="C645" s="7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</row>
    <row r="646">
      <c r="A646" s="24" t="n"/>
      <c r="B646" s="78" t="n"/>
      <c r="C646" s="7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</row>
    <row r="647">
      <c r="A647" s="24" t="n"/>
      <c r="B647" s="78" t="n"/>
      <c r="C647" s="7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</row>
    <row r="648">
      <c r="A648" s="24" t="n"/>
      <c r="B648" s="78" t="n"/>
      <c r="C648" s="7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</row>
    <row r="649">
      <c r="A649" s="24" t="n"/>
      <c r="B649" s="78" t="n"/>
      <c r="C649" s="7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</row>
    <row r="650">
      <c r="A650" s="24" t="n"/>
      <c r="B650" s="78" t="n"/>
      <c r="C650" s="7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</row>
    <row r="651">
      <c r="A651" s="24" t="n"/>
      <c r="B651" s="78" t="n"/>
      <c r="C651" s="7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</row>
    <row r="652">
      <c r="A652" s="24" t="n"/>
      <c r="B652" s="78" t="n"/>
      <c r="C652" s="7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</row>
    <row r="653">
      <c r="A653" s="24" t="n"/>
      <c r="B653" s="78" t="n"/>
      <c r="C653" s="7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</row>
    <row r="654">
      <c r="A654" s="24" t="n"/>
      <c r="B654" s="78" t="n"/>
      <c r="C654" s="7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</row>
    <row r="655">
      <c r="A655" s="24" t="n"/>
      <c r="B655" s="78" t="n"/>
      <c r="C655" s="7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</row>
    <row r="656">
      <c r="A656" s="24" t="n"/>
      <c r="B656" s="78" t="n"/>
      <c r="C656" s="7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</row>
    <row r="657">
      <c r="A657" s="24" t="n"/>
      <c r="B657" s="78" t="n"/>
      <c r="C657" s="7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</row>
    <row r="658">
      <c r="A658" s="24" t="n"/>
      <c r="B658" s="78" t="n"/>
      <c r="C658" s="7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</row>
    <row r="659">
      <c r="A659" s="24" t="n"/>
      <c r="B659" s="78" t="n"/>
      <c r="C659" s="7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</row>
    <row r="660">
      <c r="A660" s="24" t="n"/>
      <c r="B660" s="78" t="n"/>
      <c r="C660" s="7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</row>
    <row r="661">
      <c r="A661" s="24" t="n"/>
      <c r="B661" s="78" t="n"/>
      <c r="C661" s="7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</row>
    <row r="662">
      <c r="A662" s="24" t="n"/>
      <c r="B662" s="78" t="n"/>
      <c r="C662" s="7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</row>
    <row r="663">
      <c r="A663" s="24" t="n"/>
      <c r="B663" s="78" t="n"/>
      <c r="C663" s="7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</row>
    <row r="664">
      <c r="A664" s="24" t="n"/>
      <c r="B664" s="78" t="n"/>
      <c r="C664" s="7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</row>
    <row r="665">
      <c r="A665" s="24" t="n"/>
      <c r="B665" s="78" t="n"/>
      <c r="C665" s="7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</row>
    <row r="666">
      <c r="A666" s="24" t="n"/>
      <c r="B666" s="78" t="n"/>
      <c r="C666" s="7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</row>
    <row r="667">
      <c r="A667" s="24" t="n"/>
      <c r="B667" s="78" t="n"/>
      <c r="C667" s="7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</row>
    <row r="668">
      <c r="A668" s="24" t="n"/>
      <c r="B668" s="78" t="n"/>
      <c r="C668" s="7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</row>
    <row r="669">
      <c r="A669" s="24" t="n"/>
      <c r="B669" s="78" t="n"/>
      <c r="C669" s="7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</row>
    <row r="670">
      <c r="A670" s="24" t="n"/>
      <c r="B670" s="78" t="n"/>
      <c r="C670" s="7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</row>
    <row r="671">
      <c r="A671" s="24" t="n"/>
      <c r="B671" s="78" t="n"/>
      <c r="C671" s="7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</row>
    <row r="672">
      <c r="A672" s="24" t="n"/>
      <c r="B672" s="78" t="n"/>
      <c r="C672" s="7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</row>
    <row r="673">
      <c r="A673" s="24" t="n"/>
      <c r="B673" s="78" t="n"/>
      <c r="C673" s="7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</row>
    <row r="674">
      <c r="A674" s="24" t="n"/>
      <c r="B674" s="78" t="n"/>
      <c r="C674" s="7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</row>
    <row r="675">
      <c r="A675" s="24" t="n"/>
      <c r="B675" s="78" t="n"/>
      <c r="C675" s="7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</row>
    <row r="676">
      <c r="A676" s="24" t="n"/>
      <c r="B676" s="78" t="n"/>
      <c r="C676" s="7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</row>
    <row r="677">
      <c r="A677" s="24" t="n"/>
      <c r="B677" s="78" t="n"/>
      <c r="C677" s="7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</row>
    <row r="678">
      <c r="A678" s="24" t="n"/>
      <c r="B678" s="78" t="n"/>
      <c r="C678" s="7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</row>
    <row r="679">
      <c r="A679" s="24" t="n"/>
      <c r="B679" s="78" t="n"/>
      <c r="C679" s="7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</row>
    <row r="680">
      <c r="A680" s="24" t="n"/>
      <c r="B680" s="78" t="n"/>
      <c r="C680" s="7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</row>
    <row r="681">
      <c r="A681" s="24" t="n"/>
      <c r="B681" s="78" t="n"/>
      <c r="C681" s="7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</row>
    <row r="682">
      <c r="A682" s="24" t="n"/>
      <c r="B682" s="78" t="n"/>
      <c r="C682" s="7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</row>
    <row r="683">
      <c r="A683" s="24" t="n"/>
      <c r="B683" s="78" t="n"/>
      <c r="C683" s="7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</row>
    <row r="684">
      <c r="A684" s="24" t="n"/>
      <c r="B684" s="78" t="n"/>
      <c r="C684" s="7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</row>
    <row r="685">
      <c r="A685" s="24" t="n"/>
      <c r="B685" s="78" t="n"/>
      <c r="C685" s="7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</row>
    <row r="686">
      <c r="A686" s="24" t="n"/>
      <c r="B686" s="78" t="n"/>
      <c r="C686" s="7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</row>
    <row r="687">
      <c r="A687" s="24" t="n"/>
      <c r="B687" s="78" t="n"/>
      <c r="C687" s="7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</row>
    <row r="688">
      <c r="A688" s="24" t="n"/>
      <c r="B688" s="78" t="n"/>
      <c r="C688" s="7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</row>
    <row r="689">
      <c r="A689" s="24" t="n"/>
      <c r="B689" s="78" t="n"/>
      <c r="C689" s="7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</row>
    <row r="690">
      <c r="A690" s="24" t="n"/>
      <c r="B690" s="78" t="n"/>
      <c r="C690" s="7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</row>
    <row r="691">
      <c r="A691" s="24" t="n"/>
      <c r="B691" s="78" t="n"/>
      <c r="C691" s="7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</row>
    <row r="692">
      <c r="A692" s="24" t="n"/>
      <c r="B692" s="78" t="n"/>
      <c r="C692" s="7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</row>
    <row r="693">
      <c r="A693" s="24" t="n"/>
      <c r="B693" s="78" t="n"/>
      <c r="C693" s="7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</row>
    <row r="694">
      <c r="A694" s="24" t="n"/>
      <c r="B694" s="78" t="n"/>
      <c r="C694" s="7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</row>
    <row r="695">
      <c r="A695" s="24" t="n"/>
      <c r="B695" s="78" t="n"/>
      <c r="C695" s="7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</row>
    <row r="696">
      <c r="A696" s="24" t="n"/>
      <c r="B696" s="78" t="n"/>
      <c r="C696" s="7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</row>
    <row r="697">
      <c r="A697" s="24" t="n"/>
      <c r="B697" s="78" t="n"/>
      <c r="C697" s="7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</row>
    <row r="698">
      <c r="A698" s="24" t="n"/>
      <c r="B698" s="78" t="n"/>
      <c r="C698" s="7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</row>
    <row r="699">
      <c r="A699" s="24" t="n"/>
      <c r="B699" s="78" t="n"/>
      <c r="C699" s="7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</row>
    <row r="700">
      <c r="A700" s="24" t="n"/>
      <c r="B700" s="78" t="n"/>
      <c r="C700" s="7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</row>
    <row r="701">
      <c r="A701" s="24" t="n"/>
      <c r="B701" s="78" t="n"/>
      <c r="C701" s="7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</row>
    <row r="702">
      <c r="A702" s="24" t="n"/>
      <c r="B702" s="78" t="n"/>
      <c r="C702" s="7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</row>
    <row r="703">
      <c r="A703" s="24" t="n"/>
      <c r="B703" s="78" t="n"/>
      <c r="C703" s="7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</row>
    <row r="704">
      <c r="A704" s="24" t="n"/>
      <c r="B704" s="78" t="n"/>
      <c r="C704" s="7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</row>
    <row r="705">
      <c r="A705" s="24" t="n"/>
      <c r="B705" s="78" t="n"/>
      <c r="C705" s="7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</row>
    <row r="706">
      <c r="A706" s="24" t="n"/>
      <c r="B706" s="78" t="n"/>
      <c r="C706" s="7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</row>
    <row r="707">
      <c r="A707" s="24" t="n"/>
      <c r="B707" s="78" t="n"/>
      <c r="C707" s="7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</row>
    <row r="708">
      <c r="A708" s="24" t="n"/>
      <c r="B708" s="78" t="n"/>
      <c r="C708" s="7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</row>
    <row r="709">
      <c r="A709" s="24" t="n"/>
      <c r="B709" s="78" t="n"/>
      <c r="C709" s="7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</row>
    <row r="710">
      <c r="A710" s="24" t="n"/>
      <c r="B710" s="78" t="n"/>
      <c r="C710" s="7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</row>
    <row r="711">
      <c r="A711" s="24" t="n"/>
      <c r="B711" s="78" t="n"/>
      <c r="C711" s="7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</row>
    <row r="712">
      <c r="A712" s="24" t="n"/>
      <c r="B712" s="78" t="n"/>
      <c r="C712" s="7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</row>
    <row r="713">
      <c r="A713" s="24" t="n"/>
      <c r="B713" s="78" t="n"/>
      <c r="C713" s="7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</row>
    <row r="714">
      <c r="A714" s="24" t="n"/>
      <c r="B714" s="78" t="n"/>
      <c r="C714" s="7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</row>
    <row r="715">
      <c r="A715" s="24" t="n"/>
      <c r="B715" s="78" t="n"/>
      <c r="C715" s="7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</row>
    <row r="716">
      <c r="A716" s="24" t="n"/>
      <c r="B716" s="78" t="n"/>
      <c r="C716" s="7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</row>
    <row r="717">
      <c r="A717" s="24" t="n"/>
      <c r="B717" s="78" t="n"/>
      <c r="C717" s="7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</row>
    <row r="718">
      <c r="A718" s="24" t="n"/>
      <c r="B718" s="78" t="n"/>
      <c r="C718" s="7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</row>
    <row r="719">
      <c r="A719" s="24" t="n"/>
      <c r="B719" s="78" t="n"/>
      <c r="C719" s="7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</row>
    <row r="720">
      <c r="A720" s="24" t="n"/>
      <c r="B720" s="78" t="n"/>
      <c r="C720" s="7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</row>
    <row r="721">
      <c r="A721" s="24" t="n"/>
      <c r="B721" s="78" t="n"/>
      <c r="C721" s="7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</row>
    <row r="722">
      <c r="A722" s="24" t="n"/>
      <c r="B722" s="78" t="n"/>
      <c r="C722" s="7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</row>
    <row r="723">
      <c r="A723" s="24" t="n"/>
      <c r="B723" s="78" t="n"/>
      <c r="C723" s="7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</row>
    <row r="724">
      <c r="A724" s="24" t="n"/>
      <c r="B724" s="78" t="n"/>
      <c r="C724" s="7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</row>
    <row r="725">
      <c r="A725" s="24" t="n"/>
      <c r="B725" s="78" t="n"/>
      <c r="C725" s="7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</row>
    <row r="726">
      <c r="A726" s="24" t="n"/>
      <c r="B726" s="78" t="n"/>
      <c r="C726" s="7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</row>
    <row r="727">
      <c r="A727" s="24" t="n"/>
      <c r="B727" s="78" t="n"/>
      <c r="C727" s="7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</row>
    <row r="728">
      <c r="A728" s="24" t="n"/>
      <c r="B728" s="78" t="n"/>
      <c r="C728" s="7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</row>
    <row r="729">
      <c r="A729" s="24" t="n"/>
      <c r="B729" s="78" t="n"/>
      <c r="C729" s="7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</row>
    <row r="730">
      <c r="A730" s="24" t="n"/>
      <c r="B730" s="78" t="n"/>
      <c r="C730" s="7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</row>
    <row r="731">
      <c r="A731" s="24" t="n"/>
      <c r="B731" s="78" t="n"/>
      <c r="C731" s="7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</row>
    <row r="732">
      <c r="A732" s="24" t="n"/>
      <c r="B732" s="78" t="n"/>
      <c r="C732" s="7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</row>
    <row r="733">
      <c r="A733" s="24" t="n"/>
      <c r="B733" s="78" t="n"/>
      <c r="C733" s="7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</row>
    <row r="734">
      <c r="A734" s="24" t="n"/>
      <c r="B734" s="78" t="n"/>
      <c r="C734" s="7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</row>
    <row r="735">
      <c r="A735" s="24" t="n"/>
      <c r="B735" s="78" t="n"/>
      <c r="C735" s="7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</row>
    <row r="736">
      <c r="A736" s="24" t="n"/>
      <c r="B736" s="78" t="n"/>
      <c r="C736" s="7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</row>
    <row r="737">
      <c r="A737" s="24" t="n"/>
      <c r="B737" s="78" t="n"/>
      <c r="C737" s="7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</row>
    <row r="738">
      <c r="A738" s="24" t="n"/>
      <c r="B738" s="78" t="n"/>
      <c r="C738" s="7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</row>
    <row r="739">
      <c r="A739" s="24" t="n"/>
      <c r="B739" s="78" t="n"/>
      <c r="C739" s="7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</row>
    <row r="740">
      <c r="A740" s="24" t="n"/>
      <c r="B740" s="78" t="n"/>
      <c r="C740" s="7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</row>
    <row r="741">
      <c r="A741" s="24" t="n"/>
      <c r="B741" s="78" t="n"/>
      <c r="C741" s="7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</row>
    <row r="742">
      <c r="A742" s="24" t="n"/>
      <c r="B742" s="78" t="n"/>
      <c r="C742" s="7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</row>
    <row r="743">
      <c r="A743" s="24" t="n"/>
      <c r="B743" s="78" t="n"/>
      <c r="C743" s="7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</row>
    <row r="744">
      <c r="A744" s="24" t="n"/>
      <c r="B744" s="78" t="n"/>
      <c r="C744" s="7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</row>
    <row r="745">
      <c r="A745" s="24" t="n"/>
      <c r="B745" s="78" t="n"/>
      <c r="C745" s="7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</row>
    <row r="746">
      <c r="A746" s="24" t="n"/>
      <c r="B746" s="78" t="n"/>
      <c r="C746" s="7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</row>
    <row r="747">
      <c r="A747" s="24" t="n"/>
      <c r="B747" s="78" t="n"/>
      <c r="C747" s="7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</row>
    <row r="748">
      <c r="A748" s="24" t="n"/>
      <c r="B748" s="78" t="n"/>
      <c r="C748" s="7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</row>
    <row r="749">
      <c r="A749" s="24" t="n"/>
      <c r="B749" s="78" t="n"/>
      <c r="C749" s="7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</row>
    <row r="750">
      <c r="A750" s="24" t="n"/>
      <c r="B750" s="78" t="n"/>
      <c r="C750" s="7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</row>
    <row r="751">
      <c r="A751" s="24" t="n"/>
      <c r="B751" s="78" t="n"/>
      <c r="C751" s="7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</row>
    <row r="752">
      <c r="A752" s="24" t="n"/>
      <c r="B752" s="78" t="n"/>
      <c r="C752" s="7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</row>
    <row r="753">
      <c r="A753" s="24" t="n"/>
      <c r="B753" s="78" t="n"/>
      <c r="C753" s="7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</row>
    <row r="754">
      <c r="A754" s="24" t="n"/>
      <c r="B754" s="78" t="n"/>
      <c r="C754" s="7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</row>
    <row r="755">
      <c r="A755" s="24" t="n"/>
      <c r="B755" s="78" t="n"/>
      <c r="C755" s="7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</row>
    <row r="756">
      <c r="A756" s="24" t="n"/>
      <c r="B756" s="78" t="n"/>
      <c r="C756" s="7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</row>
    <row r="757">
      <c r="A757" s="24" t="n"/>
      <c r="B757" s="78" t="n"/>
      <c r="C757" s="7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</row>
    <row r="758">
      <c r="A758" s="24" t="n"/>
      <c r="B758" s="78" t="n"/>
      <c r="C758" s="7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</row>
    <row r="759">
      <c r="A759" s="24" t="n"/>
      <c r="B759" s="78" t="n"/>
      <c r="C759" s="7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</row>
    <row r="760">
      <c r="A760" s="24" t="n"/>
      <c r="B760" s="78" t="n"/>
      <c r="C760" s="7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</row>
    <row r="761">
      <c r="A761" s="24" t="n"/>
      <c r="B761" s="78" t="n"/>
      <c r="C761" s="7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</row>
    <row r="762">
      <c r="A762" s="24" t="n"/>
      <c r="B762" s="78" t="n"/>
      <c r="C762" s="7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</row>
    <row r="763">
      <c r="A763" s="24" t="n"/>
      <c r="B763" s="78" t="n"/>
      <c r="C763" s="7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</row>
    <row r="764">
      <c r="A764" s="24" t="n"/>
      <c r="B764" s="78" t="n"/>
      <c r="C764" s="7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</row>
    <row r="765">
      <c r="A765" s="24" t="n"/>
      <c r="B765" s="78" t="n"/>
      <c r="C765" s="7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</row>
    <row r="766">
      <c r="A766" s="24" t="n"/>
      <c r="B766" s="78" t="n"/>
      <c r="C766" s="7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</row>
    <row r="767">
      <c r="A767" s="24" t="n"/>
      <c r="B767" s="78" t="n"/>
      <c r="C767" s="7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</row>
    <row r="768">
      <c r="A768" s="24" t="n"/>
      <c r="B768" s="78" t="n"/>
      <c r="C768" s="7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</row>
    <row r="769">
      <c r="A769" s="24" t="n"/>
      <c r="B769" s="78" t="n"/>
      <c r="C769" s="7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</row>
    <row r="770">
      <c r="A770" s="24" t="n"/>
      <c r="B770" s="78" t="n"/>
      <c r="C770" s="7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</row>
    <row r="771">
      <c r="A771" s="24" t="n"/>
      <c r="B771" s="78" t="n"/>
      <c r="C771" s="7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</row>
    <row r="772">
      <c r="A772" s="24" t="n"/>
      <c r="B772" s="78" t="n"/>
      <c r="C772" s="7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</row>
    <row r="773">
      <c r="A773" s="24" t="n"/>
      <c r="B773" s="78" t="n"/>
      <c r="C773" s="7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</row>
    <row r="774">
      <c r="A774" s="24" t="n"/>
      <c r="B774" s="78" t="n"/>
      <c r="C774" s="7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</row>
    <row r="775">
      <c r="A775" s="24" t="n"/>
      <c r="B775" s="78" t="n"/>
      <c r="C775" s="7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</row>
    <row r="776">
      <c r="A776" s="24" t="n"/>
      <c r="B776" s="78" t="n"/>
      <c r="C776" s="7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</row>
    <row r="777">
      <c r="A777" s="24" t="n"/>
      <c r="B777" s="78" t="n"/>
      <c r="C777" s="7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</row>
    <row r="778">
      <c r="A778" s="24" t="n"/>
      <c r="B778" s="78" t="n"/>
      <c r="C778" s="7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</row>
    <row r="779">
      <c r="A779" s="24" t="n"/>
      <c r="B779" s="78" t="n"/>
      <c r="C779" s="7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</row>
    <row r="780">
      <c r="A780" s="24" t="n"/>
      <c r="B780" s="78" t="n"/>
      <c r="C780" s="7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</row>
    <row r="781">
      <c r="A781" s="24" t="n"/>
      <c r="B781" s="78" t="n"/>
      <c r="C781" s="7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</row>
    <row r="782">
      <c r="A782" s="24" t="n"/>
      <c r="B782" s="78" t="n"/>
      <c r="C782" s="7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</row>
    <row r="783">
      <c r="A783" s="24" t="n"/>
      <c r="B783" s="78" t="n"/>
      <c r="C783" s="7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</row>
    <row r="784">
      <c r="A784" s="24" t="n"/>
      <c r="B784" s="78" t="n"/>
      <c r="C784" s="7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</row>
    <row r="785">
      <c r="A785" s="24" t="n"/>
      <c r="B785" s="78" t="n"/>
      <c r="C785" s="7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</row>
    <row r="786">
      <c r="A786" s="24" t="n"/>
      <c r="B786" s="78" t="n"/>
      <c r="C786" s="7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</row>
    <row r="787">
      <c r="A787" s="24" t="n"/>
      <c r="B787" s="78" t="n"/>
      <c r="C787" s="7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</row>
    <row r="788">
      <c r="A788" s="24" t="n"/>
      <c r="B788" s="78" t="n"/>
      <c r="C788" s="7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</row>
    <row r="789">
      <c r="A789" s="24" t="n"/>
      <c r="B789" s="78" t="n"/>
      <c r="C789" s="7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</row>
    <row r="790">
      <c r="A790" s="24" t="n"/>
      <c r="B790" s="78" t="n"/>
      <c r="C790" s="7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</row>
    <row r="791">
      <c r="A791" s="24" t="n"/>
      <c r="B791" s="78" t="n"/>
      <c r="C791" s="7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</row>
    <row r="792">
      <c r="A792" s="24" t="n"/>
      <c r="B792" s="78" t="n"/>
      <c r="C792" s="7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</row>
    <row r="793">
      <c r="A793" s="24" t="n"/>
      <c r="B793" s="78" t="n"/>
      <c r="C793" s="7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</row>
    <row r="794">
      <c r="A794" s="24" t="n"/>
      <c r="B794" s="78" t="n"/>
      <c r="C794" s="7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</row>
    <row r="795">
      <c r="A795" s="24" t="n"/>
      <c r="B795" s="78" t="n"/>
      <c r="C795" s="7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</row>
    <row r="796">
      <c r="A796" s="24" t="n"/>
      <c r="B796" s="78" t="n"/>
      <c r="C796" s="7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</row>
    <row r="797">
      <c r="A797" s="24" t="n"/>
      <c r="B797" s="78" t="n"/>
      <c r="C797" s="7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</row>
    <row r="798">
      <c r="A798" s="24" t="n"/>
      <c r="B798" s="78" t="n"/>
      <c r="C798" s="7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</row>
    <row r="799">
      <c r="A799" s="24" t="n"/>
      <c r="B799" s="78" t="n"/>
      <c r="C799" s="7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</row>
    <row r="800">
      <c r="A800" s="24" t="n"/>
      <c r="B800" s="78" t="n"/>
      <c r="C800" s="7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</row>
    <row r="801">
      <c r="A801" s="24" t="n"/>
      <c r="B801" s="78" t="n"/>
      <c r="C801" s="7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</row>
    <row r="802">
      <c r="A802" s="24" t="n"/>
      <c r="B802" s="78" t="n"/>
      <c r="C802" s="7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</row>
    <row r="803">
      <c r="A803" s="24" t="n"/>
      <c r="B803" s="78" t="n"/>
      <c r="C803" s="7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</row>
    <row r="804">
      <c r="A804" s="24" t="n"/>
      <c r="B804" s="78" t="n"/>
      <c r="C804" s="7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</row>
    <row r="805">
      <c r="A805" s="24" t="n"/>
      <c r="B805" s="78" t="n"/>
      <c r="C805" s="7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</row>
    <row r="806">
      <c r="A806" s="24" t="n"/>
      <c r="B806" s="78" t="n"/>
      <c r="C806" s="7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</row>
    <row r="807">
      <c r="A807" s="24" t="n"/>
      <c r="B807" s="78" t="n"/>
      <c r="C807" s="7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</row>
    <row r="808">
      <c r="A808" s="24" t="n"/>
      <c r="B808" s="78" t="n"/>
      <c r="C808" s="7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</row>
    <row r="809">
      <c r="A809" s="24" t="n"/>
      <c r="B809" s="78" t="n"/>
      <c r="C809" s="7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</row>
    <row r="810">
      <c r="A810" s="24" t="n"/>
      <c r="B810" s="78" t="n"/>
      <c r="C810" s="7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</row>
    <row r="811">
      <c r="A811" s="24" t="n"/>
      <c r="B811" s="78" t="n"/>
      <c r="C811" s="7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</row>
    <row r="812">
      <c r="A812" s="24" t="n"/>
      <c r="B812" s="78" t="n"/>
      <c r="C812" s="7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</row>
    <row r="813">
      <c r="A813" s="24" t="n"/>
      <c r="B813" s="78" t="n"/>
      <c r="C813" s="7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</row>
    <row r="814">
      <c r="A814" s="24" t="n"/>
      <c r="B814" s="78" t="n"/>
      <c r="C814" s="7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</row>
    <row r="815">
      <c r="A815" s="24" t="n"/>
      <c r="B815" s="78" t="n"/>
      <c r="C815" s="7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</row>
    <row r="816">
      <c r="A816" s="24" t="n"/>
      <c r="B816" s="78" t="n"/>
      <c r="C816" s="7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</row>
    <row r="817">
      <c r="A817" s="24" t="n"/>
      <c r="B817" s="78" t="n"/>
      <c r="C817" s="7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</row>
    <row r="818">
      <c r="A818" s="24" t="n"/>
      <c r="B818" s="78" t="n"/>
      <c r="C818" s="7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</row>
    <row r="819">
      <c r="A819" s="24" t="n"/>
      <c r="B819" s="78" t="n"/>
      <c r="C819" s="7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</row>
    <row r="820">
      <c r="A820" s="24" t="n"/>
      <c r="B820" s="78" t="n"/>
      <c r="C820" s="7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</row>
    <row r="821">
      <c r="A821" s="24" t="n"/>
      <c r="B821" s="78" t="n"/>
      <c r="C821" s="7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</row>
    <row r="822">
      <c r="A822" s="24" t="n"/>
      <c r="B822" s="78" t="n"/>
      <c r="C822" s="7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</row>
    <row r="823">
      <c r="A823" s="24" t="n"/>
      <c r="B823" s="78" t="n"/>
      <c r="C823" s="7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</row>
    <row r="824">
      <c r="A824" s="24" t="n"/>
      <c r="B824" s="78" t="n"/>
      <c r="C824" s="7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</row>
    <row r="825">
      <c r="A825" s="24" t="n"/>
      <c r="B825" s="78" t="n"/>
      <c r="C825" s="7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</row>
    <row r="826">
      <c r="A826" s="24" t="n"/>
      <c r="B826" s="78" t="n"/>
      <c r="C826" s="7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</row>
    <row r="827">
      <c r="A827" s="24" t="n"/>
      <c r="B827" s="78" t="n"/>
      <c r="C827" s="7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</row>
    <row r="828">
      <c r="A828" s="24" t="n"/>
      <c r="B828" s="78" t="n"/>
      <c r="C828" s="7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</row>
    <row r="829">
      <c r="A829" s="24" t="n"/>
      <c r="B829" s="78" t="n"/>
      <c r="C829" s="7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</row>
    <row r="830">
      <c r="A830" s="24" t="n"/>
      <c r="B830" s="78" t="n"/>
      <c r="C830" s="7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</row>
    <row r="831">
      <c r="A831" s="24" t="n"/>
      <c r="B831" s="78" t="n"/>
      <c r="C831" s="7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</row>
    <row r="832">
      <c r="A832" s="24" t="n"/>
      <c r="B832" s="78" t="n"/>
      <c r="C832" s="7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</row>
    <row r="833">
      <c r="A833" s="24" t="n"/>
      <c r="B833" s="78" t="n"/>
      <c r="C833" s="7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</row>
    <row r="834">
      <c r="A834" s="24" t="n"/>
      <c r="B834" s="78" t="n"/>
      <c r="C834" s="7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</row>
    <row r="835">
      <c r="A835" s="24" t="n"/>
      <c r="B835" s="78" t="n"/>
      <c r="C835" s="7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  <c r="AA835" s="14" t="n"/>
      <c r="AB835" s="14" t="n"/>
      <c r="AC835" s="14" t="n"/>
    </row>
  </sheetData>
  <autoFilter ref="$B$1:$Q$144"/>
  <dataValidations count="2">
    <dataValidation sqref="E4:E835" showDropDown="0" showInputMessage="0" showErrorMessage="1" allowBlank="1" type="list">
      <formula1>"Chung,vợ,chồng,SUBO,SUGI"</formula1>
    </dataValidation>
    <dataValidation sqref="D4:D835" showDropDown="0" showInputMessage="0" showErrorMessage="1" allowBlank="1" type="list">
      <formula1>"Ăn uống,vui chơi,đồ dùng GĐ,Nợ,phí tiện ích,Y tế,Công việc,học tập,event,Làm đẹp"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C834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1" customWidth="1" style="96" min="3" max="4"/>
    <col width="25" customWidth="1" style="96" min="5" max="5"/>
    <col width="16.88" customWidth="1" style="96" min="6" max="6"/>
  </cols>
  <sheetData>
    <row r="1">
      <c r="A1" s="24" t="n"/>
      <c r="B1" s="78" t="n"/>
      <c r="C1" s="74" t="n"/>
      <c r="D1" s="14" t="n"/>
      <c r="E1" s="9" t="n"/>
      <c r="F1" s="11" t="n"/>
      <c r="G1" s="14" t="n"/>
      <c r="H1" s="14" t="inlineStr">
        <is>
          <t>Tổng</t>
        </is>
      </c>
      <c r="I1" s="90">
        <f>SUM(F4:F1015)</f>
        <v/>
      </c>
      <c r="J1" s="24" t="inlineStr">
        <is>
          <t>ăn uống</t>
        </is>
      </c>
      <c r="K1" s="24" t="inlineStr">
        <is>
          <t>vui chơi</t>
        </is>
      </c>
      <c r="L1" s="24" t="inlineStr">
        <is>
          <t>công việc</t>
        </is>
      </c>
      <c r="M1" s="24" t="inlineStr">
        <is>
          <t>học tập</t>
        </is>
      </c>
      <c r="N1" s="24" t="inlineStr">
        <is>
          <t>đồ dùng GĐ</t>
        </is>
      </c>
      <c r="O1" s="14" t="inlineStr">
        <is>
          <t>Phí tiện ích</t>
        </is>
      </c>
      <c r="P1" s="14" t="inlineStr">
        <is>
          <t>làm đẹp</t>
        </is>
      </c>
      <c r="Q1" s="14" t="inlineStr">
        <is>
          <t>y tế</t>
        </is>
      </c>
      <c r="R1" s="82" t="inlineStr">
        <is>
          <t>event</t>
        </is>
      </c>
      <c r="S1" s="82" t="inlineStr">
        <is>
          <t>nợ</t>
        </is>
      </c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</row>
    <row r="2">
      <c r="A2" s="24" t="n"/>
      <c r="B2" s="32" t="inlineStr">
        <is>
          <t>Ngày</t>
        </is>
      </c>
      <c r="C2" s="33" t="inlineStr">
        <is>
          <t>nội dung</t>
        </is>
      </c>
      <c r="D2" s="34" t="inlineStr">
        <is>
          <t>Hạng mục</t>
        </is>
      </c>
      <c r="E2" s="34" t="inlineStr">
        <is>
          <t>Phân loại</t>
        </is>
      </c>
      <c r="F2" s="52" t="inlineStr">
        <is>
          <t>Số Tiền</t>
        </is>
      </c>
      <c r="G2" s="14" t="n"/>
      <c r="H2" s="37" t="inlineStr">
        <is>
          <t>Chung</t>
        </is>
      </c>
      <c r="I2" s="37">
        <f>SUM(J2:S2)</f>
        <v/>
      </c>
      <c r="J2" s="14">
        <f>SUMIFS($F$4:$F$834 , $D$4:$D$834, "Ăn uống", $E$4:$E$834, "chung")</f>
        <v/>
      </c>
      <c r="K2" s="14">
        <f>SUMIFS($F$4:$F$834 , $D$4:$D$834, "vui chơi", $E$4:$E$834, "chung")</f>
        <v/>
      </c>
      <c r="L2" s="14">
        <f>SUMIFS($F$4:$F$834 , $D$4:$D$834, "Công việc", $E$4:$E$834, "chung")</f>
        <v/>
      </c>
      <c r="M2" s="14">
        <f>SUMIFS($F$4:$F$834 , $D$4:$D$834, "học tập", $E$4:$E$834, "chung")</f>
        <v/>
      </c>
      <c r="N2" s="14">
        <f>SUMIFS($F$4:$F$834 , $D$4:$D$834, "đồ dùng GĐ", $E$4:$E$834, "chung")</f>
        <v/>
      </c>
      <c r="O2" s="14">
        <f>SUMIFS($F$4:$F$834 , $D$4:$D$834, "phí tiện ích", $E$4:$E$834, "chung")</f>
        <v/>
      </c>
      <c r="P2" s="14">
        <f>SUMIFS($F$4:$F$834 , $D$4:$D$834, "Làm đẹp", $E$4:$E$834, "chung")</f>
        <v/>
      </c>
      <c r="Q2" s="14">
        <f>SUMIFS($F$4:$F$834 , $D$4:$D$834, "Y tế", $E$4:$E$834, "chung")</f>
        <v/>
      </c>
      <c r="R2" s="14">
        <f>SUMIFS($F$4:$F$834 , $D$4:$D$834, "event", $E$4:$E$834, "chung")</f>
        <v/>
      </c>
      <c r="S2" s="14">
        <f>SUMIFS($F$4:$F$834 , $D$4:$D$834, "Nợ", $E$4:$E$834, "chung")</f>
        <v/>
      </c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>
      <c r="A3" s="24" t="n"/>
      <c r="B3" s="67" t="n"/>
      <c r="C3" s="69" t="n"/>
      <c r="F3" s="14">
        <f>SUM(F4:F834)</f>
        <v/>
      </c>
      <c r="H3" s="37" t="inlineStr">
        <is>
          <t>Chồng</t>
        </is>
      </c>
      <c r="I3" s="37">
        <f>SUM(J3:S3)</f>
        <v/>
      </c>
      <c r="J3" s="14">
        <f>SUMIFS($F$4:$F$834 , $D$4:$D$834, "Ăn uống", $E$4:$E$834, "chồng")</f>
        <v/>
      </c>
      <c r="K3" s="14">
        <f>SUMIFS($F$4:$F$834 , $D$4:$D$834, "vui chơi", $E$4:$E$834, "chồng")</f>
        <v/>
      </c>
      <c r="L3" s="14">
        <f>SUMIFS($F$4:$F$834 , $D$4:$D$834, "Công việc", $E$4:$E$834, "chồng")</f>
        <v/>
      </c>
      <c r="M3" s="14">
        <f>SUMIFS($F$4:$F$834 , $D$4:$D$834, "học tập", $E$4:$E$834, "chồng")</f>
        <v/>
      </c>
      <c r="N3" s="14">
        <f>SUMIFS($F$4:$F$834 , $D$4:$D$834, "đồ dùng GĐ", $E$4:$E$834, "chồng")</f>
        <v/>
      </c>
      <c r="O3" s="14">
        <f>SUMIFS($F$4:$F$834 , $D$4:$D$834, "phí tiện ích", $E$4:$E$834, "chồng")</f>
        <v/>
      </c>
      <c r="P3" s="14">
        <f>SUMIFS($F$4:$F$834 , $D$4:$D$834, "Làm đẹp", $E$4:$E$834, "chồng")</f>
        <v/>
      </c>
      <c r="Q3" s="14">
        <f>SUMIFS($F$4:$F$834 , $D$4:$D$834, "Y tế", $E$4:$E$834, "chồng")</f>
        <v/>
      </c>
      <c r="R3" s="14">
        <f>SUMIFS($F$4:$F$834 , $D$4:$D$834, "event", $E$4:$E$834, "chồng")</f>
        <v/>
      </c>
      <c r="S3" s="14">
        <f>SUMIFS($F$4:$F$834 , $D$4:$D$834, "Nợ", $E$4:$E$834, "chồng")</f>
        <v/>
      </c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>
      <c r="A4" s="24" t="n"/>
      <c r="B4" s="73" t="n"/>
      <c r="C4" s="74" t="n"/>
      <c r="D4" s="14" t="n"/>
      <c r="E4" s="14" t="n"/>
      <c r="F4" s="14" t="n"/>
      <c r="G4" s="14" t="n"/>
      <c r="H4" s="76" t="inlineStr">
        <is>
          <t>vợ</t>
        </is>
      </c>
      <c r="I4" s="37">
        <f>SUM(J4:S4)</f>
        <v/>
      </c>
      <c r="J4" s="14">
        <f>SUMIFS($F$4:$F$834 , $D$4:$D$834, "Ăn uống", $E$4:$E$834, "vợ")</f>
        <v/>
      </c>
      <c r="K4" s="14">
        <f>SUMIFS($F$4:$F$834 , $D$4:$D$834, "vui chơi", $E$4:$E$834, "vợ")</f>
        <v/>
      </c>
      <c r="L4" s="14">
        <f>SUMIFS($F$4:$F$834 , $D$4:$D$834, "Công việc", $E$4:$E$834, "vợ")</f>
        <v/>
      </c>
      <c r="M4" s="14">
        <f>SUMIFS($F$4:$F$834 , $D$4:$D$834, "học tập", $E$4:$E$834, "vợ")</f>
        <v/>
      </c>
      <c r="N4" s="14">
        <f>SUMIFS($F$4:$F$834 , $D$4:$D$834, "đồ dùng GĐ", $E$4:$E$834, "vợ")</f>
        <v/>
      </c>
      <c r="O4" s="14">
        <f>SUMIFS($F$4:$F$834 , $D$4:$D$834, "phí tiện ích", $E$4:$E$834, "vợ")</f>
        <v/>
      </c>
      <c r="P4" s="14">
        <f>SUMIFS($F$4:$F$834 , $D$4:$D$834, "Làm đẹp", $E$4:$E$834, "vợ")</f>
        <v/>
      </c>
      <c r="Q4" s="14">
        <f>SUMIFS($F$4:$F$834 , $D$4:$D$834, "Y tế", $E$4:$E$834, "vợ")</f>
        <v/>
      </c>
      <c r="R4" s="14">
        <f>SUMIFS($F$4:$F$834 , $D$4:$D$834, "event", $E$4:$E$834, "vợ")</f>
        <v/>
      </c>
      <c r="S4" s="14">
        <f>SUMIFS($F$4:$F$834 , $D$4:$D$834, "Nợ", $E$4:$E$834, "vợ")</f>
        <v/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>
      <c r="A5" s="24" t="n"/>
      <c r="B5" s="67" t="n"/>
      <c r="C5" s="74" t="n"/>
      <c r="D5" s="14" t="n"/>
      <c r="E5" s="14" t="n"/>
      <c r="F5" s="14" t="n"/>
      <c r="G5" s="14" t="n"/>
      <c r="H5" s="76" t="inlineStr">
        <is>
          <t>subo</t>
        </is>
      </c>
      <c r="I5" s="37">
        <f>SUM(J5:S5)</f>
        <v/>
      </c>
      <c r="J5" s="14">
        <f>SUMIFS($F$4:$F$834 , $D$4:$D$834, "Ăn uống", $E$4:$E$834, "SUBO")</f>
        <v/>
      </c>
      <c r="K5" s="14">
        <f>SUMIFS($F$4:$F$834 , $D$4:$D$834, "vui chơi", $E$4:$E$834, "SUBO")</f>
        <v/>
      </c>
      <c r="L5" s="14">
        <f>SUMIFS($F$4:$F$834 , $D$4:$D$834, "Công việc", $E$4:$E$834, "SUBO")</f>
        <v/>
      </c>
      <c r="M5" s="14">
        <f>SUMIFS($F$4:$F$834 , $D$4:$D$834, "học tập", $E$4:$E$834, "SUBO")</f>
        <v/>
      </c>
      <c r="N5" s="14">
        <f>SUMIFS($F$4:$F$834 , $D$4:$D$834, "đồ dùng GĐ", $E$4:$E$834, "SUBO")</f>
        <v/>
      </c>
      <c r="O5" s="14">
        <f>SUMIFS($F$4:$F$834 , $D$4:$D$834, "phí tiện ích", $E$4:$E$834, "SUBO")</f>
        <v/>
      </c>
      <c r="P5" s="14">
        <f>SUMIFS($F$4:$F$834 , $D$4:$D$834, "Làm đẹp", $E$4:$E$834, "SUBO")</f>
        <v/>
      </c>
      <c r="Q5" s="14">
        <f>SUMIFS($F$4:$F$834 , $D$4:$D$834, "Y tế", $E$4:$E$834, "SUBO")</f>
        <v/>
      </c>
      <c r="R5" s="14">
        <f>SUMIFS($F$4:$F$834 , $D$4:$D$834, "event", $E$4:$E$834, "SUBO")</f>
        <v/>
      </c>
      <c r="S5" s="14">
        <f>SUMIFS($F$4:$F$834 , $D$4:$D$834, "Nợ", $E$4:$E$834, "SUBO")</f>
        <v/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>
      <c r="A6" s="24" t="n"/>
      <c r="B6" s="67" t="n"/>
      <c r="C6" s="74" t="n"/>
      <c r="D6" s="14" t="n"/>
      <c r="E6" s="14" t="n"/>
      <c r="F6" s="14" t="n"/>
      <c r="G6" s="14" t="n"/>
      <c r="H6" s="76" t="inlineStr">
        <is>
          <t>sugi</t>
        </is>
      </c>
      <c r="I6" s="37">
        <f>SUM(J6:S6)</f>
        <v/>
      </c>
      <c r="J6" s="14">
        <f>SUMIFS($F$4:$F$834 , $D$4:$D$834, "Ăn uống", $E$4:$E$834, "SUGI")</f>
        <v/>
      </c>
      <c r="K6" s="14">
        <f>SUMIFS($F$4:$F$834 , $D$4:$D$834, "vui chơi", $E$4:$E$834, "SUGI")</f>
        <v/>
      </c>
      <c r="L6" s="14">
        <f>SUMIFS($F$4:$F$834 , $D$4:$D$834, "Công việc", $E$4:$E$834, "SUGI")</f>
        <v/>
      </c>
      <c r="M6" s="14">
        <f>SUMIFS($F$4:$F$834 , $D$4:$D$834, "học tập", $E$4:$E$834, "SUGI")</f>
        <v/>
      </c>
      <c r="N6" s="14">
        <f>SUMIFS($F$4:$F$834 , $D$4:$D$834, "đồ dùng GĐ", $E$4:$E$834, "SUGI")</f>
        <v/>
      </c>
      <c r="O6" s="14">
        <f>SUMIFS($F$4:$F$834 , $D$4:$D$834, "phí tiện ích", $E$4:$E$834, "SUGI")</f>
        <v/>
      </c>
      <c r="P6" s="14">
        <f>SUMIFS($F$4:$F$834 , $D$4:$D$834, "Làm đẹp", $E$4:$E$834, "SUGI")</f>
        <v/>
      </c>
      <c r="Q6" s="14">
        <f>SUMIFS($F$4:$F$834 , $D$4:$D$834, "Y tế", $E$4:$E$834, "SUGI")</f>
        <v/>
      </c>
      <c r="R6" s="14">
        <f>SUMIFS($F$4:$F$834 , $D$4:$D$834, "event", $E$4:$E$834, "SUGI")</f>
        <v/>
      </c>
      <c r="S6" s="14">
        <f>SUMIFS($F$4:$F$834 , $D$4:$D$834, "Nợ", $E$4:$E$834, "SUGI")</f>
        <v/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>
      <c r="A7" s="24" t="n"/>
      <c r="B7" s="67" t="n"/>
      <c r="C7" s="74" t="n"/>
      <c r="D7" s="14" t="n"/>
      <c r="E7" s="14" t="n"/>
      <c r="F7" s="14" t="n"/>
      <c r="G7" s="14" t="n"/>
      <c r="H7" s="14" t="n"/>
      <c r="I7" s="14" t="inlineStr">
        <is>
          <t>sum</t>
        </is>
      </c>
      <c r="J7" s="77">
        <f>SUM(J2:J6)</f>
        <v/>
      </c>
      <c r="K7" s="77">
        <f>SUM(K2:K6)</f>
        <v/>
      </c>
      <c r="L7" s="77">
        <f>SUM(L2:L6)</f>
        <v/>
      </c>
      <c r="M7" s="77">
        <f>SUM(M2:M6)</f>
        <v/>
      </c>
      <c r="N7" s="77">
        <f>SUM(N2:N6)</f>
        <v/>
      </c>
      <c r="O7" s="77">
        <f>SUM(O2:O6)</f>
        <v/>
      </c>
      <c r="P7" s="77">
        <f>SUM(P2:P6)</f>
        <v/>
      </c>
      <c r="Q7" s="77">
        <f>SUM(Q2:Q6)</f>
        <v/>
      </c>
      <c r="R7" s="77">
        <f>SUM(R2:R6)</f>
        <v/>
      </c>
      <c r="S7" s="77">
        <f>SUM(S2:S6)</f>
        <v/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>
      <c r="A8" s="24" t="n"/>
      <c r="B8" s="67" t="n"/>
      <c r="C8" s="74" t="n"/>
      <c r="D8" s="14" t="n"/>
      <c r="E8" s="14" t="n"/>
      <c r="F8" s="14" t="n"/>
      <c r="G8" s="14" t="n"/>
      <c r="H8" s="14" t="n"/>
      <c r="I8" s="14" t="inlineStr">
        <is>
          <t>%</t>
        </is>
      </c>
      <c r="J8" s="72">
        <f>IFERROR(J7/$I$1, 0)</f>
        <v/>
      </c>
      <c r="K8" s="72">
        <f>IFERROR(K7/$I$1, 0)</f>
        <v/>
      </c>
      <c r="L8" s="72">
        <f>IFERROR(L7/$I$1, 0)</f>
        <v/>
      </c>
      <c r="M8" s="72">
        <f>IFERROR(M7/$I$1, 0)</f>
        <v/>
      </c>
      <c r="N8" s="72">
        <f>IFERROR(N7/$I$1, 0)</f>
        <v/>
      </c>
      <c r="O8" s="72">
        <f>IFERROR(O7/$I$1, 0)</f>
        <v/>
      </c>
      <c r="P8" s="72">
        <f>IFERROR(P7/$I$1, 0)</f>
        <v/>
      </c>
      <c r="Q8" s="72">
        <f>IFERROR(Q7/$I$1, 0)</f>
        <v/>
      </c>
      <c r="R8" s="72">
        <f>IFERROR(R7/$I$1, 0)</f>
        <v/>
      </c>
      <c r="S8" s="72">
        <f>IFERROR(S7/$I$1, 0)</f>
        <v/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>
      <c r="A9" s="24" t="n"/>
      <c r="B9" s="67" t="n"/>
      <c r="C9" s="7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>
      <c r="A10" s="24" t="n"/>
      <c r="B10" s="67" t="n"/>
      <c r="C10" s="7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>
      <c r="A11" s="24" t="n"/>
      <c r="B11" s="67" t="n"/>
      <c r="C11" s="7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>
        <f>J4/14</f>
        <v/>
      </c>
      <c r="W11" s="14" t="n"/>
      <c r="X11" s="14" t="n"/>
      <c r="Y11" s="14" t="n"/>
      <c r="Z11" s="14" t="n"/>
      <c r="AA11" s="14" t="n"/>
      <c r="AB11" s="14" t="n"/>
      <c r="AC11" s="14" t="n"/>
    </row>
    <row r="12">
      <c r="A12" s="24" t="n"/>
      <c r="B12" s="67" t="n"/>
      <c r="C12" s="7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>
      <c r="A13" s="24" t="n"/>
      <c r="B13" s="67" t="n"/>
      <c r="C13" s="7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>
        <f>J3/14</f>
        <v/>
      </c>
      <c r="W13" s="14" t="n"/>
      <c r="X13" s="14" t="n"/>
      <c r="Y13" s="14" t="n"/>
      <c r="Z13" s="14" t="n"/>
      <c r="AA13" s="14" t="n"/>
      <c r="AB13" s="14" t="n"/>
      <c r="AC13" s="14" t="n"/>
    </row>
    <row r="14">
      <c r="A14" s="24" t="n"/>
      <c r="B14" s="67" t="n"/>
      <c r="C14" s="7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</row>
    <row r="15">
      <c r="A15" s="24" t="n"/>
      <c r="B15" s="67" t="n"/>
      <c r="C15" s="7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>
      <c r="A16" s="24" t="n"/>
      <c r="B16" s="67" t="n"/>
      <c r="C16" s="7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>
      <c r="A17" s="24" t="n"/>
      <c r="B17" s="67" t="n"/>
      <c r="C17" s="7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</row>
    <row r="18">
      <c r="A18" s="24" t="n"/>
      <c r="B18" s="67" t="n"/>
      <c r="C18" s="7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>
      <c r="A19" s="24" t="n"/>
      <c r="B19" s="67" t="n"/>
      <c r="C19" s="7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>
      <c r="A20" s="24" t="n"/>
      <c r="B20" s="67" t="n"/>
      <c r="C20" s="7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</row>
    <row r="21">
      <c r="A21" s="24" t="n"/>
      <c r="B21" s="67" t="n"/>
      <c r="C21" s="7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</row>
    <row r="22">
      <c r="A22" s="24" t="n"/>
      <c r="B22" s="67" t="n"/>
      <c r="C22" s="7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</row>
    <row r="23">
      <c r="A23" s="24" t="n"/>
      <c r="B23" s="67" t="n"/>
      <c r="C23" s="7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</row>
    <row r="24">
      <c r="A24" s="24" t="n"/>
      <c r="B24" s="78" t="n"/>
      <c r="C24" s="7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</row>
    <row r="25">
      <c r="A25" s="24" t="n"/>
      <c r="B25" s="78" t="n"/>
      <c r="C25" s="7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</row>
    <row r="26">
      <c r="A26" s="24" t="n"/>
      <c r="B26" s="78" t="n"/>
      <c r="C26" s="7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</row>
    <row r="27">
      <c r="A27" s="24" t="n"/>
      <c r="B27" s="78" t="n"/>
      <c r="C27" s="7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</row>
    <row r="28">
      <c r="A28" s="24" t="n"/>
      <c r="B28" s="78" t="n"/>
      <c r="C28" s="7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</row>
    <row r="29">
      <c r="A29" s="24" t="n"/>
      <c r="B29" s="78" t="n"/>
      <c r="C29" s="7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</row>
    <row r="30">
      <c r="A30" s="24" t="n"/>
      <c r="B30" s="78" t="n"/>
      <c r="C30" s="7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</row>
    <row r="31">
      <c r="A31" s="24" t="n"/>
      <c r="B31" s="78" t="n"/>
      <c r="C31" s="7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</row>
    <row r="32">
      <c r="A32" s="24" t="n"/>
      <c r="B32" s="78" t="n"/>
      <c r="C32" s="7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</row>
    <row r="33">
      <c r="A33" s="24" t="n"/>
      <c r="B33" s="78" t="n"/>
      <c r="C33" s="7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</row>
    <row r="34">
      <c r="A34" s="24" t="n"/>
      <c r="B34" s="78" t="n"/>
      <c r="C34" s="7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</row>
    <row r="35">
      <c r="A35" s="24" t="n"/>
      <c r="B35" s="78" t="n"/>
      <c r="C35" s="7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</row>
    <row r="36">
      <c r="A36" s="24" t="n"/>
      <c r="B36" s="78" t="n"/>
      <c r="C36" s="7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</row>
    <row r="37">
      <c r="A37" s="24" t="n"/>
      <c r="B37" s="78" t="n"/>
      <c r="C37" s="7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</row>
    <row r="38">
      <c r="A38" s="24" t="n"/>
      <c r="B38" s="78" t="n"/>
      <c r="C38" s="7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</row>
    <row r="39">
      <c r="A39" s="24" t="n"/>
      <c r="B39" s="78" t="n"/>
      <c r="C39" s="7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</row>
    <row r="40">
      <c r="A40" s="24" t="n"/>
      <c r="B40" s="78" t="n"/>
      <c r="C40" s="7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</row>
    <row r="41">
      <c r="A41" s="24" t="n"/>
      <c r="B41" s="78" t="n"/>
      <c r="C41" s="7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</row>
    <row r="42">
      <c r="A42" s="24" t="n"/>
      <c r="B42" s="78" t="n"/>
      <c r="C42" s="7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</row>
    <row r="43">
      <c r="A43" s="24" t="n"/>
      <c r="B43" s="78" t="n"/>
      <c r="C43" s="7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</row>
    <row r="44">
      <c r="A44" s="24" t="n"/>
      <c r="B44" s="78" t="n"/>
      <c r="C44" s="7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</row>
    <row r="45">
      <c r="A45" s="24" t="n"/>
      <c r="B45" s="78" t="n"/>
      <c r="C45" s="7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</row>
    <row r="46">
      <c r="A46" s="24" t="n"/>
      <c r="B46" s="78" t="n"/>
      <c r="C46" s="7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</row>
    <row r="47">
      <c r="A47" s="24" t="n"/>
      <c r="B47" s="78" t="n"/>
      <c r="C47" s="7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</row>
    <row r="48">
      <c r="A48" s="24" t="n"/>
      <c r="B48" s="78" t="n"/>
      <c r="C48" s="7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>
        <f>J2+J3+J4</f>
        <v/>
      </c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</row>
    <row r="49">
      <c r="A49" s="24" t="n"/>
      <c r="B49" s="78" t="n"/>
      <c r="C49" s="7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</row>
    <row r="50">
      <c r="A50" s="24" t="n"/>
      <c r="B50" s="78" t="n"/>
      <c r="C50" s="7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>
        <f>T48/20</f>
        <v/>
      </c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</row>
    <row r="51">
      <c r="A51" s="24" t="n"/>
      <c r="B51" s="78" t="n"/>
      <c r="C51" s="7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</row>
    <row r="52">
      <c r="A52" s="24" t="n"/>
      <c r="B52" s="78" t="n"/>
      <c r="C52" s="7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</row>
    <row r="53">
      <c r="A53" s="24" t="n"/>
      <c r="B53" s="78" t="n"/>
      <c r="C53" s="7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</row>
    <row r="54">
      <c r="A54" s="24" t="n"/>
      <c r="B54" s="78" t="n"/>
      <c r="C54" s="7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</row>
    <row r="55">
      <c r="A55" s="24" t="n"/>
      <c r="B55" s="78" t="n"/>
      <c r="C55" s="7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</row>
    <row r="56">
      <c r="A56" s="24" t="n"/>
      <c r="B56" s="78" t="n"/>
      <c r="C56" s="7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</row>
    <row r="57">
      <c r="A57" s="24" t="n"/>
      <c r="B57" s="78" t="n"/>
      <c r="C57" s="7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</row>
    <row r="58">
      <c r="A58" s="24" t="n"/>
      <c r="B58" s="78" t="n"/>
      <c r="C58" s="7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</row>
    <row r="59">
      <c r="A59" s="24" t="n"/>
      <c r="B59" s="78" t="n"/>
      <c r="C59" s="7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</row>
    <row r="60">
      <c r="A60" s="24" t="n"/>
      <c r="B60" s="78" t="n"/>
      <c r="C60" s="7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</row>
    <row r="61">
      <c r="A61" s="24" t="n"/>
      <c r="B61" s="78" t="n"/>
      <c r="C61" s="7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</row>
    <row r="62">
      <c r="A62" s="24" t="n"/>
      <c r="B62" s="78" t="n"/>
      <c r="C62" s="7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</row>
    <row r="63">
      <c r="A63" s="24" t="n"/>
      <c r="B63" s="78" t="n"/>
      <c r="C63" s="7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</row>
    <row r="64">
      <c r="A64" s="24" t="n"/>
      <c r="B64" s="78" t="n"/>
      <c r="C64" s="7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</row>
    <row r="65">
      <c r="A65" s="24" t="n"/>
      <c r="B65" s="78" t="n"/>
      <c r="C65" s="7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</row>
    <row r="66">
      <c r="A66" s="24" t="n"/>
      <c r="B66" s="78" t="n"/>
      <c r="C66" s="7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</row>
    <row r="67">
      <c r="A67" s="24" t="n"/>
      <c r="B67" s="78" t="n"/>
      <c r="C67" s="7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</row>
    <row r="68">
      <c r="A68" s="24" t="n"/>
      <c r="B68" s="78" t="n"/>
      <c r="C68" s="7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</row>
    <row r="69">
      <c r="A69" s="24" t="n"/>
      <c r="B69" s="78" t="n"/>
      <c r="C69" s="7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</row>
    <row r="70">
      <c r="A70" s="24" t="n"/>
      <c r="B70" s="78" t="n"/>
      <c r="C70" s="7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</row>
    <row r="71">
      <c r="A71" s="24" t="n"/>
      <c r="B71" s="78" t="n"/>
      <c r="C71" s="7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</row>
    <row r="72">
      <c r="A72" s="24" t="n"/>
      <c r="B72" s="78" t="n"/>
      <c r="C72" s="7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</row>
    <row r="73">
      <c r="A73" s="24" t="n"/>
      <c r="B73" s="78" t="n"/>
      <c r="C73" s="7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</row>
    <row r="74">
      <c r="A74" s="24" t="n"/>
      <c r="B74" s="78" t="n"/>
      <c r="C74" s="7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</row>
    <row r="75">
      <c r="A75" s="24" t="n"/>
      <c r="B75" s="78" t="n"/>
      <c r="C75" s="7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</row>
    <row r="76">
      <c r="A76" s="24" t="n"/>
      <c r="B76" s="78" t="n"/>
      <c r="C76" s="7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</row>
    <row r="77">
      <c r="A77" s="24" t="n"/>
      <c r="B77" s="78" t="n"/>
      <c r="C77" s="7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</row>
    <row r="78">
      <c r="A78" s="24" t="n"/>
      <c r="B78" s="78" t="n"/>
      <c r="C78" s="7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</row>
    <row r="79">
      <c r="A79" s="24" t="n"/>
      <c r="B79" s="78" t="n"/>
      <c r="C79" s="7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</row>
    <row r="80">
      <c r="A80" s="24" t="n"/>
      <c r="B80" s="78" t="n"/>
      <c r="C80" s="7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</row>
    <row r="81">
      <c r="A81" s="24" t="n"/>
      <c r="B81" s="78" t="n"/>
      <c r="C81" s="7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</row>
    <row r="82">
      <c r="A82" s="24" t="n"/>
      <c r="B82" s="78" t="n"/>
      <c r="C82" s="7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</row>
    <row r="83">
      <c r="A83" s="24" t="n"/>
      <c r="B83" s="78" t="n"/>
      <c r="C83" s="7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</row>
    <row r="84">
      <c r="A84" s="24" t="n"/>
      <c r="B84" s="78" t="n"/>
      <c r="C84" s="7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</row>
    <row r="85">
      <c r="A85" s="24" t="n"/>
      <c r="B85" s="78" t="n"/>
      <c r="C85" s="7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</row>
    <row r="86">
      <c r="A86" s="24" t="n"/>
      <c r="B86" s="78" t="n"/>
      <c r="C86" s="7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</row>
    <row r="87">
      <c r="A87" s="24" t="n"/>
      <c r="B87" s="78" t="n"/>
      <c r="C87" s="69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</row>
    <row r="88">
      <c r="A88" s="24" t="n"/>
      <c r="B88" s="78" t="n"/>
      <c r="C88" s="7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</row>
    <row r="89">
      <c r="A89" s="24" t="n"/>
      <c r="B89" s="78" t="n"/>
      <c r="C89" s="7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</row>
    <row r="90">
      <c r="A90" s="24" t="n"/>
      <c r="B90" s="78" t="n"/>
      <c r="C90" s="7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</row>
    <row r="91">
      <c r="A91" s="24" t="n"/>
      <c r="B91" s="78" t="n"/>
      <c r="C91" s="7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</row>
    <row r="92">
      <c r="A92" s="24" t="n"/>
      <c r="B92" s="78" t="n"/>
      <c r="C92" s="7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</row>
    <row r="93">
      <c r="A93" s="24" t="n"/>
      <c r="B93" s="78" t="n"/>
      <c r="C93" s="7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</row>
    <row r="94">
      <c r="A94" s="24" t="n"/>
      <c r="B94" s="78" t="n"/>
      <c r="C94" s="7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</row>
    <row r="95">
      <c r="A95" s="24" t="n"/>
      <c r="B95" s="78" t="n"/>
      <c r="C95" s="7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</row>
    <row r="96">
      <c r="A96" s="24" t="n"/>
      <c r="B96" s="78" t="n"/>
      <c r="C96" s="7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</row>
    <row r="97">
      <c r="A97" s="24" t="n"/>
      <c r="B97" s="78" t="n"/>
      <c r="C97" s="7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</row>
    <row r="98">
      <c r="A98" s="24" t="n"/>
      <c r="B98" s="78" t="n"/>
      <c r="C98" s="7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</row>
    <row r="99">
      <c r="A99" s="24" t="n"/>
      <c r="B99" s="78" t="n"/>
      <c r="C99" s="7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</row>
    <row r="100">
      <c r="A100" s="24" t="n"/>
      <c r="B100" s="78" t="n"/>
      <c r="C100" s="7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</row>
    <row r="101">
      <c r="A101" s="24" t="n"/>
      <c r="B101" s="78" t="n"/>
      <c r="C101" s="7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</row>
    <row r="102">
      <c r="A102" s="24" t="n"/>
      <c r="B102" s="78" t="n"/>
      <c r="C102" s="7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</row>
    <row r="103">
      <c r="A103" s="24" t="n"/>
      <c r="B103" s="78" t="n"/>
      <c r="C103" s="7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</row>
    <row r="104">
      <c r="A104" s="24" t="n"/>
      <c r="B104" s="78" t="n"/>
      <c r="C104" s="7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</row>
    <row r="105">
      <c r="A105" s="24" t="n"/>
      <c r="B105" s="78" t="n"/>
      <c r="C105" s="7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</row>
    <row r="106">
      <c r="A106" s="24" t="n"/>
      <c r="B106" s="78" t="n"/>
      <c r="C106" s="7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</row>
    <row r="107">
      <c r="A107" s="24" t="n"/>
      <c r="B107" s="78" t="n"/>
      <c r="C107" s="7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</row>
    <row r="108">
      <c r="A108" s="24" t="n"/>
      <c r="B108" s="78" t="n"/>
      <c r="C108" s="7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</row>
    <row r="109">
      <c r="A109" s="24" t="n"/>
      <c r="B109" s="78" t="n"/>
      <c r="C109" s="7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</row>
    <row r="110">
      <c r="A110" s="24" t="n"/>
      <c r="B110" s="78" t="n"/>
      <c r="C110" s="7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</row>
    <row r="111">
      <c r="A111" s="24" t="n"/>
      <c r="B111" s="78" t="n"/>
      <c r="C111" s="7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</row>
    <row r="112">
      <c r="A112" s="24" t="n"/>
      <c r="B112" s="78" t="n"/>
      <c r="C112" s="7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</row>
    <row r="113">
      <c r="A113" s="24" t="n"/>
      <c r="B113" s="78" t="n"/>
      <c r="C113" s="7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</row>
    <row r="114">
      <c r="A114" s="24" t="n"/>
      <c r="B114" s="78" t="n"/>
      <c r="C114" s="7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</row>
    <row r="115">
      <c r="A115" s="24" t="n"/>
      <c r="B115" s="78" t="n"/>
      <c r="C115" s="7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</row>
    <row r="116">
      <c r="A116" s="24" t="n"/>
      <c r="B116" s="78" t="n"/>
      <c r="C116" s="7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</row>
    <row r="117">
      <c r="A117" s="24" t="n"/>
      <c r="B117" s="78" t="n"/>
      <c r="C117" s="7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</row>
    <row r="118">
      <c r="A118" s="24" t="n"/>
      <c r="B118" s="78" t="n"/>
      <c r="C118" s="7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</row>
    <row r="119">
      <c r="A119" s="24" t="n"/>
      <c r="B119" s="78" t="n"/>
      <c r="C119" s="7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</row>
    <row r="120">
      <c r="A120" s="24" t="n"/>
      <c r="B120" s="78" t="n"/>
      <c r="C120" s="7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</row>
    <row r="121">
      <c r="A121" s="24" t="n"/>
      <c r="B121" s="78" t="n"/>
      <c r="C121" s="7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</row>
    <row r="122">
      <c r="A122" s="24" t="n"/>
      <c r="B122" s="78" t="n"/>
      <c r="C122" s="7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</row>
    <row r="123">
      <c r="A123" s="24" t="n"/>
      <c r="B123" s="78" t="n"/>
      <c r="C123" s="7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</row>
    <row r="124">
      <c r="A124" s="24" t="n"/>
      <c r="B124" s="78" t="n"/>
      <c r="C124" s="7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</row>
    <row r="125">
      <c r="A125" s="24" t="n"/>
      <c r="B125" s="78" t="n"/>
      <c r="C125" s="7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</row>
    <row r="126">
      <c r="A126" s="24" t="n"/>
      <c r="B126" s="78" t="n"/>
      <c r="C126" s="7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</row>
    <row r="127">
      <c r="A127" s="24" t="n"/>
      <c r="B127" s="78" t="n"/>
      <c r="C127" s="7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</row>
    <row r="128">
      <c r="A128" s="24" t="n"/>
      <c r="B128" s="78" t="n"/>
      <c r="C128" s="7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</row>
    <row r="129">
      <c r="A129" s="24" t="n"/>
      <c r="B129" s="78" t="n"/>
      <c r="C129" s="7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</row>
    <row r="130">
      <c r="A130" s="24" t="n"/>
      <c r="B130" s="78" t="n"/>
      <c r="C130" s="7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</row>
    <row r="131">
      <c r="A131" s="24" t="n"/>
      <c r="B131" s="78" t="n"/>
      <c r="C131" s="7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</row>
    <row r="132">
      <c r="A132" s="24" t="n"/>
      <c r="B132" s="78" t="n"/>
      <c r="C132" s="7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</row>
    <row r="133">
      <c r="A133" s="24" t="n"/>
      <c r="B133" s="78" t="n"/>
      <c r="C133" s="7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</row>
    <row r="134">
      <c r="A134" s="24" t="n"/>
      <c r="B134" s="78" t="n"/>
      <c r="C134" s="7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</row>
    <row r="135">
      <c r="A135" s="24" t="n"/>
      <c r="B135" s="78" t="n"/>
      <c r="C135" s="7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</row>
    <row r="136">
      <c r="A136" s="24" t="n"/>
      <c r="B136" s="78" t="n"/>
      <c r="C136" s="7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</row>
    <row r="137">
      <c r="A137" s="24" t="n"/>
      <c r="B137" s="78" t="n"/>
      <c r="C137" s="7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</row>
    <row r="138">
      <c r="A138" s="24" t="n"/>
      <c r="B138" s="78" t="n"/>
      <c r="C138" s="7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</row>
    <row r="139">
      <c r="A139" s="24" t="n"/>
      <c r="B139" s="78" t="n"/>
      <c r="C139" s="7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</row>
    <row r="140">
      <c r="A140" s="24" t="n"/>
      <c r="B140" s="78" t="n"/>
      <c r="C140" s="7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</row>
    <row r="141">
      <c r="A141" s="24" t="n"/>
      <c r="B141" s="78" t="n"/>
      <c r="C141" s="7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</row>
    <row r="142">
      <c r="A142" s="24" t="n"/>
      <c r="B142" s="78" t="n"/>
      <c r="C142" s="7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</row>
    <row r="143">
      <c r="A143" s="24" t="n"/>
      <c r="B143" s="78" t="n"/>
      <c r="C143" s="7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</row>
    <row r="144">
      <c r="A144" s="24" t="n"/>
      <c r="B144" s="78" t="n"/>
      <c r="C144" s="7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</row>
    <row r="145">
      <c r="A145" s="24" t="n"/>
      <c r="B145" s="78" t="n"/>
      <c r="C145" s="7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</row>
    <row r="146">
      <c r="A146" s="24" t="n"/>
      <c r="B146" s="78" t="n"/>
      <c r="C146" s="7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</row>
    <row r="147">
      <c r="A147" s="24" t="n"/>
      <c r="B147" s="78" t="n"/>
      <c r="C147" s="7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</row>
    <row r="148">
      <c r="A148" s="24" t="n"/>
      <c r="B148" s="78" t="n"/>
      <c r="C148" s="7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</row>
    <row r="149">
      <c r="A149" s="24" t="n"/>
      <c r="B149" s="78" t="n"/>
      <c r="C149" s="7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</row>
    <row r="150">
      <c r="A150" s="24" t="n"/>
      <c r="B150" s="78" t="n"/>
      <c r="C150" s="7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</row>
    <row r="151">
      <c r="A151" s="24" t="n"/>
      <c r="B151" s="78" t="n"/>
      <c r="C151" s="7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</row>
    <row r="152">
      <c r="A152" s="24" t="n"/>
      <c r="B152" s="78" t="n"/>
      <c r="C152" s="7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</row>
    <row r="153">
      <c r="A153" s="24" t="n"/>
      <c r="B153" s="78" t="n"/>
      <c r="C153" s="7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</row>
    <row r="154">
      <c r="A154" s="24" t="n"/>
      <c r="B154" s="78" t="n"/>
      <c r="C154" s="7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</row>
    <row r="155">
      <c r="A155" s="24" t="n"/>
      <c r="B155" s="78" t="n"/>
      <c r="C155" s="7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</row>
    <row r="156">
      <c r="A156" s="24" t="n"/>
      <c r="B156" s="78" t="n"/>
      <c r="C156" s="7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</row>
    <row r="157">
      <c r="A157" s="24" t="n"/>
      <c r="B157" s="78" t="n"/>
      <c r="C157" s="7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</row>
    <row r="158">
      <c r="A158" s="24" t="n"/>
      <c r="B158" s="78" t="n"/>
      <c r="C158" s="7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</row>
    <row r="159">
      <c r="A159" s="24" t="n"/>
      <c r="B159" s="78" t="n"/>
      <c r="C159" s="7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</row>
    <row r="160">
      <c r="A160" s="24" t="n"/>
      <c r="B160" s="78" t="n"/>
      <c r="C160" s="7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</row>
    <row r="161">
      <c r="A161" s="24" t="n"/>
      <c r="B161" s="78" t="n"/>
      <c r="C161" s="7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</row>
    <row r="162">
      <c r="A162" s="24" t="n"/>
      <c r="B162" s="78" t="n"/>
      <c r="C162" s="7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</row>
    <row r="163">
      <c r="A163" s="24" t="n"/>
      <c r="B163" s="78" t="n"/>
      <c r="C163" s="7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</row>
    <row r="164">
      <c r="A164" s="24" t="n"/>
      <c r="B164" s="78" t="n"/>
      <c r="C164" s="7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</row>
    <row r="165">
      <c r="A165" s="24" t="n"/>
      <c r="B165" s="78" t="n"/>
      <c r="C165" s="7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</row>
    <row r="166">
      <c r="A166" s="24" t="n"/>
      <c r="B166" s="78" t="n"/>
      <c r="C166" s="7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</row>
    <row r="167">
      <c r="A167" s="24" t="n"/>
      <c r="B167" s="78" t="n"/>
      <c r="C167" s="7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</row>
    <row r="168">
      <c r="A168" s="24" t="n"/>
      <c r="B168" s="78" t="n"/>
      <c r="C168" s="7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</row>
    <row r="169">
      <c r="A169" s="24" t="n"/>
      <c r="B169" s="78" t="n"/>
      <c r="C169" s="7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</row>
    <row r="170">
      <c r="A170" s="24" t="n"/>
      <c r="B170" s="78" t="n"/>
      <c r="C170" s="7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</row>
    <row r="171">
      <c r="A171" s="24" t="n"/>
      <c r="B171" s="78" t="n"/>
      <c r="C171" s="7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</row>
    <row r="172">
      <c r="A172" s="24" t="n"/>
      <c r="B172" s="78" t="n"/>
      <c r="C172" s="7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</row>
    <row r="173">
      <c r="A173" s="24" t="n"/>
      <c r="B173" s="78" t="n"/>
      <c r="C173" s="7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</row>
    <row r="174">
      <c r="A174" s="24" t="n"/>
      <c r="B174" s="78" t="n"/>
      <c r="C174" s="7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</row>
    <row r="175">
      <c r="A175" s="24" t="n"/>
      <c r="B175" s="78" t="n"/>
      <c r="C175" s="7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</row>
    <row r="176">
      <c r="A176" s="24" t="n"/>
      <c r="B176" s="78" t="n"/>
      <c r="C176" s="7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</row>
    <row r="177">
      <c r="A177" s="24" t="n"/>
      <c r="B177" s="78" t="n"/>
      <c r="C177" s="7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</row>
    <row r="178">
      <c r="A178" s="24" t="n"/>
      <c r="B178" s="78" t="n"/>
      <c r="C178" s="7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</row>
    <row r="179">
      <c r="A179" s="24" t="n"/>
      <c r="B179" s="78" t="n"/>
      <c r="C179" s="7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</row>
    <row r="180">
      <c r="A180" s="24" t="n"/>
      <c r="B180" s="78" t="n"/>
      <c r="C180" s="7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</row>
    <row r="181">
      <c r="A181" s="24" t="n"/>
      <c r="B181" s="78" t="n"/>
      <c r="C181" s="7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</row>
    <row r="182">
      <c r="A182" s="24" t="n"/>
      <c r="B182" s="78" t="n"/>
      <c r="C182" s="7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</row>
    <row r="183">
      <c r="A183" s="24" t="n"/>
      <c r="B183" s="78" t="n"/>
      <c r="C183" s="7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</row>
    <row r="184">
      <c r="A184" s="24" t="n"/>
      <c r="B184" s="78" t="n"/>
      <c r="C184" s="7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</row>
    <row r="185">
      <c r="A185" s="24" t="n"/>
      <c r="B185" s="78" t="n"/>
      <c r="C185" s="7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</row>
    <row r="186">
      <c r="A186" s="24" t="n"/>
      <c r="B186" s="78" t="n"/>
      <c r="C186" s="7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</row>
    <row r="187">
      <c r="A187" s="24" t="n"/>
      <c r="B187" s="78" t="n"/>
      <c r="C187" s="7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</row>
    <row r="188">
      <c r="A188" s="24" t="n"/>
      <c r="B188" s="78" t="n"/>
      <c r="C188" s="7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</row>
    <row r="189">
      <c r="A189" s="24" t="n"/>
      <c r="B189" s="78" t="n"/>
      <c r="C189" s="7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</row>
    <row r="190">
      <c r="A190" s="24" t="n"/>
      <c r="B190" s="78" t="n"/>
      <c r="C190" s="7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</row>
    <row r="191">
      <c r="A191" s="24" t="n"/>
      <c r="B191" s="78" t="n"/>
      <c r="C191" s="7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</row>
    <row r="192">
      <c r="A192" s="24" t="n"/>
      <c r="B192" s="78" t="n"/>
      <c r="C192" s="7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</row>
    <row r="193">
      <c r="A193" s="24" t="n"/>
      <c r="B193" s="78" t="n"/>
      <c r="C193" s="7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</row>
    <row r="194">
      <c r="A194" s="24" t="n"/>
      <c r="B194" s="78" t="n"/>
      <c r="C194" s="7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</row>
    <row r="195">
      <c r="A195" s="24" t="n"/>
      <c r="B195" s="78" t="n"/>
      <c r="C195" s="7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</row>
    <row r="196">
      <c r="A196" s="24" t="n"/>
      <c r="B196" s="78" t="n"/>
      <c r="C196" s="7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</row>
    <row r="197">
      <c r="A197" s="24" t="n"/>
      <c r="B197" s="78" t="n"/>
      <c r="C197" s="7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</row>
    <row r="198">
      <c r="A198" s="24" t="n"/>
      <c r="B198" s="78" t="n"/>
      <c r="C198" s="7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</row>
    <row r="199">
      <c r="A199" s="24" t="n"/>
      <c r="B199" s="78" t="n"/>
      <c r="C199" s="7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</row>
    <row r="200">
      <c r="A200" s="24" t="n"/>
      <c r="B200" s="78" t="n"/>
      <c r="C200" s="7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</row>
    <row r="201">
      <c r="A201" s="24" t="n"/>
      <c r="B201" s="78" t="n"/>
      <c r="C201" s="7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</row>
    <row r="202">
      <c r="A202" s="24" t="n"/>
      <c r="B202" s="78" t="n"/>
      <c r="C202" s="7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</row>
    <row r="203">
      <c r="A203" s="24" t="n"/>
      <c r="B203" s="78" t="n"/>
      <c r="C203" s="7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</row>
    <row r="204">
      <c r="A204" s="24" t="n"/>
      <c r="B204" s="78" t="n"/>
      <c r="C204" s="7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</row>
    <row r="205">
      <c r="A205" s="24" t="n"/>
      <c r="B205" s="78" t="n"/>
      <c r="C205" s="7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</row>
    <row r="206">
      <c r="A206" s="24" t="n"/>
      <c r="B206" s="78" t="n"/>
      <c r="C206" s="7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</row>
    <row r="207">
      <c r="A207" s="24" t="n"/>
      <c r="B207" s="78" t="n"/>
      <c r="C207" s="7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</row>
    <row r="208">
      <c r="A208" s="24" t="n"/>
      <c r="B208" s="78" t="n"/>
      <c r="C208" s="7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</row>
    <row r="209">
      <c r="A209" s="24" t="n"/>
      <c r="B209" s="78" t="n"/>
      <c r="C209" s="7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</row>
    <row r="210">
      <c r="A210" s="24" t="n"/>
      <c r="B210" s="78" t="n"/>
      <c r="C210" s="7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</row>
    <row r="211">
      <c r="A211" s="24" t="n"/>
      <c r="B211" s="78" t="n"/>
      <c r="C211" s="7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</row>
    <row r="212">
      <c r="A212" s="24" t="n"/>
      <c r="B212" s="78" t="n"/>
      <c r="C212" s="7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</row>
    <row r="213">
      <c r="A213" s="24" t="n"/>
      <c r="B213" s="78" t="n"/>
      <c r="C213" s="7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</row>
    <row r="214">
      <c r="A214" s="24" t="n"/>
      <c r="B214" s="78" t="n"/>
      <c r="C214" s="7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</row>
    <row r="215">
      <c r="A215" s="24" t="n"/>
      <c r="B215" s="78" t="n"/>
      <c r="C215" s="7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</row>
    <row r="216">
      <c r="A216" s="24" t="n"/>
      <c r="B216" s="78" t="n"/>
      <c r="C216" s="7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</row>
    <row r="217">
      <c r="A217" s="24" t="n"/>
      <c r="B217" s="78" t="n"/>
      <c r="C217" s="7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</row>
    <row r="218">
      <c r="A218" s="24" t="n"/>
      <c r="B218" s="78" t="n"/>
      <c r="C218" s="7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</row>
    <row r="219">
      <c r="A219" s="24" t="n"/>
      <c r="B219" s="78" t="n"/>
      <c r="C219" s="7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</row>
    <row r="220">
      <c r="A220" s="24" t="n"/>
      <c r="B220" s="78" t="n"/>
      <c r="C220" s="7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</row>
    <row r="221">
      <c r="A221" s="24" t="n"/>
      <c r="B221" s="78" t="n"/>
      <c r="C221" s="7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</row>
    <row r="222">
      <c r="A222" s="24" t="n"/>
      <c r="B222" s="78" t="n"/>
      <c r="C222" s="7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</row>
    <row r="223">
      <c r="A223" s="24" t="n"/>
      <c r="B223" s="78" t="n"/>
      <c r="C223" s="7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</row>
    <row r="224">
      <c r="A224" s="24" t="n"/>
      <c r="B224" s="78" t="n"/>
      <c r="C224" s="7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</row>
    <row r="225">
      <c r="A225" s="24" t="n"/>
      <c r="B225" s="78" t="n"/>
      <c r="C225" s="7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</row>
    <row r="226">
      <c r="A226" s="24" t="n"/>
      <c r="B226" s="78" t="n"/>
      <c r="C226" s="7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</row>
    <row r="227">
      <c r="A227" s="24" t="n"/>
      <c r="B227" s="78" t="n"/>
      <c r="C227" s="7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</row>
    <row r="228">
      <c r="A228" s="24" t="n"/>
      <c r="B228" s="78" t="n"/>
      <c r="C228" s="7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</row>
    <row r="229">
      <c r="A229" s="24" t="n"/>
      <c r="B229" s="78" t="n"/>
      <c r="C229" s="7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</row>
    <row r="230">
      <c r="A230" s="24" t="n"/>
      <c r="B230" s="78" t="n"/>
      <c r="C230" s="7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</row>
    <row r="231">
      <c r="A231" s="24" t="n"/>
      <c r="B231" s="78" t="n"/>
      <c r="C231" s="7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</row>
    <row r="232">
      <c r="A232" s="24" t="n"/>
      <c r="B232" s="78" t="n"/>
      <c r="C232" s="7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</row>
    <row r="233">
      <c r="A233" s="24" t="n"/>
      <c r="B233" s="78" t="n"/>
      <c r="C233" s="7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</row>
    <row r="234">
      <c r="A234" s="24" t="n"/>
      <c r="B234" s="78" t="n"/>
      <c r="C234" s="7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</row>
    <row r="235">
      <c r="A235" s="24" t="n"/>
      <c r="B235" s="78" t="n"/>
      <c r="C235" s="7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</row>
    <row r="236">
      <c r="A236" s="24" t="n"/>
      <c r="B236" s="78" t="n"/>
      <c r="C236" s="7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</row>
    <row r="237">
      <c r="A237" s="24" t="n"/>
      <c r="B237" s="78" t="n"/>
      <c r="C237" s="7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</row>
    <row r="238">
      <c r="A238" s="24" t="n"/>
      <c r="B238" s="78" t="n"/>
      <c r="C238" s="7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</row>
    <row r="239">
      <c r="A239" s="24" t="n"/>
      <c r="B239" s="78" t="n"/>
      <c r="C239" s="7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</row>
    <row r="240">
      <c r="A240" s="24" t="n"/>
      <c r="B240" s="78" t="n"/>
      <c r="C240" s="7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</row>
    <row r="241">
      <c r="A241" s="24" t="n"/>
      <c r="B241" s="78" t="n"/>
      <c r="C241" s="7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</row>
    <row r="242">
      <c r="A242" s="24" t="n"/>
      <c r="B242" s="78" t="n"/>
      <c r="C242" s="7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</row>
    <row r="243">
      <c r="A243" s="24" t="n"/>
      <c r="B243" s="78" t="n"/>
      <c r="C243" s="7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</row>
    <row r="244">
      <c r="A244" s="24" t="n"/>
      <c r="B244" s="78" t="n"/>
      <c r="C244" s="7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</row>
    <row r="245">
      <c r="A245" s="24" t="n"/>
      <c r="B245" s="78" t="n"/>
      <c r="C245" s="7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</row>
    <row r="246">
      <c r="A246" s="24" t="n"/>
      <c r="B246" s="78" t="n"/>
      <c r="C246" s="7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</row>
    <row r="247">
      <c r="A247" s="24" t="n"/>
      <c r="B247" s="78" t="n"/>
      <c r="C247" s="7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</row>
    <row r="248">
      <c r="A248" s="24" t="n"/>
      <c r="B248" s="78" t="n"/>
      <c r="C248" s="7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</row>
    <row r="249">
      <c r="A249" s="24" t="n"/>
      <c r="B249" s="78" t="n"/>
      <c r="C249" s="7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</row>
    <row r="250">
      <c r="A250" s="24" t="n"/>
      <c r="B250" s="78" t="n"/>
      <c r="C250" s="7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</row>
    <row r="251">
      <c r="A251" s="24" t="n"/>
      <c r="B251" s="78" t="n"/>
      <c r="C251" s="7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</row>
    <row r="252">
      <c r="A252" s="24" t="n"/>
      <c r="B252" s="78" t="n"/>
      <c r="C252" s="7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</row>
    <row r="253">
      <c r="A253" s="24" t="n"/>
      <c r="B253" s="78" t="n"/>
      <c r="C253" s="7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</row>
    <row r="254">
      <c r="A254" s="24" t="n"/>
      <c r="B254" s="78" t="n"/>
      <c r="C254" s="7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</row>
    <row r="255">
      <c r="A255" s="24" t="n"/>
      <c r="B255" s="78" t="n"/>
      <c r="C255" s="7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</row>
    <row r="256">
      <c r="A256" s="24" t="n"/>
      <c r="B256" s="78" t="n"/>
      <c r="C256" s="7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</row>
    <row r="257">
      <c r="A257" s="24" t="n"/>
      <c r="B257" s="78" t="n"/>
      <c r="C257" s="7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</row>
    <row r="258">
      <c r="A258" s="24" t="n"/>
      <c r="B258" s="78" t="n"/>
      <c r="C258" s="7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</row>
    <row r="259">
      <c r="A259" s="24" t="n"/>
      <c r="B259" s="78" t="n"/>
      <c r="C259" s="7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</row>
    <row r="260">
      <c r="A260" s="24" t="n"/>
      <c r="B260" s="78" t="n"/>
      <c r="C260" s="7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</row>
    <row r="261">
      <c r="A261" s="24" t="n"/>
      <c r="B261" s="78" t="n"/>
      <c r="C261" s="7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</row>
    <row r="262">
      <c r="A262" s="24" t="n"/>
      <c r="B262" s="78" t="n"/>
      <c r="C262" s="7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</row>
    <row r="263">
      <c r="A263" s="24" t="n"/>
      <c r="B263" s="78" t="n"/>
      <c r="C263" s="7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</row>
    <row r="264">
      <c r="A264" s="24" t="n"/>
      <c r="B264" s="78" t="n"/>
      <c r="C264" s="7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</row>
    <row r="265">
      <c r="A265" s="24" t="n"/>
      <c r="B265" s="78" t="n"/>
      <c r="C265" s="7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</row>
    <row r="266">
      <c r="A266" s="24" t="n"/>
      <c r="B266" s="78" t="n"/>
      <c r="C266" s="7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</row>
    <row r="267">
      <c r="A267" s="24" t="n"/>
      <c r="B267" s="78" t="n"/>
      <c r="C267" s="7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</row>
    <row r="268">
      <c r="A268" s="24" t="n"/>
      <c r="B268" s="78" t="n"/>
      <c r="C268" s="7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</row>
    <row r="269">
      <c r="A269" s="24" t="n"/>
      <c r="B269" s="78" t="n"/>
      <c r="C269" s="7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</row>
    <row r="270">
      <c r="A270" s="24" t="n"/>
      <c r="B270" s="78" t="n"/>
      <c r="C270" s="7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</row>
    <row r="271">
      <c r="A271" s="24" t="n"/>
      <c r="B271" s="78" t="n"/>
      <c r="C271" s="7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</row>
    <row r="272">
      <c r="A272" s="24" t="n"/>
      <c r="B272" s="78" t="n"/>
      <c r="C272" s="7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</row>
    <row r="273">
      <c r="A273" s="24" t="n"/>
      <c r="B273" s="78" t="n"/>
      <c r="C273" s="7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</row>
    <row r="274">
      <c r="A274" s="24" t="n"/>
      <c r="B274" s="78" t="n"/>
      <c r="C274" s="7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</row>
    <row r="275">
      <c r="A275" s="24" t="n"/>
      <c r="B275" s="78" t="n"/>
      <c r="C275" s="7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</row>
    <row r="276">
      <c r="A276" s="24" t="n"/>
      <c r="B276" s="78" t="n"/>
      <c r="C276" s="7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</row>
    <row r="277">
      <c r="A277" s="24" t="n"/>
      <c r="B277" s="78" t="n"/>
      <c r="C277" s="7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</row>
    <row r="278">
      <c r="A278" s="24" t="n"/>
      <c r="B278" s="78" t="n"/>
      <c r="C278" s="7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</row>
    <row r="279">
      <c r="A279" s="24" t="n"/>
      <c r="B279" s="78" t="n"/>
      <c r="C279" s="7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</row>
    <row r="280">
      <c r="A280" s="24" t="n"/>
      <c r="B280" s="78" t="n"/>
      <c r="C280" s="7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</row>
    <row r="281">
      <c r="A281" s="24" t="n"/>
      <c r="B281" s="78" t="n"/>
      <c r="C281" s="7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</row>
    <row r="282">
      <c r="A282" s="24" t="n"/>
      <c r="B282" s="78" t="n"/>
      <c r="C282" s="7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</row>
    <row r="283">
      <c r="A283" s="24" t="n"/>
      <c r="B283" s="78" t="n"/>
      <c r="C283" s="7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</row>
    <row r="284">
      <c r="A284" s="24" t="n"/>
      <c r="B284" s="78" t="n"/>
      <c r="C284" s="7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</row>
    <row r="285">
      <c r="A285" s="24" t="n"/>
      <c r="B285" s="78" t="n"/>
      <c r="C285" s="7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</row>
    <row r="286">
      <c r="A286" s="24" t="n"/>
      <c r="B286" s="78" t="n"/>
      <c r="C286" s="7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</row>
    <row r="287">
      <c r="A287" s="24" t="n"/>
      <c r="B287" s="78" t="n"/>
      <c r="C287" s="7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</row>
    <row r="288">
      <c r="A288" s="24" t="n"/>
      <c r="B288" s="78" t="n"/>
      <c r="C288" s="7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</row>
    <row r="289">
      <c r="A289" s="24" t="n"/>
      <c r="B289" s="78" t="n"/>
      <c r="C289" s="7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</row>
    <row r="290">
      <c r="A290" s="24" t="n"/>
      <c r="B290" s="78" t="n"/>
      <c r="C290" s="7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</row>
    <row r="291">
      <c r="A291" s="24" t="n"/>
      <c r="B291" s="78" t="n"/>
      <c r="C291" s="7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</row>
    <row r="292">
      <c r="A292" s="24" t="n"/>
      <c r="B292" s="78" t="n"/>
      <c r="C292" s="7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</row>
    <row r="293">
      <c r="A293" s="24" t="n"/>
      <c r="B293" s="78" t="n"/>
      <c r="C293" s="7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</row>
    <row r="294">
      <c r="A294" s="24" t="n"/>
      <c r="B294" s="78" t="n"/>
      <c r="C294" s="7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</row>
    <row r="295">
      <c r="A295" s="24" t="n"/>
      <c r="B295" s="78" t="n"/>
      <c r="C295" s="7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</row>
    <row r="296">
      <c r="A296" s="24" t="n"/>
      <c r="B296" s="78" t="n"/>
      <c r="C296" s="7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</row>
    <row r="297">
      <c r="A297" s="24" t="n"/>
      <c r="B297" s="78" t="n"/>
      <c r="C297" s="7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</row>
    <row r="298">
      <c r="A298" s="24" t="n"/>
      <c r="B298" s="78" t="n"/>
      <c r="C298" s="7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</row>
    <row r="299">
      <c r="A299" s="24" t="n"/>
      <c r="B299" s="78" t="n"/>
      <c r="C299" s="7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</row>
    <row r="300">
      <c r="A300" s="24" t="n"/>
      <c r="B300" s="78" t="n"/>
      <c r="C300" s="7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</row>
    <row r="301">
      <c r="A301" s="24" t="n"/>
      <c r="B301" s="78" t="n"/>
      <c r="C301" s="7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</row>
    <row r="302">
      <c r="A302" s="24" t="n"/>
      <c r="B302" s="78" t="n"/>
      <c r="C302" s="7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</row>
    <row r="303">
      <c r="A303" s="24" t="n"/>
      <c r="B303" s="78" t="n"/>
      <c r="C303" s="7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</row>
    <row r="304">
      <c r="A304" s="24" t="n"/>
      <c r="B304" s="78" t="n"/>
      <c r="C304" s="7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</row>
    <row r="305">
      <c r="A305" s="24" t="n"/>
      <c r="B305" s="78" t="n"/>
      <c r="C305" s="7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</row>
    <row r="306">
      <c r="A306" s="24" t="n"/>
      <c r="B306" s="78" t="n"/>
      <c r="C306" s="7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</row>
    <row r="307">
      <c r="A307" s="24" t="n"/>
      <c r="B307" s="78" t="n"/>
      <c r="C307" s="7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</row>
    <row r="308">
      <c r="A308" s="24" t="n"/>
      <c r="B308" s="78" t="n"/>
      <c r="C308" s="7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</row>
    <row r="309">
      <c r="A309" s="24" t="n"/>
      <c r="B309" s="78" t="n"/>
      <c r="C309" s="7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</row>
    <row r="310">
      <c r="A310" s="24" t="n"/>
      <c r="B310" s="78" t="n"/>
      <c r="C310" s="7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</row>
    <row r="311">
      <c r="A311" s="24" t="n"/>
      <c r="B311" s="78" t="n"/>
      <c r="C311" s="7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</row>
    <row r="312">
      <c r="A312" s="24" t="n"/>
      <c r="B312" s="78" t="n"/>
      <c r="C312" s="7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</row>
    <row r="313">
      <c r="A313" s="24" t="n"/>
      <c r="B313" s="78" t="n"/>
      <c r="C313" s="7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</row>
    <row r="314">
      <c r="A314" s="24" t="n"/>
      <c r="B314" s="78" t="n"/>
      <c r="C314" s="7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</row>
    <row r="315">
      <c r="A315" s="24" t="n"/>
      <c r="B315" s="78" t="n"/>
      <c r="C315" s="7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</row>
    <row r="316">
      <c r="A316" s="24" t="n"/>
      <c r="B316" s="78" t="n"/>
      <c r="C316" s="7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</row>
    <row r="317">
      <c r="A317" s="24" t="n"/>
      <c r="B317" s="78" t="n"/>
      <c r="C317" s="7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</row>
    <row r="318">
      <c r="A318" s="24" t="n"/>
      <c r="B318" s="78" t="n"/>
      <c r="C318" s="7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</row>
    <row r="319">
      <c r="A319" s="24" t="n"/>
      <c r="B319" s="78" t="n"/>
      <c r="C319" s="7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</row>
    <row r="320">
      <c r="A320" s="24" t="n"/>
      <c r="B320" s="78" t="n"/>
      <c r="C320" s="7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</row>
    <row r="321">
      <c r="A321" s="24" t="n"/>
      <c r="B321" s="78" t="n"/>
      <c r="C321" s="7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</row>
    <row r="322">
      <c r="A322" s="24" t="n"/>
      <c r="B322" s="78" t="n"/>
      <c r="C322" s="7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</row>
    <row r="323">
      <c r="A323" s="24" t="n"/>
      <c r="B323" s="78" t="n"/>
      <c r="C323" s="7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</row>
    <row r="324">
      <c r="A324" s="24" t="n"/>
      <c r="B324" s="78" t="n"/>
      <c r="C324" s="7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</row>
    <row r="325">
      <c r="A325" s="24" t="n"/>
      <c r="B325" s="78" t="n"/>
      <c r="C325" s="7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</row>
    <row r="326">
      <c r="A326" s="24" t="n"/>
      <c r="B326" s="78" t="n"/>
      <c r="C326" s="7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</row>
    <row r="327">
      <c r="A327" s="24" t="n"/>
      <c r="B327" s="78" t="n"/>
      <c r="C327" s="7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</row>
    <row r="328">
      <c r="A328" s="24" t="n"/>
      <c r="B328" s="78" t="n"/>
      <c r="C328" s="7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</row>
    <row r="329">
      <c r="A329" s="24" t="n"/>
      <c r="B329" s="78" t="n"/>
      <c r="C329" s="7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</row>
    <row r="330">
      <c r="A330" s="24" t="n"/>
      <c r="B330" s="78" t="n"/>
      <c r="C330" s="7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</row>
    <row r="331">
      <c r="A331" s="24" t="n"/>
      <c r="B331" s="78" t="n"/>
      <c r="C331" s="7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</row>
    <row r="332">
      <c r="A332" s="24" t="n"/>
      <c r="B332" s="78" t="n"/>
      <c r="C332" s="7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</row>
    <row r="333">
      <c r="A333" s="24" t="n"/>
      <c r="B333" s="78" t="n"/>
      <c r="C333" s="7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</row>
    <row r="334">
      <c r="A334" s="24" t="n"/>
      <c r="B334" s="78" t="n"/>
      <c r="C334" s="7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</row>
    <row r="335">
      <c r="A335" s="24" t="n"/>
      <c r="B335" s="78" t="n"/>
      <c r="C335" s="7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</row>
    <row r="336">
      <c r="A336" s="24" t="n"/>
      <c r="B336" s="78" t="n"/>
      <c r="C336" s="7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</row>
    <row r="337">
      <c r="A337" s="24" t="n"/>
      <c r="B337" s="78" t="n"/>
      <c r="C337" s="7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</row>
    <row r="338">
      <c r="A338" s="24" t="n"/>
      <c r="B338" s="78" t="n"/>
      <c r="C338" s="7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</row>
    <row r="339">
      <c r="A339" s="24" t="n"/>
      <c r="B339" s="78" t="n"/>
      <c r="C339" s="7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</row>
    <row r="340">
      <c r="A340" s="24" t="n"/>
      <c r="B340" s="78" t="n"/>
      <c r="C340" s="7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</row>
    <row r="341">
      <c r="A341" s="24" t="n"/>
      <c r="B341" s="78" t="n"/>
      <c r="C341" s="7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</row>
    <row r="342">
      <c r="A342" s="24" t="n"/>
      <c r="B342" s="78" t="n"/>
      <c r="C342" s="7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</row>
    <row r="343">
      <c r="A343" s="24" t="n"/>
      <c r="B343" s="78" t="n"/>
      <c r="C343" s="7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</row>
    <row r="344">
      <c r="A344" s="24" t="n"/>
      <c r="B344" s="78" t="n"/>
      <c r="C344" s="7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</row>
    <row r="345">
      <c r="A345" s="24" t="n"/>
      <c r="B345" s="78" t="n"/>
      <c r="C345" s="7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</row>
    <row r="346">
      <c r="A346" s="24" t="n"/>
      <c r="B346" s="78" t="n"/>
      <c r="C346" s="7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</row>
    <row r="347">
      <c r="A347" s="24" t="n"/>
      <c r="B347" s="78" t="n"/>
      <c r="C347" s="7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</row>
    <row r="348">
      <c r="A348" s="24" t="n"/>
      <c r="B348" s="78" t="n"/>
      <c r="C348" s="7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</row>
    <row r="349">
      <c r="A349" s="24" t="n"/>
      <c r="B349" s="78" t="n"/>
      <c r="C349" s="7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</row>
    <row r="350">
      <c r="A350" s="24" t="n"/>
      <c r="B350" s="78" t="n"/>
      <c r="C350" s="7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</row>
    <row r="351">
      <c r="A351" s="24" t="n"/>
      <c r="B351" s="78" t="n"/>
      <c r="C351" s="7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</row>
    <row r="352">
      <c r="A352" s="24" t="n"/>
      <c r="B352" s="78" t="n"/>
      <c r="C352" s="7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</row>
    <row r="353">
      <c r="A353" s="24" t="n"/>
      <c r="B353" s="78" t="n"/>
      <c r="C353" s="7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</row>
    <row r="354">
      <c r="A354" s="24" t="n"/>
      <c r="B354" s="78" t="n"/>
      <c r="C354" s="7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</row>
    <row r="355">
      <c r="A355" s="24" t="n"/>
      <c r="B355" s="78" t="n"/>
      <c r="C355" s="7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</row>
    <row r="356">
      <c r="A356" s="24" t="n"/>
      <c r="B356" s="78" t="n"/>
      <c r="C356" s="7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</row>
    <row r="357">
      <c r="A357" s="24" t="n"/>
      <c r="B357" s="78" t="n"/>
      <c r="C357" s="7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</row>
    <row r="358">
      <c r="A358" s="24" t="n"/>
      <c r="B358" s="78" t="n"/>
      <c r="C358" s="7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</row>
    <row r="359">
      <c r="A359" s="24" t="n"/>
      <c r="B359" s="78" t="n"/>
      <c r="C359" s="7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</row>
    <row r="360">
      <c r="A360" s="24" t="n"/>
      <c r="B360" s="78" t="n"/>
      <c r="C360" s="7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</row>
    <row r="361">
      <c r="A361" s="24" t="n"/>
      <c r="B361" s="78" t="n"/>
      <c r="C361" s="7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</row>
    <row r="362">
      <c r="A362" s="24" t="n"/>
      <c r="B362" s="78" t="n"/>
      <c r="C362" s="7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</row>
    <row r="363">
      <c r="A363" s="24" t="n"/>
      <c r="B363" s="78" t="n"/>
      <c r="C363" s="7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</row>
    <row r="364">
      <c r="A364" s="24" t="n"/>
      <c r="B364" s="78" t="n"/>
      <c r="C364" s="7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</row>
    <row r="365">
      <c r="A365" s="24" t="n"/>
      <c r="B365" s="78" t="n"/>
      <c r="C365" s="7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</row>
    <row r="366">
      <c r="A366" s="24" t="n"/>
      <c r="B366" s="78" t="n"/>
      <c r="C366" s="7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</row>
    <row r="367">
      <c r="A367" s="24" t="n"/>
      <c r="B367" s="78" t="n"/>
      <c r="C367" s="7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</row>
    <row r="368">
      <c r="A368" s="24" t="n"/>
      <c r="B368" s="78" t="n"/>
      <c r="C368" s="7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</row>
    <row r="369">
      <c r="A369" s="24" t="n"/>
      <c r="B369" s="78" t="n"/>
      <c r="C369" s="7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</row>
    <row r="370">
      <c r="A370" s="24" t="n"/>
      <c r="B370" s="78" t="n"/>
      <c r="C370" s="7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</row>
    <row r="371">
      <c r="A371" s="24" t="n"/>
      <c r="B371" s="78" t="n"/>
      <c r="C371" s="7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</row>
    <row r="372">
      <c r="A372" s="24" t="n"/>
      <c r="B372" s="78" t="n"/>
      <c r="C372" s="7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</row>
    <row r="373">
      <c r="A373" s="24" t="n"/>
      <c r="B373" s="78" t="n"/>
      <c r="C373" s="7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</row>
    <row r="374">
      <c r="A374" s="24" t="n"/>
      <c r="B374" s="78" t="n"/>
      <c r="C374" s="7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</row>
    <row r="375">
      <c r="A375" s="24" t="n"/>
      <c r="B375" s="78" t="n"/>
      <c r="C375" s="7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</row>
    <row r="376">
      <c r="A376" s="24" t="n"/>
      <c r="B376" s="78" t="n"/>
      <c r="C376" s="7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</row>
    <row r="377">
      <c r="A377" s="24" t="n"/>
      <c r="B377" s="78" t="n"/>
      <c r="C377" s="7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</row>
    <row r="378">
      <c r="A378" s="24" t="n"/>
      <c r="B378" s="78" t="n"/>
      <c r="C378" s="7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</row>
    <row r="379">
      <c r="A379" s="24" t="n"/>
      <c r="B379" s="78" t="n"/>
      <c r="C379" s="7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</row>
    <row r="380">
      <c r="A380" s="24" t="n"/>
      <c r="B380" s="78" t="n"/>
      <c r="C380" s="7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</row>
    <row r="381">
      <c r="A381" s="24" t="n"/>
      <c r="B381" s="78" t="n"/>
      <c r="C381" s="7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</row>
    <row r="382">
      <c r="A382" s="24" t="n"/>
      <c r="B382" s="78" t="n"/>
      <c r="C382" s="7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</row>
    <row r="383">
      <c r="A383" s="24" t="n"/>
      <c r="B383" s="78" t="n"/>
      <c r="C383" s="7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</row>
    <row r="384">
      <c r="A384" s="24" t="n"/>
      <c r="B384" s="78" t="n"/>
      <c r="C384" s="7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</row>
    <row r="385">
      <c r="A385" s="24" t="n"/>
      <c r="B385" s="78" t="n"/>
      <c r="C385" s="7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</row>
    <row r="386">
      <c r="A386" s="24" t="n"/>
      <c r="B386" s="78" t="n"/>
      <c r="C386" s="7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</row>
    <row r="387">
      <c r="A387" s="24" t="n"/>
      <c r="B387" s="78" t="n"/>
      <c r="C387" s="7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</row>
    <row r="388">
      <c r="A388" s="24" t="n"/>
      <c r="B388" s="78" t="n"/>
      <c r="C388" s="7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</row>
    <row r="389">
      <c r="A389" s="24" t="n"/>
      <c r="B389" s="78" t="n"/>
      <c r="C389" s="7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</row>
    <row r="390">
      <c r="A390" s="24" t="n"/>
      <c r="B390" s="78" t="n"/>
      <c r="C390" s="7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</row>
    <row r="391">
      <c r="A391" s="24" t="n"/>
      <c r="B391" s="78" t="n"/>
      <c r="C391" s="7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</row>
    <row r="392">
      <c r="A392" s="24" t="n"/>
      <c r="B392" s="78" t="n"/>
      <c r="C392" s="7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</row>
    <row r="393">
      <c r="A393" s="24" t="n"/>
      <c r="B393" s="78" t="n"/>
      <c r="C393" s="7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</row>
    <row r="394">
      <c r="A394" s="24" t="n"/>
      <c r="B394" s="78" t="n"/>
      <c r="C394" s="7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</row>
    <row r="395">
      <c r="A395" s="24" t="n"/>
      <c r="B395" s="78" t="n"/>
      <c r="C395" s="7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</row>
    <row r="396">
      <c r="A396" s="24" t="n"/>
      <c r="B396" s="78" t="n"/>
      <c r="C396" s="7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</row>
    <row r="397">
      <c r="A397" s="24" t="n"/>
      <c r="B397" s="78" t="n"/>
      <c r="C397" s="7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</row>
    <row r="398">
      <c r="A398" s="24" t="n"/>
      <c r="B398" s="78" t="n"/>
      <c r="C398" s="7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</row>
    <row r="399">
      <c r="A399" s="24" t="n"/>
      <c r="B399" s="78" t="n"/>
      <c r="C399" s="7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</row>
    <row r="400">
      <c r="A400" s="24" t="n"/>
      <c r="B400" s="78" t="n"/>
      <c r="C400" s="7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</row>
    <row r="401">
      <c r="A401" s="24" t="n"/>
      <c r="B401" s="78" t="n"/>
      <c r="C401" s="7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</row>
    <row r="402">
      <c r="A402" s="24" t="n"/>
      <c r="B402" s="78" t="n"/>
      <c r="C402" s="7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</row>
    <row r="403">
      <c r="A403" s="24" t="n"/>
      <c r="B403" s="78" t="n"/>
      <c r="C403" s="7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</row>
    <row r="404">
      <c r="A404" s="24" t="n"/>
      <c r="B404" s="78" t="n"/>
      <c r="C404" s="7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</row>
    <row r="405">
      <c r="A405" s="24" t="n"/>
      <c r="B405" s="78" t="n"/>
      <c r="C405" s="7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</row>
    <row r="406">
      <c r="A406" s="24" t="n"/>
      <c r="B406" s="78" t="n"/>
      <c r="C406" s="7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</row>
    <row r="407">
      <c r="A407" s="24" t="n"/>
      <c r="B407" s="78" t="n"/>
      <c r="C407" s="7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</row>
    <row r="408">
      <c r="A408" s="24" t="n"/>
      <c r="B408" s="78" t="n"/>
      <c r="C408" s="7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</row>
    <row r="409">
      <c r="A409" s="24" t="n"/>
      <c r="B409" s="78" t="n"/>
      <c r="C409" s="7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</row>
    <row r="410">
      <c r="A410" s="24" t="n"/>
      <c r="B410" s="78" t="n"/>
      <c r="C410" s="7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</row>
    <row r="411">
      <c r="A411" s="24" t="n"/>
      <c r="B411" s="78" t="n"/>
      <c r="C411" s="7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</row>
    <row r="412">
      <c r="A412" s="24" t="n"/>
      <c r="B412" s="78" t="n"/>
      <c r="C412" s="7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</row>
    <row r="413">
      <c r="A413" s="24" t="n"/>
      <c r="B413" s="78" t="n"/>
      <c r="C413" s="7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</row>
    <row r="414">
      <c r="A414" s="24" t="n"/>
      <c r="B414" s="78" t="n"/>
      <c r="C414" s="7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</row>
    <row r="415">
      <c r="A415" s="24" t="n"/>
      <c r="B415" s="78" t="n"/>
      <c r="C415" s="7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</row>
    <row r="416">
      <c r="A416" s="24" t="n"/>
      <c r="B416" s="78" t="n"/>
      <c r="C416" s="7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</row>
    <row r="417">
      <c r="A417" s="24" t="n"/>
      <c r="B417" s="78" t="n"/>
      <c r="C417" s="7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</row>
    <row r="418">
      <c r="A418" s="24" t="n"/>
      <c r="B418" s="78" t="n"/>
      <c r="C418" s="7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</row>
    <row r="419">
      <c r="A419" s="24" t="n"/>
      <c r="B419" s="78" t="n"/>
      <c r="C419" s="7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</row>
    <row r="420">
      <c r="A420" s="24" t="n"/>
      <c r="B420" s="78" t="n"/>
      <c r="C420" s="7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</row>
    <row r="421">
      <c r="A421" s="24" t="n"/>
      <c r="B421" s="78" t="n"/>
      <c r="C421" s="7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</row>
    <row r="422">
      <c r="A422" s="24" t="n"/>
      <c r="B422" s="78" t="n"/>
      <c r="C422" s="7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</row>
    <row r="423">
      <c r="A423" s="24" t="n"/>
      <c r="B423" s="78" t="n"/>
      <c r="C423" s="7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</row>
    <row r="424">
      <c r="A424" s="24" t="n"/>
      <c r="B424" s="78" t="n"/>
      <c r="C424" s="7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</row>
    <row r="425">
      <c r="A425" s="24" t="n"/>
      <c r="B425" s="78" t="n"/>
      <c r="C425" s="7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</row>
    <row r="426">
      <c r="A426" s="24" t="n"/>
      <c r="B426" s="78" t="n"/>
      <c r="C426" s="7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</row>
    <row r="427">
      <c r="A427" s="24" t="n"/>
      <c r="B427" s="78" t="n"/>
      <c r="C427" s="7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</row>
    <row r="428">
      <c r="A428" s="24" t="n"/>
      <c r="B428" s="78" t="n"/>
      <c r="C428" s="7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</row>
    <row r="429">
      <c r="A429" s="24" t="n"/>
      <c r="B429" s="78" t="n"/>
      <c r="C429" s="7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</row>
    <row r="430">
      <c r="A430" s="24" t="n"/>
      <c r="B430" s="78" t="n"/>
      <c r="C430" s="7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</row>
    <row r="431">
      <c r="A431" s="24" t="n"/>
      <c r="B431" s="78" t="n"/>
      <c r="C431" s="7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</row>
    <row r="432">
      <c r="A432" s="24" t="n"/>
      <c r="B432" s="78" t="n"/>
      <c r="C432" s="7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</row>
    <row r="433">
      <c r="A433" s="24" t="n"/>
      <c r="B433" s="78" t="n"/>
      <c r="C433" s="7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</row>
    <row r="434">
      <c r="A434" s="24" t="n"/>
      <c r="B434" s="78" t="n"/>
      <c r="C434" s="7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</row>
    <row r="435">
      <c r="A435" s="24" t="n"/>
      <c r="B435" s="78" t="n"/>
      <c r="C435" s="7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</row>
    <row r="436">
      <c r="A436" s="24" t="n"/>
      <c r="B436" s="78" t="n"/>
      <c r="C436" s="7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</row>
    <row r="437">
      <c r="A437" s="24" t="n"/>
      <c r="B437" s="78" t="n"/>
      <c r="C437" s="7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</row>
    <row r="438">
      <c r="A438" s="24" t="n"/>
      <c r="B438" s="78" t="n"/>
      <c r="C438" s="7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</row>
    <row r="439">
      <c r="A439" s="24" t="n"/>
      <c r="B439" s="78" t="n"/>
      <c r="C439" s="7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</row>
    <row r="440">
      <c r="A440" s="24" t="n"/>
      <c r="B440" s="78" t="n"/>
      <c r="C440" s="7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</row>
    <row r="441">
      <c r="A441" s="24" t="n"/>
      <c r="B441" s="78" t="n"/>
      <c r="C441" s="7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</row>
    <row r="442">
      <c r="A442" s="24" t="n"/>
      <c r="B442" s="78" t="n"/>
      <c r="C442" s="7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</row>
    <row r="443">
      <c r="A443" s="24" t="n"/>
      <c r="B443" s="78" t="n"/>
      <c r="C443" s="7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</row>
    <row r="444">
      <c r="A444" s="24" t="n"/>
      <c r="B444" s="78" t="n"/>
      <c r="C444" s="7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</row>
    <row r="445">
      <c r="A445" s="24" t="n"/>
      <c r="B445" s="78" t="n"/>
      <c r="C445" s="7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</row>
    <row r="446">
      <c r="A446" s="24" t="n"/>
      <c r="B446" s="78" t="n"/>
      <c r="C446" s="7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</row>
    <row r="447">
      <c r="A447" s="24" t="n"/>
      <c r="B447" s="78" t="n"/>
      <c r="C447" s="7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</row>
    <row r="448">
      <c r="A448" s="24" t="n"/>
      <c r="B448" s="78" t="n"/>
      <c r="C448" s="7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</row>
    <row r="449">
      <c r="A449" s="24" t="n"/>
      <c r="B449" s="78" t="n"/>
      <c r="C449" s="7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</row>
    <row r="450">
      <c r="A450" s="24" t="n"/>
      <c r="B450" s="78" t="n"/>
      <c r="C450" s="7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</row>
    <row r="451">
      <c r="A451" s="24" t="n"/>
      <c r="B451" s="78" t="n"/>
      <c r="C451" s="7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</row>
    <row r="452">
      <c r="A452" s="24" t="n"/>
      <c r="B452" s="78" t="n"/>
      <c r="C452" s="7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</row>
    <row r="453">
      <c r="A453" s="24" t="n"/>
      <c r="B453" s="78" t="n"/>
      <c r="C453" s="7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</row>
    <row r="454">
      <c r="A454" s="24" t="n"/>
      <c r="B454" s="78" t="n"/>
      <c r="C454" s="7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</row>
    <row r="455">
      <c r="A455" s="24" t="n"/>
      <c r="B455" s="78" t="n"/>
      <c r="C455" s="7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</row>
    <row r="456">
      <c r="A456" s="24" t="n"/>
      <c r="B456" s="78" t="n"/>
      <c r="C456" s="7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</row>
    <row r="457">
      <c r="A457" s="24" t="n"/>
      <c r="B457" s="78" t="n"/>
      <c r="C457" s="7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</row>
    <row r="458">
      <c r="A458" s="24" t="n"/>
      <c r="B458" s="78" t="n"/>
      <c r="C458" s="7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</row>
    <row r="459">
      <c r="A459" s="24" t="n"/>
      <c r="B459" s="78" t="n"/>
      <c r="C459" s="7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</row>
    <row r="460">
      <c r="A460" s="24" t="n"/>
      <c r="B460" s="78" t="n"/>
      <c r="C460" s="7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</row>
    <row r="461">
      <c r="A461" s="24" t="n"/>
      <c r="B461" s="78" t="n"/>
      <c r="C461" s="7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</row>
    <row r="462">
      <c r="A462" s="24" t="n"/>
      <c r="B462" s="78" t="n"/>
      <c r="C462" s="7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</row>
    <row r="463">
      <c r="A463" s="24" t="n"/>
      <c r="B463" s="78" t="n"/>
      <c r="C463" s="7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</row>
    <row r="464">
      <c r="A464" s="24" t="n"/>
      <c r="B464" s="78" t="n"/>
      <c r="C464" s="7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</row>
    <row r="465">
      <c r="A465" s="24" t="n"/>
      <c r="B465" s="78" t="n"/>
      <c r="C465" s="7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</row>
    <row r="466">
      <c r="A466" s="24" t="n"/>
      <c r="B466" s="78" t="n"/>
      <c r="C466" s="7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</row>
    <row r="467">
      <c r="A467" s="24" t="n"/>
      <c r="B467" s="78" t="n"/>
      <c r="C467" s="7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</row>
    <row r="468">
      <c r="A468" s="24" t="n"/>
      <c r="B468" s="78" t="n"/>
      <c r="C468" s="7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</row>
    <row r="469">
      <c r="A469" s="24" t="n"/>
      <c r="B469" s="78" t="n"/>
      <c r="C469" s="7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</row>
    <row r="470">
      <c r="A470" s="24" t="n"/>
      <c r="B470" s="78" t="n"/>
      <c r="C470" s="7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</row>
    <row r="471">
      <c r="A471" s="24" t="n"/>
      <c r="B471" s="78" t="n"/>
      <c r="C471" s="7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</row>
    <row r="472">
      <c r="A472" s="24" t="n"/>
      <c r="B472" s="78" t="n"/>
      <c r="C472" s="7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</row>
    <row r="473">
      <c r="A473" s="24" t="n"/>
      <c r="B473" s="78" t="n"/>
      <c r="C473" s="7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</row>
    <row r="474">
      <c r="A474" s="24" t="n"/>
      <c r="B474" s="78" t="n"/>
      <c r="C474" s="7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</row>
    <row r="475">
      <c r="A475" s="24" t="n"/>
      <c r="B475" s="78" t="n"/>
      <c r="C475" s="7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</row>
    <row r="476">
      <c r="A476" s="24" t="n"/>
      <c r="B476" s="78" t="n"/>
      <c r="C476" s="7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</row>
    <row r="477">
      <c r="A477" s="24" t="n"/>
      <c r="B477" s="78" t="n"/>
      <c r="C477" s="7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</row>
    <row r="478">
      <c r="A478" s="24" t="n"/>
      <c r="B478" s="78" t="n"/>
      <c r="C478" s="7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</row>
    <row r="479">
      <c r="A479" s="24" t="n"/>
      <c r="B479" s="78" t="n"/>
      <c r="C479" s="7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</row>
    <row r="480">
      <c r="A480" s="24" t="n"/>
      <c r="B480" s="78" t="n"/>
      <c r="C480" s="7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</row>
    <row r="481">
      <c r="A481" s="24" t="n"/>
      <c r="B481" s="78" t="n"/>
      <c r="C481" s="7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</row>
    <row r="482">
      <c r="A482" s="24" t="n"/>
      <c r="B482" s="78" t="n"/>
      <c r="C482" s="7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</row>
    <row r="483">
      <c r="A483" s="24" t="n"/>
      <c r="B483" s="78" t="n"/>
      <c r="C483" s="7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</row>
    <row r="484">
      <c r="A484" s="24" t="n"/>
      <c r="B484" s="78" t="n"/>
      <c r="C484" s="7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</row>
    <row r="485">
      <c r="A485" s="24" t="n"/>
      <c r="B485" s="78" t="n"/>
      <c r="C485" s="7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</row>
    <row r="486">
      <c r="A486" s="24" t="n"/>
      <c r="B486" s="78" t="n"/>
      <c r="C486" s="7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</row>
    <row r="487">
      <c r="A487" s="24" t="n"/>
      <c r="B487" s="78" t="n"/>
      <c r="C487" s="7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</row>
    <row r="488">
      <c r="A488" s="24" t="n"/>
      <c r="B488" s="78" t="n"/>
      <c r="C488" s="7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</row>
    <row r="489">
      <c r="A489" s="24" t="n"/>
      <c r="B489" s="78" t="n"/>
      <c r="C489" s="7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</row>
    <row r="490">
      <c r="A490" s="24" t="n"/>
      <c r="B490" s="78" t="n"/>
      <c r="C490" s="7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</row>
    <row r="491">
      <c r="A491" s="24" t="n"/>
      <c r="B491" s="78" t="n"/>
      <c r="C491" s="7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</row>
    <row r="492">
      <c r="A492" s="24" t="n"/>
      <c r="B492" s="78" t="n"/>
      <c r="C492" s="7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</row>
    <row r="493">
      <c r="A493" s="24" t="n"/>
      <c r="B493" s="78" t="n"/>
      <c r="C493" s="7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</row>
    <row r="494">
      <c r="A494" s="24" t="n"/>
      <c r="B494" s="78" t="n"/>
      <c r="C494" s="7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</row>
    <row r="495">
      <c r="A495" s="24" t="n"/>
      <c r="B495" s="78" t="n"/>
      <c r="C495" s="7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</row>
    <row r="496">
      <c r="A496" s="24" t="n"/>
      <c r="B496" s="78" t="n"/>
      <c r="C496" s="7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</row>
    <row r="497">
      <c r="A497" s="24" t="n"/>
      <c r="B497" s="78" t="n"/>
      <c r="C497" s="7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</row>
    <row r="498">
      <c r="A498" s="24" t="n"/>
      <c r="B498" s="78" t="n"/>
      <c r="C498" s="7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</row>
    <row r="499">
      <c r="A499" s="24" t="n"/>
      <c r="B499" s="78" t="n"/>
      <c r="C499" s="7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</row>
    <row r="500">
      <c r="A500" s="24" t="n"/>
      <c r="B500" s="78" t="n"/>
      <c r="C500" s="7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</row>
    <row r="501">
      <c r="A501" s="24" t="n"/>
      <c r="B501" s="78" t="n"/>
      <c r="C501" s="7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</row>
    <row r="502">
      <c r="A502" s="24" t="n"/>
      <c r="B502" s="78" t="n"/>
      <c r="C502" s="7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</row>
    <row r="503">
      <c r="A503" s="24" t="n"/>
      <c r="B503" s="78" t="n"/>
      <c r="C503" s="7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</row>
    <row r="504">
      <c r="A504" s="24" t="n"/>
      <c r="B504" s="78" t="n"/>
      <c r="C504" s="7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</row>
    <row r="505">
      <c r="A505" s="24" t="n"/>
      <c r="B505" s="78" t="n"/>
      <c r="C505" s="7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</row>
    <row r="506">
      <c r="A506" s="24" t="n"/>
      <c r="B506" s="78" t="n"/>
      <c r="C506" s="7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</row>
    <row r="507">
      <c r="A507" s="24" t="n"/>
      <c r="B507" s="78" t="n"/>
      <c r="C507" s="7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</row>
    <row r="508">
      <c r="A508" s="24" t="n"/>
      <c r="B508" s="78" t="n"/>
      <c r="C508" s="7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</row>
    <row r="509">
      <c r="A509" s="24" t="n"/>
      <c r="B509" s="78" t="n"/>
      <c r="C509" s="7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</row>
    <row r="510">
      <c r="A510" s="24" t="n"/>
      <c r="B510" s="78" t="n"/>
      <c r="C510" s="7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</row>
    <row r="511">
      <c r="A511" s="24" t="n"/>
      <c r="B511" s="78" t="n"/>
      <c r="C511" s="7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</row>
    <row r="512">
      <c r="A512" s="24" t="n"/>
      <c r="B512" s="78" t="n"/>
      <c r="C512" s="7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</row>
    <row r="513">
      <c r="A513" s="24" t="n"/>
      <c r="B513" s="78" t="n"/>
      <c r="C513" s="7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</row>
    <row r="514">
      <c r="A514" s="24" t="n"/>
      <c r="B514" s="78" t="n"/>
      <c r="C514" s="7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</row>
    <row r="515">
      <c r="A515" s="24" t="n"/>
      <c r="B515" s="78" t="n"/>
      <c r="C515" s="7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</row>
    <row r="516">
      <c r="A516" s="24" t="n"/>
      <c r="B516" s="78" t="n"/>
      <c r="C516" s="7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</row>
    <row r="517">
      <c r="A517" s="24" t="n"/>
      <c r="B517" s="78" t="n"/>
      <c r="C517" s="7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</row>
    <row r="518">
      <c r="A518" s="24" t="n"/>
      <c r="B518" s="78" t="n"/>
      <c r="C518" s="7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</row>
    <row r="519">
      <c r="A519" s="24" t="n"/>
      <c r="B519" s="78" t="n"/>
      <c r="C519" s="7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</row>
    <row r="520">
      <c r="A520" s="24" t="n"/>
      <c r="B520" s="78" t="n"/>
      <c r="C520" s="7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</row>
    <row r="521">
      <c r="A521" s="24" t="n"/>
      <c r="B521" s="78" t="n"/>
      <c r="C521" s="7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</row>
    <row r="522">
      <c r="A522" s="24" t="n"/>
      <c r="B522" s="78" t="n"/>
      <c r="C522" s="7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</row>
    <row r="523">
      <c r="A523" s="24" t="n"/>
      <c r="B523" s="78" t="n"/>
      <c r="C523" s="7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</row>
    <row r="524">
      <c r="A524" s="24" t="n"/>
      <c r="B524" s="78" t="n"/>
      <c r="C524" s="7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</row>
    <row r="525">
      <c r="A525" s="24" t="n"/>
      <c r="B525" s="78" t="n"/>
      <c r="C525" s="7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</row>
    <row r="526">
      <c r="A526" s="24" t="n"/>
      <c r="B526" s="78" t="n"/>
      <c r="C526" s="7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</row>
    <row r="527">
      <c r="A527" s="24" t="n"/>
      <c r="B527" s="78" t="n"/>
      <c r="C527" s="7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</row>
    <row r="528">
      <c r="A528" s="24" t="n"/>
      <c r="B528" s="78" t="n"/>
      <c r="C528" s="7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</row>
    <row r="529">
      <c r="A529" s="24" t="n"/>
      <c r="B529" s="78" t="n"/>
      <c r="C529" s="7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</row>
    <row r="530">
      <c r="A530" s="24" t="n"/>
      <c r="B530" s="78" t="n"/>
      <c r="C530" s="7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</row>
    <row r="531">
      <c r="A531" s="24" t="n"/>
      <c r="B531" s="78" t="n"/>
      <c r="C531" s="7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</row>
    <row r="532">
      <c r="A532" s="24" t="n"/>
      <c r="B532" s="78" t="n"/>
      <c r="C532" s="7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</row>
    <row r="533">
      <c r="A533" s="24" t="n"/>
      <c r="B533" s="78" t="n"/>
      <c r="C533" s="7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</row>
    <row r="534">
      <c r="A534" s="24" t="n"/>
      <c r="B534" s="78" t="n"/>
      <c r="C534" s="7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</row>
    <row r="535">
      <c r="A535" s="24" t="n"/>
      <c r="B535" s="78" t="n"/>
      <c r="C535" s="7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</row>
    <row r="536">
      <c r="A536" s="24" t="n"/>
      <c r="B536" s="78" t="n"/>
      <c r="C536" s="7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</row>
    <row r="537">
      <c r="A537" s="24" t="n"/>
      <c r="B537" s="78" t="n"/>
      <c r="C537" s="7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</row>
    <row r="538">
      <c r="A538" s="24" t="n"/>
      <c r="B538" s="78" t="n"/>
      <c r="C538" s="7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</row>
    <row r="539">
      <c r="A539" s="24" t="n"/>
      <c r="B539" s="78" t="n"/>
      <c r="C539" s="7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</row>
    <row r="540">
      <c r="A540" s="24" t="n"/>
      <c r="B540" s="78" t="n"/>
      <c r="C540" s="7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</row>
    <row r="541">
      <c r="A541" s="24" t="n"/>
      <c r="B541" s="78" t="n"/>
      <c r="C541" s="7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</row>
    <row r="542">
      <c r="A542" s="24" t="n"/>
      <c r="B542" s="78" t="n"/>
      <c r="C542" s="7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</row>
    <row r="543">
      <c r="A543" s="24" t="n"/>
      <c r="B543" s="78" t="n"/>
      <c r="C543" s="7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</row>
    <row r="544">
      <c r="A544" s="24" t="n"/>
      <c r="B544" s="78" t="n"/>
      <c r="C544" s="7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</row>
    <row r="545">
      <c r="A545" s="24" t="n"/>
      <c r="B545" s="78" t="n"/>
      <c r="C545" s="7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</row>
    <row r="546">
      <c r="A546" s="24" t="n"/>
      <c r="B546" s="78" t="n"/>
      <c r="C546" s="7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</row>
    <row r="547">
      <c r="A547" s="24" t="n"/>
      <c r="B547" s="78" t="n"/>
      <c r="C547" s="7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</row>
    <row r="548">
      <c r="A548" s="24" t="n"/>
      <c r="B548" s="78" t="n"/>
      <c r="C548" s="7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</row>
    <row r="549">
      <c r="A549" s="24" t="n"/>
      <c r="B549" s="78" t="n"/>
      <c r="C549" s="7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</row>
    <row r="550">
      <c r="A550" s="24" t="n"/>
      <c r="B550" s="78" t="n"/>
      <c r="C550" s="7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</row>
    <row r="551">
      <c r="A551" s="24" t="n"/>
      <c r="B551" s="78" t="n"/>
      <c r="C551" s="7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</row>
    <row r="552">
      <c r="A552" s="24" t="n"/>
      <c r="B552" s="78" t="n"/>
      <c r="C552" s="7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</row>
    <row r="553">
      <c r="A553" s="24" t="n"/>
      <c r="B553" s="78" t="n"/>
      <c r="C553" s="7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</row>
    <row r="554">
      <c r="A554" s="24" t="n"/>
      <c r="B554" s="78" t="n"/>
      <c r="C554" s="7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</row>
    <row r="555">
      <c r="A555" s="24" t="n"/>
      <c r="B555" s="78" t="n"/>
      <c r="C555" s="7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</row>
    <row r="556">
      <c r="A556" s="24" t="n"/>
      <c r="B556" s="78" t="n"/>
      <c r="C556" s="7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</row>
    <row r="557">
      <c r="A557" s="24" t="n"/>
      <c r="B557" s="78" t="n"/>
      <c r="C557" s="7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</row>
    <row r="558">
      <c r="A558" s="24" t="n"/>
      <c r="B558" s="78" t="n"/>
      <c r="C558" s="7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</row>
    <row r="559">
      <c r="A559" s="24" t="n"/>
      <c r="B559" s="78" t="n"/>
      <c r="C559" s="7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</row>
    <row r="560">
      <c r="A560" s="24" t="n"/>
      <c r="B560" s="78" t="n"/>
      <c r="C560" s="7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</row>
    <row r="561">
      <c r="A561" s="24" t="n"/>
      <c r="B561" s="78" t="n"/>
      <c r="C561" s="7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</row>
    <row r="562">
      <c r="A562" s="24" t="n"/>
      <c r="B562" s="78" t="n"/>
      <c r="C562" s="7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</row>
    <row r="563">
      <c r="A563" s="24" t="n"/>
      <c r="B563" s="78" t="n"/>
      <c r="C563" s="7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</row>
    <row r="564">
      <c r="A564" s="24" t="n"/>
      <c r="B564" s="78" t="n"/>
      <c r="C564" s="7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</row>
    <row r="565">
      <c r="A565" s="24" t="n"/>
      <c r="B565" s="78" t="n"/>
      <c r="C565" s="7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</row>
    <row r="566">
      <c r="A566" s="24" t="n"/>
      <c r="B566" s="78" t="n"/>
      <c r="C566" s="7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</row>
    <row r="567">
      <c r="A567" s="24" t="n"/>
      <c r="B567" s="78" t="n"/>
      <c r="C567" s="7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</row>
    <row r="568">
      <c r="A568" s="24" t="n"/>
      <c r="B568" s="78" t="n"/>
      <c r="C568" s="7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</row>
    <row r="569">
      <c r="A569" s="24" t="n"/>
      <c r="B569" s="78" t="n"/>
      <c r="C569" s="7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</row>
    <row r="570">
      <c r="A570" s="24" t="n"/>
      <c r="B570" s="78" t="n"/>
      <c r="C570" s="7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</row>
    <row r="571">
      <c r="A571" s="24" t="n"/>
      <c r="B571" s="78" t="n"/>
      <c r="C571" s="7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</row>
    <row r="572">
      <c r="A572" s="24" t="n"/>
      <c r="B572" s="78" t="n"/>
      <c r="C572" s="7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</row>
    <row r="573">
      <c r="A573" s="24" t="n"/>
      <c r="B573" s="78" t="n"/>
      <c r="C573" s="7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</row>
    <row r="574">
      <c r="A574" s="24" t="n"/>
      <c r="B574" s="78" t="n"/>
      <c r="C574" s="7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</row>
    <row r="575">
      <c r="A575" s="24" t="n"/>
      <c r="B575" s="78" t="n"/>
      <c r="C575" s="7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</row>
    <row r="576">
      <c r="A576" s="24" t="n"/>
      <c r="B576" s="78" t="n"/>
      <c r="C576" s="7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</row>
    <row r="577">
      <c r="A577" s="24" t="n"/>
      <c r="B577" s="78" t="n"/>
      <c r="C577" s="7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</row>
    <row r="578">
      <c r="A578" s="24" t="n"/>
      <c r="B578" s="78" t="n"/>
      <c r="C578" s="7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</row>
    <row r="579">
      <c r="A579" s="24" t="n"/>
      <c r="B579" s="78" t="n"/>
      <c r="C579" s="7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</row>
    <row r="580">
      <c r="A580" s="24" t="n"/>
      <c r="B580" s="78" t="n"/>
      <c r="C580" s="7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</row>
    <row r="581">
      <c r="A581" s="24" t="n"/>
      <c r="B581" s="78" t="n"/>
      <c r="C581" s="7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</row>
    <row r="582">
      <c r="A582" s="24" t="n"/>
      <c r="B582" s="78" t="n"/>
      <c r="C582" s="7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</row>
    <row r="583">
      <c r="A583" s="24" t="n"/>
      <c r="B583" s="78" t="n"/>
      <c r="C583" s="7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</row>
    <row r="584">
      <c r="A584" s="24" t="n"/>
      <c r="B584" s="78" t="n"/>
      <c r="C584" s="7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</row>
    <row r="585">
      <c r="A585" s="24" t="n"/>
      <c r="B585" s="78" t="n"/>
      <c r="C585" s="7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</row>
    <row r="586">
      <c r="A586" s="24" t="n"/>
      <c r="B586" s="78" t="n"/>
      <c r="C586" s="7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</row>
    <row r="587">
      <c r="A587" s="24" t="n"/>
      <c r="B587" s="78" t="n"/>
      <c r="C587" s="7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</row>
    <row r="588">
      <c r="A588" s="24" t="n"/>
      <c r="B588" s="78" t="n"/>
      <c r="C588" s="7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</row>
    <row r="589">
      <c r="A589" s="24" t="n"/>
      <c r="B589" s="78" t="n"/>
      <c r="C589" s="7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</row>
    <row r="590">
      <c r="A590" s="24" t="n"/>
      <c r="B590" s="78" t="n"/>
      <c r="C590" s="7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</row>
    <row r="591">
      <c r="A591" s="24" t="n"/>
      <c r="B591" s="78" t="n"/>
      <c r="C591" s="7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</row>
    <row r="592">
      <c r="A592" s="24" t="n"/>
      <c r="B592" s="78" t="n"/>
      <c r="C592" s="7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</row>
    <row r="593">
      <c r="A593" s="24" t="n"/>
      <c r="B593" s="78" t="n"/>
      <c r="C593" s="7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</row>
    <row r="594">
      <c r="A594" s="24" t="n"/>
      <c r="B594" s="78" t="n"/>
      <c r="C594" s="7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</row>
    <row r="595">
      <c r="A595" s="24" t="n"/>
      <c r="B595" s="78" t="n"/>
      <c r="C595" s="7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</row>
    <row r="596">
      <c r="A596" s="24" t="n"/>
      <c r="B596" s="78" t="n"/>
      <c r="C596" s="7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</row>
    <row r="597">
      <c r="A597" s="24" t="n"/>
      <c r="B597" s="78" t="n"/>
      <c r="C597" s="7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</row>
    <row r="598">
      <c r="A598" s="24" t="n"/>
      <c r="B598" s="78" t="n"/>
      <c r="C598" s="7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</row>
    <row r="599">
      <c r="A599" s="24" t="n"/>
      <c r="B599" s="78" t="n"/>
      <c r="C599" s="7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</row>
    <row r="600">
      <c r="A600" s="24" t="n"/>
      <c r="B600" s="78" t="n"/>
      <c r="C600" s="7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</row>
    <row r="601">
      <c r="A601" s="24" t="n"/>
      <c r="B601" s="78" t="n"/>
      <c r="C601" s="7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</row>
    <row r="602">
      <c r="A602" s="24" t="n"/>
      <c r="B602" s="78" t="n"/>
      <c r="C602" s="7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</row>
    <row r="603">
      <c r="A603" s="24" t="n"/>
      <c r="B603" s="78" t="n"/>
      <c r="C603" s="7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</row>
    <row r="604">
      <c r="A604" s="24" t="n"/>
      <c r="B604" s="78" t="n"/>
      <c r="C604" s="7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</row>
    <row r="605">
      <c r="A605" s="24" t="n"/>
      <c r="B605" s="78" t="n"/>
      <c r="C605" s="7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</row>
    <row r="606">
      <c r="A606" s="24" t="n"/>
      <c r="B606" s="78" t="n"/>
      <c r="C606" s="7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</row>
    <row r="607">
      <c r="A607" s="24" t="n"/>
      <c r="B607" s="78" t="n"/>
      <c r="C607" s="7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</row>
    <row r="608">
      <c r="A608" s="24" t="n"/>
      <c r="B608" s="78" t="n"/>
      <c r="C608" s="7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</row>
    <row r="609">
      <c r="A609" s="24" t="n"/>
      <c r="B609" s="78" t="n"/>
      <c r="C609" s="7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</row>
    <row r="610">
      <c r="A610" s="24" t="n"/>
      <c r="B610" s="78" t="n"/>
      <c r="C610" s="7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</row>
    <row r="611">
      <c r="A611" s="24" t="n"/>
      <c r="B611" s="78" t="n"/>
      <c r="C611" s="7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</row>
    <row r="612">
      <c r="A612" s="24" t="n"/>
      <c r="B612" s="78" t="n"/>
      <c r="C612" s="7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</row>
    <row r="613">
      <c r="A613" s="24" t="n"/>
      <c r="B613" s="78" t="n"/>
      <c r="C613" s="7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</row>
    <row r="614">
      <c r="A614" s="24" t="n"/>
      <c r="B614" s="78" t="n"/>
      <c r="C614" s="7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</row>
    <row r="615">
      <c r="A615" s="24" t="n"/>
      <c r="B615" s="78" t="n"/>
      <c r="C615" s="7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</row>
    <row r="616">
      <c r="A616" s="24" t="n"/>
      <c r="B616" s="78" t="n"/>
      <c r="C616" s="7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</row>
    <row r="617">
      <c r="A617" s="24" t="n"/>
      <c r="B617" s="78" t="n"/>
      <c r="C617" s="7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</row>
    <row r="618">
      <c r="A618" s="24" t="n"/>
      <c r="B618" s="78" t="n"/>
      <c r="C618" s="7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</row>
    <row r="619">
      <c r="A619" s="24" t="n"/>
      <c r="B619" s="78" t="n"/>
      <c r="C619" s="7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</row>
    <row r="620">
      <c r="A620" s="24" t="n"/>
      <c r="B620" s="78" t="n"/>
      <c r="C620" s="7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</row>
    <row r="621">
      <c r="A621" s="24" t="n"/>
      <c r="B621" s="78" t="n"/>
      <c r="C621" s="7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</row>
    <row r="622">
      <c r="A622" s="24" t="n"/>
      <c r="B622" s="78" t="n"/>
      <c r="C622" s="7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</row>
    <row r="623">
      <c r="A623" s="24" t="n"/>
      <c r="B623" s="78" t="n"/>
      <c r="C623" s="7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</row>
    <row r="624">
      <c r="A624" s="24" t="n"/>
      <c r="B624" s="78" t="n"/>
      <c r="C624" s="7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</row>
    <row r="625">
      <c r="A625" s="24" t="n"/>
      <c r="B625" s="78" t="n"/>
      <c r="C625" s="7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</row>
    <row r="626">
      <c r="A626" s="24" t="n"/>
      <c r="B626" s="78" t="n"/>
      <c r="C626" s="7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</row>
    <row r="627">
      <c r="A627" s="24" t="n"/>
      <c r="B627" s="78" t="n"/>
      <c r="C627" s="7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</row>
    <row r="628">
      <c r="A628" s="24" t="n"/>
      <c r="B628" s="78" t="n"/>
      <c r="C628" s="7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</row>
    <row r="629">
      <c r="A629" s="24" t="n"/>
      <c r="B629" s="78" t="n"/>
      <c r="C629" s="7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</row>
    <row r="630">
      <c r="A630" s="24" t="n"/>
      <c r="B630" s="78" t="n"/>
      <c r="C630" s="7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</row>
    <row r="631">
      <c r="A631" s="24" t="n"/>
      <c r="B631" s="78" t="n"/>
      <c r="C631" s="7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</row>
    <row r="632">
      <c r="A632" s="24" t="n"/>
      <c r="B632" s="78" t="n"/>
      <c r="C632" s="7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</row>
    <row r="633">
      <c r="A633" s="24" t="n"/>
      <c r="B633" s="78" t="n"/>
      <c r="C633" s="7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</row>
    <row r="634">
      <c r="A634" s="24" t="n"/>
      <c r="B634" s="78" t="n"/>
      <c r="C634" s="7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</row>
    <row r="635">
      <c r="A635" s="24" t="n"/>
      <c r="B635" s="78" t="n"/>
      <c r="C635" s="7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</row>
    <row r="636">
      <c r="A636" s="24" t="n"/>
      <c r="B636" s="78" t="n"/>
      <c r="C636" s="7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</row>
    <row r="637">
      <c r="A637" s="24" t="n"/>
      <c r="B637" s="78" t="n"/>
      <c r="C637" s="7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</row>
    <row r="638">
      <c r="A638" s="24" t="n"/>
      <c r="B638" s="78" t="n"/>
      <c r="C638" s="7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</row>
    <row r="639">
      <c r="A639" s="24" t="n"/>
      <c r="B639" s="78" t="n"/>
      <c r="C639" s="7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</row>
    <row r="640">
      <c r="A640" s="24" t="n"/>
      <c r="B640" s="78" t="n"/>
      <c r="C640" s="7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</row>
    <row r="641">
      <c r="A641" s="24" t="n"/>
      <c r="B641" s="78" t="n"/>
      <c r="C641" s="7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</row>
    <row r="642">
      <c r="A642" s="24" t="n"/>
      <c r="B642" s="78" t="n"/>
      <c r="C642" s="7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</row>
    <row r="643">
      <c r="A643" s="24" t="n"/>
      <c r="B643" s="78" t="n"/>
      <c r="C643" s="7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</row>
    <row r="644">
      <c r="A644" s="24" t="n"/>
      <c r="B644" s="78" t="n"/>
      <c r="C644" s="7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</row>
    <row r="645">
      <c r="A645" s="24" t="n"/>
      <c r="B645" s="78" t="n"/>
      <c r="C645" s="7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</row>
    <row r="646">
      <c r="A646" s="24" t="n"/>
      <c r="B646" s="78" t="n"/>
      <c r="C646" s="7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</row>
    <row r="647">
      <c r="A647" s="24" t="n"/>
      <c r="B647" s="78" t="n"/>
      <c r="C647" s="7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</row>
    <row r="648">
      <c r="A648" s="24" t="n"/>
      <c r="B648" s="78" t="n"/>
      <c r="C648" s="7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</row>
    <row r="649">
      <c r="A649" s="24" t="n"/>
      <c r="B649" s="78" t="n"/>
      <c r="C649" s="7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</row>
    <row r="650">
      <c r="A650" s="24" t="n"/>
      <c r="B650" s="78" t="n"/>
      <c r="C650" s="7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</row>
    <row r="651">
      <c r="A651" s="24" t="n"/>
      <c r="B651" s="78" t="n"/>
      <c r="C651" s="7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</row>
    <row r="652">
      <c r="A652" s="24" t="n"/>
      <c r="B652" s="78" t="n"/>
      <c r="C652" s="7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</row>
    <row r="653">
      <c r="A653" s="24" t="n"/>
      <c r="B653" s="78" t="n"/>
      <c r="C653" s="7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</row>
    <row r="654">
      <c r="A654" s="24" t="n"/>
      <c r="B654" s="78" t="n"/>
      <c r="C654" s="7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</row>
    <row r="655">
      <c r="A655" s="24" t="n"/>
      <c r="B655" s="78" t="n"/>
      <c r="C655" s="7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</row>
    <row r="656">
      <c r="A656" s="24" t="n"/>
      <c r="B656" s="78" t="n"/>
      <c r="C656" s="7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</row>
    <row r="657">
      <c r="A657" s="24" t="n"/>
      <c r="B657" s="78" t="n"/>
      <c r="C657" s="7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</row>
    <row r="658">
      <c r="A658" s="24" t="n"/>
      <c r="B658" s="78" t="n"/>
      <c r="C658" s="7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</row>
    <row r="659">
      <c r="A659" s="24" t="n"/>
      <c r="B659" s="78" t="n"/>
      <c r="C659" s="7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</row>
    <row r="660">
      <c r="A660" s="24" t="n"/>
      <c r="B660" s="78" t="n"/>
      <c r="C660" s="7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</row>
    <row r="661">
      <c r="A661" s="24" t="n"/>
      <c r="B661" s="78" t="n"/>
      <c r="C661" s="7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</row>
    <row r="662">
      <c r="A662" s="24" t="n"/>
      <c r="B662" s="78" t="n"/>
      <c r="C662" s="7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</row>
    <row r="663">
      <c r="A663" s="24" t="n"/>
      <c r="B663" s="78" t="n"/>
      <c r="C663" s="7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</row>
    <row r="664">
      <c r="A664" s="24" t="n"/>
      <c r="B664" s="78" t="n"/>
      <c r="C664" s="7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</row>
    <row r="665">
      <c r="A665" s="24" t="n"/>
      <c r="B665" s="78" t="n"/>
      <c r="C665" s="7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</row>
    <row r="666">
      <c r="A666" s="24" t="n"/>
      <c r="B666" s="78" t="n"/>
      <c r="C666" s="7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</row>
    <row r="667">
      <c r="A667" s="24" t="n"/>
      <c r="B667" s="78" t="n"/>
      <c r="C667" s="7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</row>
    <row r="668">
      <c r="A668" s="24" t="n"/>
      <c r="B668" s="78" t="n"/>
      <c r="C668" s="7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</row>
    <row r="669">
      <c r="A669" s="24" t="n"/>
      <c r="B669" s="78" t="n"/>
      <c r="C669" s="7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</row>
    <row r="670">
      <c r="A670" s="24" t="n"/>
      <c r="B670" s="78" t="n"/>
      <c r="C670" s="7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</row>
    <row r="671">
      <c r="A671" s="24" t="n"/>
      <c r="B671" s="78" t="n"/>
      <c r="C671" s="7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</row>
    <row r="672">
      <c r="A672" s="24" t="n"/>
      <c r="B672" s="78" t="n"/>
      <c r="C672" s="7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</row>
    <row r="673">
      <c r="A673" s="24" t="n"/>
      <c r="B673" s="78" t="n"/>
      <c r="C673" s="7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</row>
    <row r="674">
      <c r="A674" s="24" t="n"/>
      <c r="B674" s="78" t="n"/>
      <c r="C674" s="7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</row>
    <row r="675">
      <c r="A675" s="24" t="n"/>
      <c r="B675" s="78" t="n"/>
      <c r="C675" s="7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</row>
    <row r="676">
      <c r="A676" s="24" t="n"/>
      <c r="B676" s="78" t="n"/>
      <c r="C676" s="7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</row>
    <row r="677">
      <c r="A677" s="24" t="n"/>
      <c r="B677" s="78" t="n"/>
      <c r="C677" s="7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</row>
    <row r="678">
      <c r="A678" s="24" t="n"/>
      <c r="B678" s="78" t="n"/>
      <c r="C678" s="7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</row>
    <row r="679">
      <c r="A679" s="24" t="n"/>
      <c r="B679" s="78" t="n"/>
      <c r="C679" s="7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</row>
    <row r="680">
      <c r="A680" s="24" t="n"/>
      <c r="B680" s="78" t="n"/>
      <c r="C680" s="7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</row>
    <row r="681">
      <c r="A681" s="24" t="n"/>
      <c r="B681" s="78" t="n"/>
      <c r="C681" s="7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</row>
    <row r="682">
      <c r="A682" s="24" t="n"/>
      <c r="B682" s="78" t="n"/>
      <c r="C682" s="7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</row>
    <row r="683">
      <c r="A683" s="24" t="n"/>
      <c r="B683" s="78" t="n"/>
      <c r="C683" s="7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</row>
    <row r="684">
      <c r="A684" s="24" t="n"/>
      <c r="B684" s="78" t="n"/>
      <c r="C684" s="7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</row>
    <row r="685">
      <c r="A685" s="24" t="n"/>
      <c r="B685" s="78" t="n"/>
      <c r="C685" s="7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</row>
    <row r="686">
      <c r="A686" s="24" t="n"/>
      <c r="B686" s="78" t="n"/>
      <c r="C686" s="7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</row>
    <row r="687">
      <c r="A687" s="24" t="n"/>
      <c r="B687" s="78" t="n"/>
      <c r="C687" s="7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</row>
    <row r="688">
      <c r="A688" s="24" t="n"/>
      <c r="B688" s="78" t="n"/>
      <c r="C688" s="7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</row>
    <row r="689">
      <c r="A689" s="24" t="n"/>
      <c r="B689" s="78" t="n"/>
      <c r="C689" s="7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</row>
    <row r="690">
      <c r="A690" s="24" t="n"/>
      <c r="B690" s="78" t="n"/>
      <c r="C690" s="7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</row>
    <row r="691">
      <c r="A691" s="24" t="n"/>
      <c r="B691" s="78" t="n"/>
      <c r="C691" s="7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</row>
    <row r="692">
      <c r="A692" s="24" t="n"/>
      <c r="B692" s="78" t="n"/>
      <c r="C692" s="7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</row>
    <row r="693">
      <c r="A693" s="24" t="n"/>
      <c r="B693" s="78" t="n"/>
      <c r="C693" s="7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</row>
    <row r="694">
      <c r="A694" s="24" t="n"/>
      <c r="B694" s="78" t="n"/>
      <c r="C694" s="7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</row>
    <row r="695">
      <c r="A695" s="24" t="n"/>
      <c r="B695" s="78" t="n"/>
      <c r="C695" s="7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</row>
    <row r="696">
      <c r="A696" s="24" t="n"/>
      <c r="B696" s="78" t="n"/>
      <c r="C696" s="7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</row>
    <row r="697">
      <c r="A697" s="24" t="n"/>
      <c r="B697" s="78" t="n"/>
      <c r="C697" s="7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</row>
    <row r="698">
      <c r="A698" s="24" t="n"/>
      <c r="B698" s="78" t="n"/>
      <c r="C698" s="7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</row>
    <row r="699">
      <c r="A699" s="24" t="n"/>
      <c r="B699" s="78" t="n"/>
      <c r="C699" s="7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</row>
    <row r="700">
      <c r="A700" s="24" t="n"/>
      <c r="B700" s="78" t="n"/>
      <c r="C700" s="7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</row>
    <row r="701">
      <c r="A701" s="24" t="n"/>
      <c r="B701" s="78" t="n"/>
      <c r="C701" s="7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</row>
    <row r="702">
      <c r="A702" s="24" t="n"/>
      <c r="B702" s="78" t="n"/>
      <c r="C702" s="7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</row>
    <row r="703">
      <c r="A703" s="24" t="n"/>
      <c r="B703" s="78" t="n"/>
      <c r="C703" s="7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</row>
    <row r="704">
      <c r="A704" s="24" t="n"/>
      <c r="B704" s="78" t="n"/>
      <c r="C704" s="7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</row>
    <row r="705">
      <c r="A705" s="24" t="n"/>
      <c r="B705" s="78" t="n"/>
      <c r="C705" s="7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</row>
    <row r="706">
      <c r="A706" s="24" t="n"/>
      <c r="B706" s="78" t="n"/>
      <c r="C706" s="7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</row>
    <row r="707">
      <c r="A707" s="24" t="n"/>
      <c r="B707" s="78" t="n"/>
      <c r="C707" s="7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</row>
    <row r="708">
      <c r="A708" s="24" t="n"/>
      <c r="B708" s="78" t="n"/>
      <c r="C708" s="7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</row>
    <row r="709">
      <c r="A709" s="24" t="n"/>
      <c r="B709" s="78" t="n"/>
      <c r="C709" s="7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</row>
    <row r="710">
      <c r="A710" s="24" t="n"/>
      <c r="B710" s="78" t="n"/>
      <c r="C710" s="7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</row>
    <row r="711">
      <c r="A711" s="24" t="n"/>
      <c r="B711" s="78" t="n"/>
      <c r="C711" s="7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</row>
    <row r="712">
      <c r="A712" s="24" t="n"/>
      <c r="B712" s="78" t="n"/>
      <c r="C712" s="7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</row>
    <row r="713">
      <c r="A713" s="24" t="n"/>
      <c r="B713" s="78" t="n"/>
      <c r="C713" s="7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</row>
    <row r="714">
      <c r="A714" s="24" t="n"/>
      <c r="B714" s="78" t="n"/>
      <c r="C714" s="7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</row>
    <row r="715">
      <c r="A715" s="24" t="n"/>
      <c r="B715" s="78" t="n"/>
      <c r="C715" s="7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</row>
    <row r="716">
      <c r="A716" s="24" t="n"/>
      <c r="B716" s="78" t="n"/>
      <c r="C716" s="7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</row>
    <row r="717">
      <c r="A717" s="24" t="n"/>
      <c r="B717" s="78" t="n"/>
      <c r="C717" s="7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</row>
    <row r="718">
      <c r="A718" s="24" t="n"/>
      <c r="B718" s="78" t="n"/>
      <c r="C718" s="7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</row>
    <row r="719">
      <c r="A719" s="24" t="n"/>
      <c r="B719" s="78" t="n"/>
      <c r="C719" s="7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</row>
    <row r="720">
      <c r="A720" s="24" t="n"/>
      <c r="B720" s="78" t="n"/>
      <c r="C720" s="7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</row>
    <row r="721">
      <c r="A721" s="24" t="n"/>
      <c r="B721" s="78" t="n"/>
      <c r="C721" s="7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</row>
    <row r="722">
      <c r="A722" s="24" t="n"/>
      <c r="B722" s="78" t="n"/>
      <c r="C722" s="7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</row>
    <row r="723">
      <c r="A723" s="24" t="n"/>
      <c r="B723" s="78" t="n"/>
      <c r="C723" s="7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</row>
    <row r="724">
      <c r="A724" s="24" t="n"/>
      <c r="B724" s="78" t="n"/>
      <c r="C724" s="7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</row>
    <row r="725">
      <c r="A725" s="24" t="n"/>
      <c r="B725" s="78" t="n"/>
      <c r="C725" s="7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</row>
    <row r="726">
      <c r="A726" s="24" t="n"/>
      <c r="B726" s="78" t="n"/>
      <c r="C726" s="7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</row>
    <row r="727">
      <c r="A727" s="24" t="n"/>
      <c r="B727" s="78" t="n"/>
      <c r="C727" s="7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</row>
    <row r="728">
      <c r="A728" s="24" t="n"/>
      <c r="B728" s="78" t="n"/>
      <c r="C728" s="7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</row>
    <row r="729">
      <c r="A729" s="24" t="n"/>
      <c r="B729" s="78" t="n"/>
      <c r="C729" s="7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</row>
    <row r="730">
      <c r="A730" s="24" t="n"/>
      <c r="B730" s="78" t="n"/>
      <c r="C730" s="7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</row>
    <row r="731">
      <c r="A731" s="24" t="n"/>
      <c r="B731" s="78" t="n"/>
      <c r="C731" s="7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</row>
    <row r="732">
      <c r="A732" s="24" t="n"/>
      <c r="B732" s="78" t="n"/>
      <c r="C732" s="7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</row>
    <row r="733">
      <c r="A733" s="24" t="n"/>
      <c r="B733" s="78" t="n"/>
      <c r="C733" s="7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</row>
    <row r="734">
      <c r="A734" s="24" t="n"/>
      <c r="B734" s="78" t="n"/>
      <c r="C734" s="7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</row>
    <row r="735">
      <c r="A735" s="24" t="n"/>
      <c r="B735" s="78" t="n"/>
      <c r="C735" s="7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</row>
    <row r="736">
      <c r="A736" s="24" t="n"/>
      <c r="B736" s="78" t="n"/>
      <c r="C736" s="7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</row>
    <row r="737">
      <c r="A737" s="24" t="n"/>
      <c r="B737" s="78" t="n"/>
      <c r="C737" s="7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</row>
    <row r="738">
      <c r="A738" s="24" t="n"/>
      <c r="B738" s="78" t="n"/>
      <c r="C738" s="7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</row>
    <row r="739">
      <c r="A739" s="24" t="n"/>
      <c r="B739" s="78" t="n"/>
      <c r="C739" s="7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</row>
    <row r="740">
      <c r="A740" s="24" t="n"/>
      <c r="B740" s="78" t="n"/>
      <c r="C740" s="7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</row>
    <row r="741">
      <c r="A741" s="24" t="n"/>
      <c r="B741" s="78" t="n"/>
      <c r="C741" s="7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</row>
    <row r="742">
      <c r="A742" s="24" t="n"/>
      <c r="B742" s="78" t="n"/>
      <c r="C742" s="7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</row>
    <row r="743">
      <c r="A743" s="24" t="n"/>
      <c r="B743" s="78" t="n"/>
      <c r="C743" s="7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</row>
    <row r="744">
      <c r="A744" s="24" t="n"/>
      <c r="B744" s="78" t="n"/>
      <c r="C744" s="7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</row>
    <row r="745">
      <c r="A745" s="24" t="n"/>
      <c r="B745" s="78" t="n"/>
      <c r="C745" s="7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</row>
    <row r="746">
      <c r="A746" s="24" t="n"/>
      <c r="B746" s="78" t="n"/>
      <c r="C746" s="7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</row>
    <row r="747">
      <c r="A747" s="24" t="n"/>
      <c r="B747" s="78" t="n"/>
      <c r="C747" s="7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</row>
    <row r="748">
      <c r="A748" s="24" t="n"/>
      <c r="B748" s="78" t="n"/>
      <c r="C748" s="7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</row>
    <row r="749">
      <c r="A749" s="24" t="n"/>
      <c r="B749" s="78" t="n"/>
      <c r="C749" s="7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</row>
    <row r="750">
      <c r="A750" s="24" t="n"/>
      <c r="B750" s="78" t="n"/>
      <c r="C750" s="7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</row>
    <row r="751">
      <c r="A751" s="24" t="n"/>
      <c r="B751" s="78" t="n"/>
      <c r="C751" s="7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</row>
    <row r="752">
      <c r="A752" s="24" t="n"/>
      <c r="B752" s="78" t="n"/>
      <c r="C752" s="7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</row>
    <row r="753">
      <c r="A753" s="24" t="n"/>
      <c r="B753" s="78" t="n"/>
      <c r="C753" s="7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</row>
    <row r="754">
      <c r="A754" s="24" t="n"/>
      <c r="B754" s="78" t="n"/>
      <c r="C754" s="7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</row>
    <row r="755">
      <c r="A755" s="24" t="n"/>
      <c r="B755" s="78" t="n"/>
      <c r="C755" s="7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</row>
    <row r="756">
      <c r="A756" s="24" t="n"/>
      <c r="B756" s="78" t="n"/>
      <c r="C756" s="7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</row>
    <row r="757">
      <c r="A757" s="24" t="n"/>
      <c r="B757" s="78" t="n"/>
      <c r="C757" s="7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</row>
    <row r="758">
      <c r="A758" s="24" t="n"/>
      <c r="B758" s="78" t="n"/>
      <c r="C758" s="7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</row>
    <row r="759">
      <c r="A759" s="24" t="n"/>
      <c r="B759" s="78" t="n"/>
      <c r="C759" s="7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</row>
    <row r="760">
      <c r="A760" s="24" t="n"/>
      <c r="B760" s="78" t="n"/>
      <c r="C760" s="7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</row>
    <row r="761">
      <c r="A761" s="24" t="n"/>
      <c r="B761" s="78" t="n"/>
      <c r="C761" s="7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</row>
    <row r="762">
      <c r="A762" s="24" t="n"/>
      <c r="B762" s="78" t="n"/>
      <c r="C762" s="7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</row>
    <row r="763">
      <c r="A763" s="24" t="n"/>
      <c r="B763" s="78" t="n"/>
      <c r="C763" s="7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</row>
    <row r="764">
      <c r="A764" s="24" t="n"/>
      <c r="B764" s="78" t="n"/>
      <c r="C764" s="7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</row>
    <row r="765">
      <c r="A765" s="24" t="n"/>
      <c r="B765" s="78" t="n"/>
      <c r="C765" s="7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</row>
    <row r="766">
      <c r="A766" s="24" t="n"/>
      <c r="B766" s="78" t="n"/>
      <c r="C766" s="7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</row>
    <row r="767">
      <c r="A767" s="24" t="n"/>
      <c r="B767" s="78" t="n"/>
      <c r="C767" s="7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</row>
    <row r="768">
      <c r="A768" s="24" t="n"/>
      <c r="B768" s="78" t="n"/>
      <c r="C768" s="7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</row>
    <row r="769">
      <c r="A769" s="24" t="n"/>
      <c r="B769" s="78" t="n"/>
      <c r="C769" s="7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</row>
    <row r="770">
      <c r="A770" s="24" t="n"/>
      <c r="B770" s="78" t="n"/>
      <c r="C770" s="7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</row>
    <row r="771">
      <c r="A771" s="24" t="n"/>
      <c r="B771" s="78" t="n"/>
      <c r="C771" s="7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</row>
    <row r="772">
      <c r="A772" s="24" t="n"/>
      <c r="B772" s="78" t="n"/>
      <c r="C772" s="7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</row>
    <row r="773">
      <c r="A773" s="24" t="n"/>
      <c r="B773" s="78" t="n"/>
      <c r="C773" s="7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</row>
    <row r="774">
      <c r="A774" s="24" t="n"/>
      <c r="B774" s="78" t="n"/>
      <c r="C774" s="7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</row>
    <row r="775">
      <c r="A775" s="24" t="n"/>
      <c r="B775" s="78" t="n"/>
      <c r="C775" s="7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</row>
    <row r="776">
      <c r="A776" s="24" t="n"/>
      <c r="B776" s="78" t="n"/>
      <c r="C776" s="7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</row>
    <row r="777">
      <c r="A777" s="24" t="n"/>
      <c r="B777" s="78" t="n"/>
      <c r="C777" s="7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</row>
    <row r="778">
      <c r="A778" s="24" t="n"/>
      <c r="B778" s="78" t="n"/>
      <c r="C778" s="7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</row>
    <row r="779">
      <c r="A779" s="24" t="n"/>
      <c r="B779" s="78" t="n"/>
      <c r="C779" s="7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</row>
    <row r="780">
      <c r="A780" s="24" t="n"/>
      <c r="B780" s="78" t="n"/>
      <c r="C780" s="7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</row>
    <row r="781">
      <c r="A781" s="24" t="n"/>
      <c r="B781" s="78" t="n"/>
      <c r="C781" s="7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</row>
    <row r="782">
      <c r="A782" s="24" t="n"/>
      <c r="B782" s="78" t="n"/>
      <c r="C782" s="7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</row>
    <row r="783">
      <c r="A783" s="24" t="n"/>
      <c r="B783" s="78" t="n"/>
      <c r="C783" s="7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</row>
    <row r="784">
      <c r="A784" s="24" t="n"/>
      <c r="B784" s="78" t="n"/>
      <c r="C784" s="7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</row>
    <row r="785">
      <c r="A785" s="24" t="n"/>
      <c r="B785" s="78" t="n"/>
      <c r="C785" s="7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</row>
    <row r="786">
      <c r="A786" s="24" t="n"/>
      <c r="B786" s="78" t="n"/>
      <c r="C786" s="7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</row>
    <row r="787">
      <c r="A787" s="24" t="n"/>
      <c r="B787" s="78" t="n"/>
      <c r="C787" s="7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</row>
    <row r="788">
      <c r="A788" s="24" t="n"/>
      <c r="B788" s="78" t="n"/>
      <c r="C788" s="7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</row>
    <row r="789">
      <c r="A789" s="24" t="n"/>
      <c r="B789" s="78" t="n"/>
      <c r="C789" s="7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</row>
    <row r="790">
      <c r="A790" s="24" t="n"/>
      <c r="B790" s="78" t="n"/>
      <c r="C790" s="7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</row>
    <row r="791">
      <c r="A791" s="24" t="n"/>
      <c r="B791" s="78" t="n"/>
      <c r="C791" s="7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</row>
    <row r="792">
      <c r="A792" s="24" t="n"/>
      <c r="B792" s="78" t="n"/>
      <c r="C792" s="7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</row>
    <row r="793">
      <c r="A793" s="24" t="n"/>
      <c r="B793" s="78" t="n"/>
      <c r="C793" s="7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</row>
    <row r="794">
      <c r="A794" s="24" t="n"/>
      <c r="B794" s="78" t="n"/>
      <c r="C794" s="7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</row>
    <row r="795">
      <c r="A795" s="24" t="n"/>
      <c r="B795" s="78" t="n"/>
      <c r="C795" s="7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</row>
    <row r="796">
      <c r="A796" s="24" t="n"/>
      <c r="B796" s="78" t="n"/>
      <c r="C796" s="7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</row>
    <row r="797">
      <c r="A797" s="24" t="n"/>
      <c r="B797" s="78" t="n"/>
      <c r="C797" s="7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</row>
    <row r="798">
      <c r="A798" s="24" t="n"/>
      <c r="B798" s="78" t="n"/>
      <c r="C798" s="7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</row>
    <row r="799">
      <c r="A799" s="24" t="n"/>
      <c r="B799" s="78" t="n"/>
      <c r="C799" s="7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</row>
    <row r="800">
      <c r="A800" s="24" t="n"/>
      <c r="B800" s="78" t="n"/>
      <c r="C800" s="7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</row>
    <row r="801">
      <c r="A801" s="24" t="n"/>
      <c r="B801" s="78" t="n"/>
      <c r="C801" s="7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</row>
    <row r="802">
      <c r="A802" s="24" t="n"/>
      <c r="B802" s="78" t="n"/>
      <c r="C802" s="7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</row>
    <row r="803">
      <c r="A803" s="24" t="n"/>
      <c r="B803" s="78" t="n"/>
      <c r="C803" s="7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</row>
    <row r="804">
      <c r="A804" s="24" t="n"/>
      <c r="B804" s="78" t="n"/>
      <c r="C804" s="7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</row>
    <row r="805">
      <c r="A805" s="24" t="n"/>
      <c r="B805" s="78" t="n"/>
      <c r="C805" s="7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</row>
    <row r="806">
      <c r="A806" s="24" t="n"/>
      <c r="B806" s="78" t="n"/>
      <c r="C806" s="7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</row>
    <row r="807">
      <c r="A807" s="24" t="n"/>
      <c r="B807" s="78" t="n"/>
      <c r="C807" s="7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</row>
    <row r="808">
      <c r="A808" s="24" t="n"/>
      <c r="B808" s="78" t="n"/>
      <c r="C808" s="7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</row>
    <row r="809">
      <c r="A809" s="24" t="n"/>
      <c r="B809" s="78" t="n"/>
      <c r="C809" s="7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</row>
    <row r="810">
      <c r="A810" s="24" t="n"/>
      <c r="B810" s="78" t="n"/>
      <c r="C810" s="7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</row>
    <row r="811">
      <c r="A811" s="24" t="n"/>
      <c r="B811" s="78" t="n"/>
      <c r="C811" s="7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</row>
    <row r="812">
      <c r="A812" s="24" t="n"/>
      <c r="B812" s="78" t="n"/>
      <c r="C812" s="7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</row>
    <row r="813">
      <c r="A813" s="24" t="n"/>
      <c r="B813" s="78" t="n"/>
      <c r="C813" s="7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</row>
    <row r="814">
      <c r="A814" s="24" t="n"/>
      <c r="B814" s="78" t="n"/>
      <c r="C814" s="7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</row>
    <row r="815">
      <c r="A815" s="24" t="n"/>
      <c r="B815" s="78" t="n"/>
      <c r="C815" s="7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</row>
    <row r="816">
      <c r="A816" s="24" t="n"/>
      <c r="B816" s="78" t="n"/>
      <c r="C816" s="7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</row>
    <row r="817">
      <c r="A817" s="24" t="n"/>
      <c r="B817" s="78" t="n"/>
      <c r="C817" s="7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</row>
    <row r="818">
      <c r="A818" s="24" t="n"/>
      <c r="B818" s="78" t="n"/>
      <c r="C818" s="7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</row>
    <row r="819">
      <c r="A819" s="24" t="n"/>
      <c r="B819" s="78" t="n"/>
      <c r="C819" s="7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</row>
    <row r="820">
      <c r="A820" s="24" t="n"/>
      <c r="B820" s="78" t="n"/>
      <c r="C820" s="7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</row>
    <row r="821">
      <c r="A821" s="24" t="n"/>
      <c r="B821" s="78" t="n"/>
      <c r="C821" s="7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</row>
    <row r="822">
      <c r="A822" s="24" t="n"/>
      <c r="B822" s="78" t="n"/>
      <c r="C822" s="7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</row>
    <row r="823">
      <c r="A823" s="24" t="n"/>
      <c r="B823" s="78" t="n"/>
      <c r="C823" s="7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</row>
    <row r="824">
      <c r="A824" s="24" t="n"/>
      <c r="B824" s="78" t="n"/>
      <c r="C824" s="7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</row>
    <row r="825">
      <c r="A825" s="24" t="n"/>
      <c r="B825" s="78" t="n"/>
      <c r="C825" s="7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</row>
    <row r="826">
      <c r="A826" s="24" t="n"/>
      <c r="B826" s="78" t="n"/>
      <c r="C826" s="7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</row>
    <row r="827">
      <c r="A827" s="24" t="n"/>
      <c r="B827" s="78" t="n"/>
      <c r="C827" s="7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</row>
    <row r="828">
      <c r="A828" s="24" t="n"/>
      <c r="B828" s="78" t="n"/>
      <c r="C828" s="7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</row>
    <row r="829">
      <c r="A829" s="24" t="n"/>
      <c r="B829" s="78" t="n"/>
      <c r="C829" s="7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</row>
    <row r="830">
      <c r="A830" s="24" t="n"/>
      <c r="B830" s="78" t="n"/>
      <c r="C830" s="7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</row>
    <row r="831">
      <c r="A831" s="24" t="n"/>
      <c r="B831" s="78" t="n"/>
      <c r="C831" s="7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</row>
    <row r="832">
      <c r="A832" s="24" t="n"/>
      <c r="B832" s="78" t="n"/>
      <c r="C832" s="7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</row>
    <row r="833">
      <c r="A833" s="24" t="n"/>
      <c r="B833" s="78" t="n"/>
      <c r="C833" s="7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</row>
    <row r="834">
      <c r="A834" s="24" t="n"/>
      <c r="B834" s="78" t="n"/>
      <c r="C834" s="7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</row>
  </sheetData>
  <autoFilter ref="$B$1:$Q$143"/>
  <dataValidations count="2">
    <dataValidation sqref="E4:E834" showDropDown="0" showInputMessage="0" showErrorMessage="1" allowBlank="1" type="list">
      <formula1>"Chung,vợ,chồng,SUBO,SUGI"</formula1>
    </dataValidation>
    <dataValidation sqref="D4:D834" showDropDown="0" showInputMessage="0" showErrorMessage="1" allowBlank="1" type="list">
      <formula1>"Ăn uống,vui chơi,đồ dùng GĐ,Nợ,phí tiện ích,Y tế,Công việc,học tập,event,Làm đẹp"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C834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1" customWidth="1" style="96" min="3" max="4"/>
    <col width="25" customWidth="1" style="96" min="5" max="5"/>
    <col width="16.88" customWidth="1" style="96" min="6" max="6"/>
  </cols>
  <sheetData>
    <row r="1">
      <c r="A1" s="24" t="n"/>
      <c r="B1" s="78" t="n"/>
      <c r="C1" s="74" t="n"/>
      <c r="D1" s="14" t="n"/>
      <c r="E1" s="9" t="n"/>
      <c r="F1" s="11" t="n"/>
      <c r="G1" s="14" t="n"/>
      <c r="H1" s="14" t="inlineStr">
        <is>
          <t>Tổng</t>
        </is>
      </c>
      <c r="I1" s="90">
        <f>SUM(F4:F1015)</f>
        <v/>
      </c>
      <c r="J1" s="24" t="inlineStr">
        <is>
          <t>ăn uống</t>
        </is>
      </c>
      <c r="K1" s="24" t="inlineStr">
        <is>
          <t>vui chơi</t>
        </is>
      </c>
      <c r="L1" s="24" t="inlineStr">
        <is>
          <t>công việc</t>
        </is>
      </c>
      <c r="M1" s="24" t="inlineStr">
        <is>
          <t>học tập</t>
        </is>
      </c>
      <c r="N1" s="24" t="inlineStr">
        <is>
          <t>đồ dùng GĐ</t>
        </is>
      </c>
      <c r="O1" s="14" t="inlineStr">
        <is>
          <t>Phí tiện ích</t>
        </is>
      </c>
      <c r="P1" s="14" t="inlineStr">
        <is>
          <t>làm đẹp</t>
        </is>
      </c>
      <c r="Q1" s="14" t="inlineStr">
        <is>
          <t>y tế</t>
        </is>
      </c>
      <c r="R1" s="82" t="inlineStr">
        <is>
          <t>event</t>
        </is>
      </c>
      <c r="S1" s="82" t="inlineStr">
        <is>
          <t>nợ</t>
        </is>
      </c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</row>
    <row r="2">
      <c r="A2" s="24" t="n"/>
      <c r="B2" s="32" t="inlineStr">
        <is>
          <t>Ngày</t>
        </is>
      </c>
      <c r="C2" s="33" t="inlineStr">
        <is>
          <t>nội dung</t>
        </is>
      </c>
      <c r="D2" s="34" t="inlineStr">
        <is>
          <t>Hạng mục</t>
        </is>
      </c>
      <c r="E2" s="34" t="inlineStr">
        <is>
          <t>Phân loại</t>
        </is>
      </c>
      <c r="F2" s="52" t="inlineStr">
        <is>
          <t>Số Tiền</t>
        </is>
      </c>
      <c r="G2" s="14" t="n"/>
      <c r="H2" s="37" t="inlineStr">
        <is>
          <t>Chung</t>
        </is>
      </c>
      <c r="I2" s="37">
        <f>SUM(J2:S2)</f>
        <v/>
      </c>
      <c r="J2" s="14">
        <f>SUMIFS($F$4:$F$834 , $D$4:$D$834, "Ăn uống", $E$4:$E$834, "chung")</f>
        <v/>
      </c>
      <c r="K2" s="14">
        <f>SUMIFS($F$4:$F$834 , $D$4:$D$834, "vui chơi", $E$4:$E$834, "chung")</f>
        <v/>
      </c>
      <c r="L2" s="14">
        <f>SUMIFS($F$4:$F$834 , $D$4:$D$834, "Công việc", $E$4:$E$834, "chung")</f>
        <v/>
      </c>
      <c r="M2" s="14">
        <f>SUMIFS($F$4:$F$834 , $D$4:$D$834, "học tập", $E$4:$E$834, "chung")</f>
        <v/>
      </c>
      <c r="N2" s="14">
        <f>SUMIFS($F$4:$F$834 , $D$4:$D$834, "đồ dùng GĐ", $E$4:$E$834, "chung")</f>
        <v/>
      </c>
      <c r="O2" s="14">
        <f>SUMIFS($F$4:$F$834 , $D$4:$D$834, "phí tiện ích", $E$4:$E$834, "chung")</f>
        <v/>
      </c>
      <c r="P2" s="14">
        <f>SUMIFS($F$4:$F$834 , $D$4:$D$834, "Làm đẹp", $E$4:$E$834, "chung")</f>
        <v/>
      </c>
      <c r="Q2" s="14">
        <f>SUMIFS($F$4:$F$834 , $D$4:$D$834, "Y tế", $E$4:$E$834, "chung")</f>
        <v/>
      </c>
      <c r="R2" s="14">
        <f>SUMIFS($F$4:$F$834 , $D$4:$D$834, "event", $E$4:$E$834, "chung")</f>
        <v/>
      </c>
      <c r="S2" s="14">
        <f>SUMIFS($F$4:$F$834 , $D$4:$D$834, "Nợ", $E$4:$E$834, "chung")</f>
        <v/>
      </c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>
      <c r="A3" s="24" t="n"/>
      <c r="B3" s="67" t="n"/>
      <c r="C3" s="69" t="n"/>
      <c r="F3" s="14">
        <f>SUM(F4:F834)</f>
        <v/>
      </c>
      <c r="H3" s="37" t="inlineStr">
        <is>
          <t>Chồng</t>
        </is>
      </c>
      <c r="I3" s="37">
        <f>SUM(J3:S3)</f>
        <v/>
      </c>
      <c r="J3" s="14">
        <f>SUMIFS($F$4:$F$834 , $D$4:$D$834, "Ăn uống", $E$4:$E$834, "chồng")</f>
        <v/>
      </c>
      <c r="K3" s="14">
        <f>SUMIFS($F$4:$F$834 , $D$4:$D$834, "vui chơi", $E$4:$E$834, "chồng")</f>
        <v/>
      </c>
      <c r="L3" s="14">
        <f>SUMIFS($F$4:$F$834 , $D$4:$D$834, "Công việc", $E$4:$E$834, "chồng")</f>
        <v/>
      </c>
      <c r="M3" s="14">
        <f>SUMIFS($F$4:$F$834 , $D$4:$D$834, "học tập", $E$4:$E$834, "chồng")</f>
        <v/>
      </c>
      <c r="N3" s="14">
        <f>SUMIFS($F$4:$F$834 , $D$4:$D$834, "đồ dùng GĐ", $E$4:$E$834, "chồng")</f>
        <v/>
      </c>
      <c r="O3" s="14">
        <f>SUMIFS($F$4:$F$834 , $D$4:$D$834, "phí tiện ích", $E$4:$E$834, "chồng")</f>
        <v/>
      </c>
      <c r="P3" s="14">
        <f>SUMIFS($F$4:$F$834 , $D$4:$D$834, "Làm đẹp", $E$4:$E$834, "chồng")</f>
        <v/>
      </c>
      <c r="Q3" s="14">
        <f>SUMIFS($F$4:$F$834 , $D$4:$D$834, "Y tế", $E$4:$E$834, "chồng")</f>
        <v/>
      </c>
      <c r="R3" s="14">
        <f>SUMIFS($F$4:$F$834 , $D$4:$D$834, "event", $E$4:$E$834, "chồng")</f>
        <v/>
      </c>
      <c r="S3" s="14">
        <f>SUMIFS($F$4:$F$834 , $D$4:$D$834, "Nợ", $E$4:$E$834, "chồng")</f>
        <v/>
      </c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>
      <c r="A4" s="24" t="n"/>
      <c r="B4" s="73" t="n"/>
      <c r="C4" s="74" t="n"/>
      <c r="D4" s="14" t="n"/>
      <c r="E4" s="14" t="n"/>
      <c r="F4" s="14" t="n"/>
      <c r="G4" s="14" t="n"/>
      <c r="H4" s="76" t="inlineStr">
        <is>
          <t>vợ</t>
        </is>
      </c>
      <c r="I4" s="37">
        <f>SUM(J4:S4)</f>
        <v/>
      </c>
      <c r="J4" s="14">
        <f>SUMIFS($F$4:$F$834 , $D$4:$D$834, "Ăn uống", $E$4:$E$834, "vợ")</f>
        <v/>
      </c>
      <c r="K4" s="14">
        <f>SUMIFS($F$4:$F$834 , $D$4:$D$834, "vui chơi", $E$4:$E$834, "vợ")</f>
        <v/>
      </c>
      <c r="L4" s="14">
        <f>SUMIFS($F$4:$F$834 , $D$4:$D$834, "Công việc", $E$4:$E$834, "vợ")</f>
        <v/>
      </c>
      <c r="M4" s="14">
        <f>SUMIFS($F$4:$F$834 , $D$4:$D$834, "học tập", $E$4:$E$834, "vợ")</f>
        <v/>
      </c>
      <c r="N4" s="14">
        <f>SUMIFS($F$4:$F$834 , $D$4:$D$834, "đồ dùng GĐ", $E$4:$E$834, "vợ")</f>
        <v/>
      </c>
      <c r="O4" s="14">
        <f>SUMIFS($F$4:$F$834 , $D$4:$D$834, "phí tiện ích", $E$4:$E$834, "vợ")</f>
        <v/>
      </c>
      <c r="P4" s="14">
        <f>SUMIFS($F$4:$F$834 , $D$4:$D$834, "Làm đẹp", $E$4:$E$834, "vợ")</f>
        <v/>
      </c>
      <c r="Q4" s="14">
        <f>SUMIFS($F$4:$F$834 , $D$4:$D$834, "Y tế", $E$4:$E$834, "vợ")</f>
        <v/>
      </c>
      <c r="R4" s="14">
        <f>SUMIFS($F$4:$F$834 , $D$4:$D$834, "event", $E$4:$E$834, "vợ")</f>
        <v/>
      </c>
      <c r="S4" s="14">
        <f>SUMIFS($F$4:$F$834 , $D$4:$D$834, "Nợ", $E$4:$E$834, "vợ")</f>
        <v/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>
      <c r="A5" s="24" t="n"/>
      <c r="B5" s="67" t="n"/>
      <c r="C5" s="74" t="n"/>
      <c r="D5" s="14" t="n"/>
      <c r="E5" s="14" t="n"/>
      <c r="F5" s="14" t="n"/>
      <c r="G5" s="14" t="n"/>
      <c r="H5" s="76" t="inlineStr">
        <is>
          <t>subo</t>
        </is>
      </c>
      <c r="I5" s="37">
        <f>SUM(J5:S5)</f>
        <v/>
      </c>
      <c r="J5" s="14">
        <f>SUMIFS($F$4:$F$834 , $D$4:$D$834, "Ăn uống", $E$4:$E$834, "SUBO")</f>
        <v/>
      </c>
      <c r="K5" s="14">
        <f>SUMIFS($F$4:$F$834 , $D$4:$D$834, "vui chơi", $E$4:$E$834, "SUBO")</f>
        <v/>
      </c>
      <c r="L5" s="14">
        <f>SUMIFS($F$4:$F$834 , $D$4:$D$834, "Công việc", $E$4:$E$834, "SUBO")</f>
        <v/>
      </c>
      <c r="M5" s="14">
        <f>SUMIFS($F$4:$F$834 , $D$4:$D$834, "học tập", $E$4:$E$834, "SUBO")</f>
        <v/>
      </c>
      <c r="N5" s="14">
        <f>SUMIFS($F$4:$F$834 , $D$4:$D$834, "đồ dùng GĐ", $E$4:$E$834, "SUBO")</f>
        <v/>
      </c>
      <c r="O5" s="14">
        <f>SUMIFS($F$4:$F$834 , $D$4:$D$834, "phí tiện ích", $E$4:$E$834, "SUBO")</f>
        <v/>
      </c>
      <c r="P5" s="14">
        <f>SUMIFS($F$4:$F$834 , $D$4:$D$834, "Làm đẹp", $E$4:$E$834, "SUBO")</f>
        <v/>
      </c>
      <c r="Q5" s="14">
        <f>SUMIFS($F$4:$F$834 , $D$4:$D$834, "Y tế", $E$4:$E$834, "SUBO")</f>
        <v/>
      </c>
      <c r="R5" s="14">
        <f>SUMIFS($F$4:$F$834 , $D$4:$D$834, "event", $E$4:$E$834, "SUBO")</f>
        <v/>
      </c>
      <c r="S5" s="14">
        <f>SUMIFS($F$4:$F$834 , $D$4:$D$834, "Nợ", $E$4:$E$834, "SUBO")</f>
        <v/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>
      <c r="A6" s="24" t="n"/>
      <c r="B6" s="67" t="n"/>
      <c r="C6" s="74" t="n"/>
      <c r="D6" s="14" t="n"/>
      <c r="E6" s="14" t="n"/>
      <c r="F6" s="14" t="n"/>
      <c r="G6" s="14" t="n"/>
      <c r="H6" s="76" t="inlineStr">
        <is>
          <t>sugi</t>
        </is>
      </c>
      <c r="I6" s="37">
        <f>SUM(J6:S6)</f>
        <v/>
      </c>
      <c r="J6" s="14">
        <f>SUMIFS($F$4:$F$834 , $D$4:$D$834, "Ăn uống", $E$4:$E$834, "SUGI")</f>
        <v/>
      </c>
      <c r="K6" s="14">
        <f>SUMIFS($F$4:$F$834 , $D$4:$D$834, "vui chơi", $E$4:$E$834, "SUGI")</f>
        <v/>
      </c>
      <c r="L6" s="14">
        <f>SUMIFS($F$4:$F$834 , $D$4:$D$834, "Công việc", $E$4:$E$834, "SUGI")</f>
        <v/>
      </c>
      <c r="M6" s="14">
        <f>SUMIFS($F$4:$F$834 , $D$4:$D$834, "học tập", $E$4:$E$834, "SUGI")</f>
        <v/>
      </c>
      <c r="N6" s="14">
        <f>SUMIFS($F$4:$F$834 , $D$4:$D$834, "đồ dùng GĐ", $E$4:$E$834, "SUGI")</f>
        <v/>
      </c>
      <c r="O6" s="14">
        <f>SUMIFS($F$4:$F$834 , $D$4:$D$834, "phí tiện ích", $E$4:$E$834, "SUGI")</f>
        <v/>
      </c>
      <c r="P6" s="14">
        <f>SUMIFS($F$4:$F$834 , $D$4:$D$834, "Làm đẹp", $E$4:$E$834, "SUGI")</f>
        <v/>
      </c>
      <c r="Q6" s="14">
        <f>SUMIFS($F$4:$F$834 , $D$4:$D$834, "Y tế", $E$4:$E$834, "SUGI")</f>
        <v/>
      </c>
      <c r="R6" s="14">
        <f>SUMIFS($F$4:$F$834 , $D$4:$D$834, "event", $E$4:$E$834, "SUGI")</f>
        <v/>
      </c>
      <c r="S6" s="14">
        <f>SUMIFS($F$4:$F$834 , $D$4:$D$834, "Nợ", $E$4:$E$834, "SUGI")</f>
        <v/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>
      <c r="A7" s="24" t="n"/>
      <c r="B7" s="67" t="n"/>
      <c r="C7" s="74" t="n"/>
      <c r="D7" s="14" t="n"/>
      <c r="E7" s="14" t="n"/>
      <c r="F7" s="14" t="n"/>
      <c r="G7" s="14" t="n"/>
      <c r="H7" s="14" t="n"/>
      <c r="I7" s="14" t="inlineStr">
        <is>
          <t>sum</t>
        </is>
      </c>
      <c r="J7" s="77">
        <f>SUM(J2:J6)</f>
        <v/>
      </c>
      <c r="K7" s="77">
        <f>SUM(K2:K6)</f>
        <v/>
      </c>
      <c r="L7" s="77">
        <f>SUM(L2:L6)</f>
        <v/>
      </c>
      <c r="M7" s="77">
        <f>SUM(M2:M6)</f>
        <v/>
      </c>
      <c r="N7" s="77">
        <f>SUM(N2:N6)</f>
        <v/>
      </c>
      <c r="O7" s="77">
        <f>SUM(O2:O6)</f>
        <v/>
      </c>
      <c r="P7" s="77">
        <f>SUM(P2:P6)</f>
        <v/>
      </c>
      <c r="Q7" s="77">
        <f>SUM(Q2:Q6)</f>
        <v/>
      </c>
      <c r="R7" s="77">
        <f>SUM(R2:R6)</f>
        <v/>
      </c>
      <c r="S7" s="77">
        <f>SUM(S2:S6)</f>
        <v/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>
      <c r="A8" s="24" t="n"/>
      <c r="B8" s="67" t="n"/>
      <c r="C8" s="74" t="n"/>
      <c r="D8" s="14" t="n"/>
      <c r="E8" s="14" t="n"/>
      <c r="F8" s="14" t="n"/>
      <c r="G8" s="14" t="n"/>
      <c r="H8" s="14" t="n"/>
      <c r="I8" s="14" t="inlineStr">
        <is>
          <t>%</t>
        </is>
      </c>
      <c r="J8" s="72">
        <f>IFERROR(J7/$I$1, 0)</f>
        <v/>
      </c>
      <c r="K8" s="72">
        <f>IFERROR(K7/$I$1, 0)</f>
        <v/>
      </c>
      <c r="L8" s="72">
        <f>IFERROR(L7/$I$1, 0)</f>
        <v/>
      </c>
      <c r="M8" s="72">
        <f>IFERROR(M7/$I$1, 0)</f>
        <v/>
      </c>
      <c r="N8" s="72">
        <f>IFERROR(N7/$I$1, 0)</f>
        <v/>
      </c>
      <c r="O8" s="72">
        <f>IFERROR(O7/$I$1, 0)</f>
        <v/>
      </c>
      <c r="P8" s="72">
        <f>IFERROR(P7/$I$1, 0)</f>
        <v/>
      </c>
      <c r="Q8" s="72">
        <f>IFERROR(Q7/$I$1, 0)</f>
        <v/>
      </c>
      <c r="R8" s="72">
        <f>IFERROR(R7/$I$1, 0)</f>
        <v/>
      </c>
      <c r="S8" s="72">
        <f>IFERROR(S7/$I$1, 0)</f>
        <v/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>
      <c r="A9" s="24" t="n"/>
      <c r="B9" s="67" t="n"/>
      <c r="C9" s="7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>
      <c r="A10" s="24" t="n"/>
      <c r="B10" s="67" t="n"/>
      <c r="C10" s="7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>
      <c r="A11" s="24" t="n"/>
      <c r="B11" s="67" t="n"/>
      <c r="C11" s="7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>
        <f>J4/14</f>
        <v/>
      </c>
      <c r="W11" s="14" t="n"/>
      <c r="X11" s="14" t="n"/>
      <c r="Y11" s="14" t="n"/>
      <c r="Z11" s="14" t="n"/>
      <c r="AA11" s="14" t="n"/>
      <c r="AB11" s="14" t="n"/>
      <c r="AC11" s="14" t="n"/>
    </row>
    <row r="12">
      <c r="A12" s="24" t="n"/>
      <c r="B12" s="67" t="n"/>
      <c r="C12" s="7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>
      <c r="A13" s="24" t="n"/>
      <c r="B13" s="67" t="n"/>
      <c r="C13" s="7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>
        <f>J3/14</f>
        <v/>
      </c>
      <c r="W13" s="14" t="n"/>
      <c r="X13" s="14" t="n"/>
      <c r="Y13" s="14" t="n"/>
      <c r="Z13" s="14" t="n"/>
      <c r="AA13" s="14" t="n"/>
      <c r="AB13" s="14" t="n"/>
      <c r="AC13" s="14" t="n"/>
    </row>
    <row r="14">
      <c r="A14" s="24" t="n"/>
      <c r="B14" s="67" t="n"/>
      <c r="C14" s="7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</row>
    <row r="15">
      <c r="A15" s="24" t="n"/>
      <c r="B15" s="67" t="n"/>
      <c r="C15" s="7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>
      <c r="A16" s="24" t="n"/>
      <c r="B16" s="67" t="n"/>
      <c r="C16" s="7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>
      <c r="A17" s="24" t="n"/>
      <c r="B17" s="67" t="n"/>
      <c r="C17" s="7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</row>
    <row r="18">
      <c r="A18" s="24" t="n"/>
      <c r="B18" s="67" t="n"/>
      <c r="C18" s="7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>
      <c r="A19" s="24" t="n"/>
      <c r="B19" s="67" t="n"/>
      <c r="C19" s="7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>
      <c r="A20" s="24" t="n"/>
      <c r="B20" s="67" t="n"/>
      <c r="C20" s="7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</row>
    <row r="21">
      <c r="A21" s="24" t="n"/>
      <c r="B21" s="67" t="n"/>
      <c r="C21" s="7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</row>
    <row r="22">
      <c r="A22" s="24" t="n"/>
      <c r="B22" s="67" t="n"/>
      <c r="C22" s="7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</row>
    <row r="23">
      <c r="A23" s="24" t="n"/>
      <c r="B23" s="67" t="n"/>
      <c r="C23" s="7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</row>
    <row r="24">
      <c r="A24" s="24" t="n"/>
      <c r="B24" s="78" t="n"/>
      <c r="C24" s="7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</row>
    <row r="25">
      <c r="A25" s="24" t="n"/>
      <c r="B25" s="78" t="n"/>
      <c r="C25" s="7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</row>
    <row r="26">
      <c r="A26" s="24" t="n"/>
      <c r="B26" s="78" t="n"/>
      <c r="C26" s="7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</row>
    <row r="27">
      <c r="A27" s="24" t="n"/>
      <c r="B27" s="78" t="n"/>
      <c r="C27" s="7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</row>
    <row r="28">
      <c r="A28" s="24" t="n"/>
      <c r="B28" s="78" t="n"/>
      <c r="C28" s="7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</row>
    <row r="29">
      <c r="A29" s="24" t="n"/>
      <c r="B29" s="78" t="n"/>
      <c r="C29" s="7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</row>
    <row r="30">
      <c r="A30" s="24" t="n"/>
      <c r="B30" s="78" t="n"/>
      <c r="C30" s="7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</row>
    <row r="31">
      <c r="A31" s="24" t="n"/>
      <c r="B31" s="78" t="n"/>
      <c r="C31" s="7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</row>
    <row r="32">
      <c r="A32" s="24" t="n"/>
      <c r="B32" s="78" t="n"/>
      <c r="C32" s="7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</row>
    <row r="33">
      <c r="A33" s="24" t="n"/>
      <c r="B33" s="78" t="n"/>
      <c r="C33" s="7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</row>
    <row r="34">
      <c r="A34" s="24" t="n"/>
      <c r="B34" s="78" t="n"/>
      <c r="C34" s="7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</row>
    <row r="35">
      <c r="A35" s="24" t="n"/>
      <c r="B35" s="78" t="n"/>
      <c r="C35" s="7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</row>
    <row r="36">
      <c r="A36" s="24" t="n"/>
      <c r="B36" s="78" t="n"/>
      <c r="C36" s="7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</row>
    <row r="37">
      <c r="A37" s="24" t="n"/>
      <c r="B37" s="78" t="n"/>
      <c r="C37" s="7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</row>
    <row r="38">
      <c r="A38" s="24" t="n"/>
      <c r="B38" s="78" t="n"/>
      <c r="C38" s="7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</row>
    <row r="39">
      <c r="A39" s="24" t="n"/>
      <c r="B39" s="78" t="n"/>
      <c r="C39" s="7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</row>
    <row r="40">
      <c r="A40" s="24" t="n"/>
      <c r="B40" s="78" t="n"/>
      <c r="C40" s="7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</row>
    <row r="41">
      <c r="A41" s="24" t="n"/>
      <c r="B41" s="78" t="n"/>
      <c r="C41" s="7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</row>
    <row r="42">
      <c r="A42" s="24" t="n"/>
      <c r="B42" s="78" t="n"/>
      <c r="C42" s="7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</row>
    <row r="43">
      <c r="A43" s="24" t="n"/>
      <c r="B43" s="78" t="n"/>
      <c r="C43" s="7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</row>
    <row r="44">
      <c r="A44" s="24" t="n"/>
      <c r="B44" s="78" t="n"/>
      <c r="C44" s="7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</row>
    <row r="45">
      <c r="A45" s="24" t="n"/>
      <c r="B45" s="78" t="n"/>
      <c r="C45" s="7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</row>
    <row r="46">
      <c r="A46" s="24" t="n"/>
      <c r="B46" s="78" t="n"/>
      <c r="C46" s="7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</row>
    <row r="47">
      <c r="A47" s="24" t="n"/>
      <c r="B47" s="78" t="n"/>
      <c r="C47" s="7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</row>
    <row r="48">
      <c r="A48" s="24" t="n"/>
      <c r="B48" s="78" t="n"/>
      <c r="C48" s="7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>
        <f>J2+J3+J4</f>
        <v/>
      </c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</row>
    <row r="49">
      <c r="A49" s="24" t="n"/>
      <c r="B49" s="78" t="n"/>
      <c r="C49" s="7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</row>
    <row r="50">
      <c r="A50" s="24" t="n"/>
      <c r="B50" s="78" t="n"/>
      <c r="C50" s="7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>
        <f>T48/20</f>
        <v/>
      </c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</row>
    <row r="51">
      <c r="A51" s="24" t="n"/>
      <c r="B51" s="78" t="n"/>
      <c r="C51" s="7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</row>
    <row r="52">
      <c r="A52" s="24" t="n"/>
      <c r="B52" s="78" t="n"/>
      <c r="C52" s="7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</row>
    <row r="53">
      <c r="A53" s="24" t="n"/>
      <c r="B53" s="78" t="n"/>
      <c r="C53" s="7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</row>
    <row r="54">
      <c r="A54" s="24" t="n"/>
      <c r="B54" s="78" t="n"/>
      <c r="C54" s="7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</row>
    <row r="55">
      <c r="A55" s="24" t="n"/>
      <c r="B55" s="78" t="n"/>
      <c r="C55" s="7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</row>
    <row r="56">
      <c r="A56" s="24" t="n"/>
      <c r="B56" s="78" t="n"/>
      <c r="C56" s="7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</row>
    <row r="57">
      <c r="A57" s="24" t="n"/>
      <c r="B57" s="78" t="n"/>
      <c r="C57" s="7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</row>
    <row r="58">
      <c r="A58" s="24" t="n"/>
      <c r="B58" s="78" t="n"/>
      <c r="C58" s="7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</row>
    <row r="59">
      <c r="A59" s="24" t="n"/>
      <c r="B59" s="78" t="n"/>
      <c r="C59" s="7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</row>
    <row r="60">
      <c r="A60" s="24" t="n"/>
      <c r="B60" s="78" t="n"/>
      <c r="C60" s="7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</row>
    <row r="61">
      <c r="A61" s="24" t="n"/>
      <c r="B61" s="78" t="n"/>
      <c r="C61" s="7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</row>
    <row r="62">
      <c r="A62" s="24" t="n"/>
      <c r="B62" s="78" t="n"/>
      <c r="C62" s="7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</row>
    <row r="63">
      <c r="A63" s="24" t="n"/>
      <c r="B63" s="78" t="n"/>
      <c r="C63" s="7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</row>
    <row r="64">
      <c r="A64" s="24" t="n"/>
      <c r="B64" s="78" t="n"/>
      <c r="C64" s="7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</row>
    <row r="65">
      <c r="A65" s="24" t="n"/>
      <c r="B65" s="78" t="n"/>
      <c r="C65" s="7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</row>
    <row r="66">
      <c r="A66" s="24" t="n"/>
      <c r="B66" s="78" t="n"/>
      <c r="C66" s="7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</row>
    <row r="67">
      <c r="A67" s="24" t="n"/>
      <c r="B67" s="78" t="n"/>
      <c r="C67" s="7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</row>
    <row r="68">
      <c r="A68" s="24" t="n"/>
      <c r="B68" s="78" t="n"/>
      <c r="C68" s="7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</row>
    <row r="69">
      <c r="A69" s="24" t="n"/>
      <c r="B69" s="78" t="n"/>
      <c r="C69" s="7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</row>
    <row r="70">
      <c r="A70" s="24" t="n"/>
      <c r="B70" s="78" t="n"/>
      <c r="C70" s="7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</row>
    <row r="71">
      <c r="A71" s="24" t="n"/>
      <c r="B71" s="78" t="n"/>
      <c r="C71" s="7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</row>
    <row r="72">
      <c r="A72" s="24" t="n"/>
      <c r="B72" s="78" t="n"/>
      <c r="C72" s="7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</row>
    <row r="73">
      <c r="A73" s="24" t="n"/>
      <c r="B73" s="78" t="n"/>
      <c r="C73" s="7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</row>
    <row r="74">
      <c r="A74" s="24" t="n"/>
      <c r="B74" s="78" t="n"/>
      <c r="C74" s="7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</row>
    <row r="75">
      <c r="A75" s="24" t="n"/>
      <c r="B75" s="78" t="n"/>
      <c r="C75" s="7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</row>
    <row r="76">
      <c r="A76" s="24" t="n"/>
      <c r="B76" s="78" t="n"/>
      <c r="C76" s="7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</row>
    <row r="77">
      <c r="A77" s="24" t="n"/>
      <c r="B77" s="78" t="n"/>
      <c r="C77" s="7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</row>
    <row r="78">
      <c r="A78" s="24" t="n"/>
      <c r="B78" s="78" t="n"/>
      <c r="C78" s="7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</row>
    <row r="79">
      <c r="A79" s="24" t="n"/>
      <c r="B79" s="78" t="n"/>
      <c r="C79" s="7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</row>
    <row r="80">
      <c r="A80" s="24" t="n"/>
      <c r="B80" s="78" t="n"/>
      <c r="C80" s="7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</row>
    <row r="81">
      <c r="A81" s="24" t="n"/>
      <c r="B81" s="78" t="n"/>
      <c r="C81" s="7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</row>
    <row r="82">
      <c r="A82" s="24" t="n"/>
      <c r="B82" s="78" t="n"/>
      <c r="C82" s="7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</row>
    <row r="83">
      <c r="A83" s="24" t="n"/>
      <c r="B83" s="78" t="n"/>
      <c r="C83" s="7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</row>
    <row r="84">
      <c r="A84" s="24" t="n"/>
      <c r="B84" s="78" t="n"/>
      <c r="C84" s="7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</row>
    <row r="85">
      <c r="A85" s="24" t="n"/>
      <c r="B85" s="78" t="n"/>
      <c r="C85" s="7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</row>
    <row r="86">
      <c r="A86" s="24" t="n"/>
      <c r="B86" s="78" t="n"/>
      <c r="C86" s="7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</row>
    <row r="87">
      <c r="A87" s="24" t="n"/>
      <c r="B87" s="78" t="n"/>
      <c r="C87" s="69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</row>
    <row r="88">
      <c r="A88" s="24" t="n"/>
      <c r="B88" s="78" t="n"/>
      <c r="C88" s="7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</row>
    <row r="89">
      <c r="A89" s="24" t="n"/>
      <c r="B89" s="78" t="n"/>
      <c r="C89" s="7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</row>
    <row r="90">
      <c r="A90" s="24" t="n"/>
      <c r="B90" s="78" t="n"/>
      <c r="C90" s="7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</row>
    <row r="91">
      <c r="A91" s="24" t="n"/>
      <c r="B91" s="78" t="n"/>
      <c r="C91" s="7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</row>
    <row r="92">
      <c r="A92" s="24" t="n"/>
      <c r="B92" s="78" t="n"/>
      <c r="C92" s="7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</row>
    <row r="93">
      <c r="A93" s="24" t="n"/>
      <c r="B93" s="78" t="n"/>
      <c r="C93" s="7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</row>
    <row r="94">
      <c r="A94" s="24" t="n"/>
      <c r="B94" s="78" t="n"/>
      <c r="C94" s="7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</row>
    <row r="95">
      <c r="A95" s="24" t="n"/>
      <c r="B95" s="78" t="n"/>
      <c r="C95" s="7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</row>
    <row r="96">
      <c r="A96" s="24" t="n"/>
      <c r="B96" s="78" t="n"/>
      <c r="C96" s="7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</row>
    <row r="97">
      <c r="A97" s="24" t="n"/>
      <c r="B97" s="78" t="n"/>
      <c r="C97" s="7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</row>
    <row r="98">
      <c r="A98" s="24" t="n"/>
      <c r="B98" s="78" t="n"/>
      <c r="C98" s="7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</row>
    <row r="99">
      <c r="A99" s="24" t="n"/>
      <c r="B99" s="78" t="n"/>
      <c r="C99" s="7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</row>
    <row r="100">
      <c r="A100" s="24" t="n"/>
      <c r="B100" s="78" t="n"/>
      <c r="C100" s="7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</row>
    <row r="101">
      <c r="A101" s="24" t="n"/>
      <c r="B101" s="78" t="n"/>
      <c r="C101" s="7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</row>
    <row r="102">
      <c r="A102" s="24" t="n"/>
      <c r="B102" s="78" t="n"/>
      <c r="C102" s="7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</row>
    <row r="103">
      <c r="A103" s="24" t="n"/>
      <c r="B103" s="78" t="n"/>
      <c r="C103" s="7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</row>
    <row r="104">
      <c r="A104" s="24" t="n"/>
      <c r="B104" s="78" t="n"/>
      <c r="C104" s="7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</row>
    <row r="105">
      <c r="A105" s="24" t="n"/>
      <c r="B105" s="78" t="n"/>
      <c r="C105" s="7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</row>
    <row r="106">
      <c r="A106" s="24" t="n"/>
      <c r="B106" s="78" t="n"/>
      <c r="C106" s="7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</row>
    <row r="107">
      <c r="A107" s="24" t="n"/>
      <c r="B107" s="78" t="n"/>
      <c r="C107" s="7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</row>
    <row r="108">
      <c r="A108" s="24" t="n"/>
      <c r="B108" s="78" t="n"/>
      <c r="C108" s="7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</row>
    <row r="109">
      <c r="A109" s="24" t="n"/>
      <c r="B109" s="78" t="n"/>
      <c r="C109" s="7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</row>
    <row r="110">
      <c r="A110" s="24" t="n"/>
      <c r="B110" s="78" t="n"/>
      <c r="C110" s="7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</row>
    <row r="111">
      <c r="A111" s="24" t="n"/>
      <c r="B111" s="78" t="n"/>
      <c r="C111" s="7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</row>
    <row r="112">
      <c r="A112" s="24" t="n"/>
      <c r="B112" s="78" t="n"/>
      <c r="C112" s="7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</row>
    <row r="113">
      <c r="A113" s="24" t="n"/>
      <c r="B113" s="78" t="n"/>
      <c r="C113" s="7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</row>
    <row r="114">
      <c r="A114" s="24" t="n"/>
      <c r="B114" s="78" t="n"/>
      <c r="C114" s="7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</row>
    <row r="115">
      <c r="A115" s="24" t="n"/>
      <c r="B115" s="78" t="n"/>
      <c r="C115" s="7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</row>
    <row r="116">
      <c r="A116" s="24" t="n"/>
      <c r="B116" s="78" t="n"/>
      <c r="C116" s="7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</row>
    <row r="117">
      <c r="A117" s="24" t="n"/>
      <c r="B117" s="78" t="n"/>
      <c r="C117" s="7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</row>
    <row r="118">
      <c r="A118" s="24" t="n"/>
      <c r="B118" s="78" t="n"/>
      <c r="C118" s="7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</row>
    <row r="119">
      <c r="A119" s="24" t="n"/>
      <c r="B119" s="78" t="n"/>
      <c r="C119" s="7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</row>
    <row r="120">
      <c r="A120" s="24" t="n"/>
      <c r="B120" s="78" t="n"/>
      <c r="C120" s="7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</row>
    <row r="121">
      <c r="A121" s="24" t="n"/>
      <c r="B121" s="78" t="n"/>
      <c r="C121" s="7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</row>
    <row r="122">
      <c r="A122" s="24" t="n"/>
      <c r="B122" s="78" t="n"/>
      <c r="C122" s="7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</row>
    <row r="123">
      <c r="A123" s="24" t="n"/>
      <c r="B123" s="78" t="n"/>
      <c r="C123" s="7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</row>
    <row r="124">
      <c r="A124" s="24" t="n"/>
      <c r="B124" s="78" t="n"/>
      <c r="C124" s="7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</row>
    <row r="125">
      <c r="A125" s="24" t="n"/>
      <c r="B125" s="78" t="n"/>
      <c r="C125" s="7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</row>
    <row r="126">
      <c r="A126" s="24" t="n"/>
      <c r="B126" s="78" t="n"/>
      <c r="C126" s="7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</row>
    <row r="127">
      <c r="A127" s="24" t="n"/>
      <c r="B127" s="78" t="n"/>
      <c r="C127" s="7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</row>
    <row r="128">
      <c r="A128" s="24" t="n"/>
      <c r="B128" s="78" t="n"/>
      <c r="C128" s="7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</row>
    <row r="129">
      <c r="A129" s="24" t="n"/>
      <c r="B129" s="78" t="n"/>
      <c r="C129" s="7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</row>
    <row r="130">
      <c r="A130" s="24" t="n"/>
      <c r="B130" s="78" t="n"/>
      <c r="C130" s="7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</row>
    <row r="131">
      <c r="A131" s="24" t="n"/>
      <c r="B131" s="78" t="n"/>
      <c r="C131" s="7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</row>
    <row r="132">
      <c r="A132" s="24" t="n"/>
      <c r="B132" s="78" t="n"/>
      <c r="C132" s="7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</row>
    <row r="133">
      <c r="A133" s="24" t="n"/>
      <c r="B133" s="78" t="n"/>
      <c r="C133" s="7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</row>
    <row r="134">
      <c r="A134" s="24" t="n"/>
      <c r="B134" s="78" t="n"/>
      <c r="C134" s="7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</row>
    <row r="135">
      <c r="A135" s="24" t="n"/>
      <c r="B135" s="78" t="n"/>
      <c r="C135" s="7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</row>
    <row r="136">
      <c r="A136" s="24" t="n"/>
      <c r="B136" s="78" t="n"/>
      <c r="C136" s="7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</row>
    <row r="137">
      <c r="A137" s="24" t="n"/>
      <c r="B137" s="78" t="n"/>
      <c r="C137" s="7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</row>
    <row r="138">
      <c r="A138" s="24" t="n"/>
      <c r="B138" s="78" t="n"/>
      <c r="C138" s="7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</row>
    <row r="139">
      <c r="A139" s="24" t="n"/>
      <c r="B139" s="78" t="n"/>
      <c r="C139" s="7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</row>
    <row r="140">
      <c r="A140" s="24" t="n"/>
      <c r="B140" s="78" t="n"/>
      <c r="C140" s="7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</row>
    <row r="141">
      <c r="A141" s="24" t="n"/>
      <c r="B141" s="78" t="n"/>
      <c r="C141" s="7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</row>
    <row r="142">
      <c r="A142" s="24" t="n"/>
      <c r="B142" s="78" t="n"/>
      <c r="C142" s="7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</row>
    <row r="143">
      <c r="A143" s="24" t="n"/>
      <c r="B143" s="78" t="n"/>
      <c r="C143" s="7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</row>
    <row r="144">
      <c r="A144" s="24" t="n"/>
      <c r="B144" s="78" t="n"/>
      <c r="C144" s="7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</row>
    <row r="145">
      <c r="A145" s="24" t="n"/>
      <c r="B145" s="78" t="n"/>
      <c r="C145" s="7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</row>
    <row r="146">
      <c r="A146" s="24" t="n"/>
      <c r="B146" s="78" t="n"/>
      <c r="C146" s="7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</row>
    <row r="147">
      <c r="A147" s="24" t="n"/>
      <c r="B147" s="78" t="n"/>
      <c r="C147" s="7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</row>
    <row r="148">
      <c r="A148" s="24" t="n"/>
      <c r="B148" s="78" t="n"/>
      <c r="C148" s="7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</row>
    <row r="149">
      <c r="A149" s="24" t="n"/>
      <c r="B149" s="78" t="n"/>
      <c r="C149" s="7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</row>
    <row r="150">
      <c r="A150" s="24" t="n"/>
      <c r="B150" s="78" t="n"/>
      <c r="C150" s="7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</row>
    <row r="151">
      <c r="A151" s="24" t="n"/>
      <c r="B151" s="78" t="n"/>
      <c r="C151" s="7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</row>
    <row r="152">
      <c r="A152" s="24" t="n"/>
      <c r="B152" s="78" t="n"/>
      <c r="C152" s="7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</row>
    <row r="153">
      <c r="A153" s="24" t="n"/>
      <c r="B153" s="78" t="n"/>
      <c r="C153" s="7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</row>
    <row r="154">
      <c r="A154" s="24" t="n"/>
      <c r="B154" s="78" t="n"/>
      <c r="C154" s="7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</row>
    <row r="155">
      <c r="A155" s="24" t="n"/>
      <c r="B155" s="78" t="n"/>
      <c r="C155" s="7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</row>
    <row r="156">
      <c r="A156" s="24" t="n"/>
      <c r="B156" s="78" t="n"/>
      <c r="C156" s="7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</row>
    <row r="157">
      <c r="A157" s="24" t="n"/>
      <c r="B157" s="78" t="n"/>
      <c r="C157" s="7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</row>
    <row r="158">
      <c r="A158" s="24" t="n"/>
      <c r="B158" s="78" t="n"/>
      <c r="C158" s="7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</row>
    <row r="159">
      <c r="A159" s="24" t="n"/>
      <c r="B159" s="78" t="n"/>
      <c r="C159" s="7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</row>
    <row r="160">
      <c r="A160" s="24" t="n"/>
      <c r="B160" s="78" t="n"/>
      <c r="C160" s="7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</row>
    <row r="161">
      <c r="A161" s="24" t="n"/>
      <c r="B161" s="78" t="n"/>
      <c r="C161" s="7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</row>
    <row r="162">
      <c r="A162" s="24" t="n"/>
      <c r="B162" s="78" t="n"/>
      <c r="C162" s="7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</row>
    <row r="163">
      <c r="A163" s="24" t="n"/>
      <c r="B163" s="78" t="n"/>
      <c r="C163" s="7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</row>
    <row r="164">
      <c r="A164" s="24" t="n"/>
      <c r="B164" s="78" t="n"/>
      <c r="C164" s="7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</row>
    <row r="165">
      <c r="A165" s="24" t="n"/>
      <c r="B165" s="78" t="n"/>
      <c r="C165" s="7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</row>
    <row r="166">
      <c r="A166" s="24" t="n"/>
      <c r="B166" s="78" t="n"/>
      <c r="C166" s="7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</row>
    <row r="167">
      <c r="A167" s="24" t="n"/>
      <c r="B167" s="78" t="n"/>
      <c r="C167" s="7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</row>
    <row r="168">
      <c r="A168" s="24" t="n"/>
      <c r="B168" s="78" t="n"/>
      <c r="C168" s="7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</row>
    <row r="169">
      <c r="A169" s="24" t="n"/>
      <c r="B169" s="78" t="n"/>
      <c r="C169" s="7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</row>
    <row r="170">
      <c r="A170" s="24" t="n"/>
      <c r="B170" s="78" t="n"/>
      <c r="C170" s="7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</row>
    <row r="171">
      <c r="A171" s="24" t="n"/>
      <c r="B171" s="78" t="n"/>
      <c r="C171" s="7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</row>
    <row r="172">
      <c r="A172" s="24" t="n"/>
      <c r="B172" s="78" t="n"/>
      <c r="C172" s="7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</row>
    <row r="173">
      <c r="A173" s="24" t="n"/>
      <c r="B173" s="78" t="n"/>
      <c r="C173" s="7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</row>
    <row r="174">
      <c r="A174" s="24" t="n"/>
      <c r="B174" s="78" t="n"/>
      <c r="C174" s="7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</row>
    <row r="175">
      <c r="A175" s="24" t="n"/>
      <c r="B175" s="78" t="n"/>
      <c r="C175" s="7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</row>
    <row r="176">
      <c r="A176" s="24" t="n"/>
      <c r="B176" s="78" t="n"/>
      <c r="C176" s="7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</row>
    <row r="177">
      <c r="A177" s="24" t="n"/>
      <c r="B177" s="78" t="n"/>
      <c r="C177" s="7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</row>
    <row r="178">
      <c r="A178" s="24" t="n"/>
      <c r="B178" s="78" t="n"/>
      <c r="C178" s="7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</row>
    <row r="179">
      <c r="A179" s="24" t="n"/>
      <c r="B179" s="78" t="n"/>
      <c r="C179" s="7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</row>
    <row r="180">
      <c r="A180" s="24" t="n"/>
      <c r="B180" s="78" t="n"/>
      <c r="C180" s="7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</row>
    <row r="181">
      <c r="A181" s="24" t="n"/>
      <c r="B181" s="78" t="n"/>
      <c r="C181" s="7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</row>
    <row r="182">
      <c r="A182" s="24" t="n"/>
      <c r="B182" s="78" t="n"/>
      <c r="C182" s="7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</row>
    <row r="183">
      <c r="A183" s="24" t="n"/>
      <c r="B183" s="78" t="n"/>
      <c r="C183" s="7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</row>
    <row r="184">
      <c r="A184" s="24" t="n"/>
      <c r="B184" s="78" t="n"/>
      <c r="C184" s="7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</row>
    <row r="185">
      <c r="A185" s="24" t="n"/>
      <c r="B185" s="78" t="n"/>
      <c r="C185" s="7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</row>
    <row r="186">
      <c r="A186" s="24" t="n"/>
      <c r="B186" s="78" t="n"/>
      <c r="C186" s="7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</row>
    <row r="187">
      <c r="A187" s="24" t="n"/>
      <c r="B187" s="78" t="n"/>
      <c r="C187" s="7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</row>
    <row r="188">
      <c r="A188" s="24" t="n"/>
      <c r="B188" s="78" t="n"/>
      <c r="C188" s="7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</row>
    <row r="189">
      <c r="A189" s="24" t="n"/>
      <c r="B189" s="78" t="n"/>
      <c r="C189" s="7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</row>
    <row r="190">
      <c r="A190" s="24" t="n"/>
      <c r="B190" s="78" t="n"/>
      <c r="C190" s="7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</row>
    <row r="191">
      <c r="A191" s="24" t="n"/>
      <c r="B191" s="78" t="n"/>
      <c r="C191" s="7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</row>
    <row r="192">
      <c r="A192" s="24" t="n"/>
      <c r="B192" s="78" t="n"/>
      <c r="C192" s="7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</row>
    <row r="193">
      <c r="A193" s="24" t="n"/>
      <c r="B193" s="78" t="n"/>
      <c r="C193" s="7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</row>
    <row r="194">
      <c r="A194" s="24" t="n"/>
      <c r="B194" s="78" t="n"/>
      <c r="C194" s="7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</row>
    <row r="195">
      <c r="A195" s="24" t="n"/>
      <c r="B195" s="78" t="n"/>
      <c r="C195" s="7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</row>
    <row r="196">
      <c r="A196" s="24" t="n"/>
      <c r="B196" s="78" t="n"/>
      <c r="C196" s="7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</row>
    <row r="197">
      <c r="A197" s="24" t="n"/>
      <c r="B197" s="78" t="n"/>
      <c r="C197" s="7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</row>
    <row r="198">
      <c r="A198" s="24" t="n"/>
      <c r="B198" s="78" t="n"/>
      <c r="C198" s="7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</row>
    <row r="199">
      <c r="A199" s="24" t="n"/>
      <c r="B199" s="78" t="n"/>
      <c r="C199" s="7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</row>
    <row r="200">
      <c r="A200" s="24" t="n"/>
      <c r="B200" s="78" t="n"/>
      <c r="C200" s="7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</row>
    <row r="201">
      <c r="A201" s="24" t="n"/>
      <c r="B201" s="78" t="n"/>
      <c r="C201" s="7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</row>
    <row r="202">
      <c r="A202" s="24" t="n"/>
      <c r="B202" s="78" t="n"/>
      <c r="C202" s="7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</row>
    <row r="203">
      <c r="A203" s="24" t="n"/>
      <c r="B203" s="78" t="n"/>
      <c r="C203" s="7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</row>
    <row r="204">
      <c r="A204" s="24" t="n"/>
      <c r="B204" s="78" t="n"/>
      <c r="C204" s="7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</row>
    <row r="205">
      <c r="A205" s="24" t="n"/>
      <c r="B205" s="78" t="n"/>
      <c r="C205" s="7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</row>
    <row r="206">
      <c r="A206" s="24" t="n"/>
      <c r="B206" s="78" t="n"/>
      <c r="C206" s="7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</row>
    <row r="207">
      <c r="A207" s="24" t="n"/>
      <c r="B207" s="78" t="n"/>
      <c r="C207" s="7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</row>
    <row r="208">
      <c r="A208" s="24" t="n"/>
      <c r="B208" s="78" t="n"/>
      <c r="C208" s="7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</row>
    <row r="209">
      <c r="A209" s="24" t="n"/>
      <c r="B209" s="78" t="n"/>
      <c r="C209" s="7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</row>
    <row r="210">
      <c r="A210" s="24" t="n"/>
      <c r="B210" s="78" t="n"/>
      <c r="C210" s="7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</row>
    <row r="211">
      <c r="A211" s="24" t="n"/>
      <c r="B211" s="78" t="n"/>
      <c r="C211" s="7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</row>
    <row r="212">
      <c r="A212" s="24" t="n"/>
      <c r="B212" s="78" t="n"/>
      <c r="C212" s="7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</row>
    <row r="213">
      <c r="A213" s="24" t="n"/>
      <c r="B213" s="78" t="n"/>
      <c r="C213" s="7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</row>
    <row r="214">
      <c r="A214" s="24" t="n"/>
      <c r="B214" s="78" t="n"/>
      <c r="C214" s="7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</row>
    <row r="215">
      <c r="A215" s="24" t="n"/>
      <c r="B215" s="78" t="n"/>
      <c r="C215" s="7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</row>
    <row r="216">
      <c r="A216" s="24" t="n"/>
      <c r="B216" s="78" t="n"/>
      <c r="C216" s="7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</row>
    <row r="217">
      <c r="A217" s="24" t="n"/>
      <c r="B217" s="78" t="n"/>
      <c r="C217" s="7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</row>
    <row r="218">
      <c r="A218" s="24" t="n"/>
      <c r="B218" s="78" t="n"/>
      <c r="C218" s="7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</row>
    <row r="219">
      <c r="A219" s="24" t="n"/>
      <c r="B219" s="78" t="n"/>
      <c r="C219" s="7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</row>
    <row r="220">
      <c r="A220" s="24" t="n"/>
      <c r="B220" s="78" t="n"/>
      <c r="C220" s="7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</row>
    <row r="221">
      <c r="A221" s="24" t="n"/>
      <c r="B221" s="78" t="n"/>
      <c r="C221" s="7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</row>
    <row r="222">
      <c r="A222" s="24" t="n"/>
      <c r="B222" s="78" t="n"/>
      <c r="C222" s="7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</row>
    <row r="223">
      <c r="A223" s="24" t="n"/>
      <c r="B223" s="78" t="n"/>
      <c r="C223" s="7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</row>
    <row r="224">
      <c r="A224" s="24" t="n"/>
      <c r="B224" s="78" t="n"/>
      <c r="C224" s="7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</row>
    <row r="225">
      <c r="A225" s="24" t="n"/>
      <c r="B225" s="78" t="n"/>
      <c r="C225" s="7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</row>
    <row r="226">
      <c r="A226" s="24" t="n"/>
      <c r="B226" s="78" t="n"/>
      <c r="C226" s="7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</row>
    <row r="227">
      <c r="A227" s="24" t="n"/>
      <c r="B227" s="78" t="n"/>
      <c r="C227" s="7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</row>
    <row r="228">
      <c r="A228" s="24" t="n"/>
      <c r="B228" s="78" t="n"/>
      <c r="C228" s="7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</row>
    <row r="229">
      <c r="A229" s="24" t="n"/>
      <c r="B229" s="78" t="n"/>
      <c r="C229" s="7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</row>
    <row r="230">
      <c r="A230" s="24" t="n"/>
      <c r="B230" s="78" t="n"/>
      <c r="C230" s="7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</row>
    <row r="231">
      <c r="A231" s="24" t="n"/>
      <c r="B231" s="78" t="n"/>
      <c r="C231" s="7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</row>
    <row r="232">
      <c r="A232" s="24" t="n"/>
      <c r="B232" s="78" t="n"/>
      <c r="C232" s="7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</row>
    <row r="233">
      <c r="A233" s="24" t="n"/>
      <c r="B233" s="78" t="n"/>
      <c r="C233" s="7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</row>
    <row r="234">
      <c r="A234" s="24" t="n"/>
      <c r="B234" s="78" t="n"/>
      <c r="C234" s="7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</row>
    <row r="235">
      <c r="A235" s="24" t="n"/>
      <c r="B235" s="78" t="n"/>
      <c r="C235" s="7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</row>
    <row r="236">
      <c r="A236" s="24" t="n"/>
      <c r="B236" s="78" t="n"/>
      <c r="C236" s="7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</row>
    <row r="237">
      <c r="A237" s="24" t="n"/>
      <c r="B237" s="78" t="n"/>
      <c r="C237" s="7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</row>
    <row r="238">
      <c r="A238" s="24" t="n"/>
      <c r="B238" s="78" t="n"/>
      <c r="C238" s="7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</row>
    <row r="239">
      <c r="A239" s="24" t="n"/>
      <c r="B239" s="78" t="n"/>
      <c r="C239" s="7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</row>
    <row r="240">
      <c r="A240" s="24" t="n"/>
      <c r="B240" s="78" t="n"/>
      <c r="C240" s="7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</row>
    <row r="241">
      <c r="A241" s="24" t="n"/>
      <c r="B241" s="78" t="n"/>
      <c r="C241" s="7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</row>
    <row r="242">
      <c r="A242" s="24" t="n"/>
      <c r="B242" s="78" t="n"/>
      <c r="C242" s="7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</row>
    <row r="243">
      <c r="A243" s="24" t="n"/>
      <c r="B243" s="78" t="n"/>
      <c r="C243" s="7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</row>
    <row r="244">
      <c r="A244" s="24" t="n"/>
      <c r="B244" s="78" t="n"/>
      <c r="C244" s="7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</row>
    <row r="245">
      <c r="A245" s="24" t="n"/>
      <c r="B245" s="78" t="n"/>
      <c r="C245" s="7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</row>
    <row r="246">
      <c r="A246" s="24" t="n"/>
      <c r="B246" s="78" t="n"/>
      <c r="C246" s="7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</row>
    <row r="247">
      <c r="A247" s="24" t="n"/>
      <c r="B247" s="78" t="n"/>
      <c r="C247" s="7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</row>
    <row r="248">
      <c r="A248" s="24" t="n"/>
      <c r="B248" s="78" t="n"/>
      <c r="C248" s="7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</row>
    <row r="249">
      <c r="A249" s="24" t="n"/>
      <c r="B249" s="78" t="n"/>
      <c r="C249" s="7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</row>
    <row r="250">
      <c r="A250" s="24" t="n"/>
      <c r="B250" s="78" t="n"/>
      <c r="C250" s="7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</row>
    <row r="251">
      <c r="A251" s="24" t="n"/>
      <c r="B251" s="78" t="n"/>
      <c r="C251" s="7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</row>
    <row r="252">
      <c r="A252" s="24" t="n"/>
      <c r="B252" s="78" t="n"/>
      <c r="C252" s="7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</row>
    <row r="253">
      <c r="A253" s="24" t="n"/>
      <c r="B253" s="78" t="n"/>
      <c r="C253" s="7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</row>
    <row r="254">
      <c r="A254" s="24" t="n"/>
      <c r="B254" s="78" t="n"/>
      <c r="C254" s="7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</row>
    <row r="255">
      <c r="A255" s="24" t="n"/>
      <c r="B255" s="78" t="n"/>
      <c r="C255" s="7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</row>
    <row r="256">
      <c r="A256" s="24" t="n"/>
      <c r="B256" s="78" t="n"/>
      <c r="C256" s="7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</row>
    <row r="257">
      <c r="A257" s="24" t="n"/>
      <c r="B257" s="78" t="n"/>
      <c r="C257" s="7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</row>
    <row r="258">
      <c r="A258" s="24" t="n"/>
      <c r="B258" s="78" t="n"/>
      <c r="C258" s="7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</row>
    <row r="259">
      <c r="A259" s="24" t="n"/>
      <c r="B259" s="78" t="n"/>
      <c r="C259" s="7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</row>
    <row r="260">
      <c r="A260" s="24" t="n"/>
      <c r="B260" s="78" t="n"/>
      <c r="C260" s="7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</row>
    <row r="261">
      <c r="A261" s="24" t="n"/>
      <c r="B261" s="78" t="n"/>
      <c r="C261" s="7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</row>
    <row r="262">
      <c r="A262" s="24" t="n"/>
      <c r="B262" s="78" t="n"/>
      <c r="C262" s="7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</row>
    <row r="263">
      <c r="A263" s="24" t="n"/>
      <c r="B263" s="78" t="n"/>
      <c r="C263" s="7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</row>
    <row r="264">
      <c r="A264" s="24" t="n"/>
      <c r="B264" s="78" t="n"/>
      <c r="C264" s="7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</row>
    <row r="265">
      <c r="A265" s="24" t="n"/>
      <c r="B265" s="78" t="n"/>
      <c r="C265" s="7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</row>
    <row r="266">
      <c r="A266" s="24" t="n"/>
      <c r="B266" s="78" t="n"/>
      <c r="C266" s="7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</row>
    <row r="267">
      <c r="A267" s="24" t="n"/>
      <c r="B267" s="78" t="n"/>
      <c r="C267" s="7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</row>
    <row r="268">
      <c r="A268" s="24" t="n"/>
      <c r="B268" s="78" t="n"/>
      <c r="C268" s="7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</row>
    <row r="269">
      <c r="A269" s="24" t="n"/>
      <c r="B269" s="78" t="n"/>
      <c r="C269" s="7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</row>
    <row r="270">
      <c r="A270" s="24" t="n"/>
      <c r="B270" s="78" t="n"/>
      <c r="C270" s="7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</row>
    <row r="271">
      <c r="A271" s="24" t="n"/>
      <c r="B271" s="78" t="n"/>
      <c r="C271" s="7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</row>
    <row r="272">
      <c r="A272" s="24" t="n"/>
      <c r="B272" s="78" t="n"/>
      <c r="C272" s="7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</row>
    <row r="273">
      <c r="A273" s="24" t="n"/>
      <c r="B273" s="78" t="n"/>
      <c r="C273" s="7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</row>
    <row r="274">
      <c r="A274" s="24" t="n"/>
      <c r="B274" s="78" t="n"/>
      <c r="C274" s="7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</row>
    <row r="275">
      <c r="A275" s="24" t="n"/>
      <c r="B275" s="78" t="n"/>
      <c r="C275" s="7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</row>
    <row r="276">
      <c r="A276" s="24" t="n"/>
      <c r="B276" s="78" t="n"/>
      <c r="C276" s="7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</row>
    <row r="277">
      <c r="A277" s="24" t="n"/>
      <c r="B277" s="78" t="n"/>
      <c r="C277" s="7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</row>
    <row r="278">
      <c r="A278" s="24" t="n"/>
      <c r="B278" s="78" t="n"/>
      <c r="C278" s="7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</row>
    <row r="279">
      <c r="A279" s="24" t="n"/>
      <c r="B279" s="78" t="n"/>
      <c r="C279" s="7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</row>
    <row r="280">
      <c r="A280" s="24" t="n"/>
      <c r="B280" s="78" t="n"/>
      <c r="C280" s="7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</row>
    <row r="281">
      <c r="A281" s="24" t="n"/>
      <c r="B281" s="78" t="n"/>
      <c r="C281" s="7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</row>
    <row r="282">
      <c r="A282" s="24" t="n"/>
      <c r="B282" s="78" t="n"/>
      <c r="C282" s="7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</row>
    <row r="283">
      <c r="A283" s="24" t="n"/>
      <c r="B283" s="78" t="n"/>
      <c r="C283" s="7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</row>
    <row r="284">
      <c r="A284" s="24" t="n"/>
      <c r="B284" s="78" t="n"/>
      <c r="C284" s="7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</row>
    <row r="285">
      <c r="A285" s="24" t="n"/>
      <c r="B285" s="78" t="n"/>
      <c r="C285" s="7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</row>
    <row r="286">
      <c r="A286" s="24" t="n"/>
      <c r="B286" s="78" t="n"/>
      <c r="C286" s="7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</row>
    <row r="287">
      <c r="A287" s="24" t="n"/>
      <c r="B287" s="78" t="n"/>
      <c r="C287" s="7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</row>
    <row r="288">
      <c r="A288" s="24" t="n"/>
      <c r="B288" s="78" t="n"/>
      <c r="C288" s="7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</row>
    <row r="289">
      <c r="A289" s="24" t="n"/>
      <c r="B289" s="78" t="n"/>
      <c r="C289" s="7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</row>
    <row r="290">
      <c r="A290" s="24" t="n"/>
      <c r="B290" s="78" t="n"/>
      <c r="C290" s="7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</row>
    <row r="291">
      <c r="A291" s="24" t="n"/>
      <c r="B291" s="78" t="n"/>
      <c r="C291" s="7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</row>
    <row r="292">
      <c r="A292" s="24" t="n"/>
      <c r="B292" s="78" t="n"/>
      <c r="C292" s="7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</row>
    <row r="293">
      <c r="A293" s="24" t="n"/>
      <c r="B293" s="78" t="n"/>
      <c r="C293" s="7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</row>
    <row r="294">
      <c r="A294" s="24" t="n"/>
      <c r="B294" s="78" t="n"/>
      <c r="C294" s="7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</row>
    <row r="295">
      <c r="A295" s="24" t="n"/>
      <c r="B295" s="78" t="n"/>
      <c r="C295" s="7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</row>
    <row r="296">
      <c r="A296" s="24" t="n"/>
      <c r="B296" s="78" t="n"/>
      <c r="C296" s="7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</row>
    <row r="297">
      <c r="A297" s="24" t="n"/>
      <c r="B297" s="78" t="n"/>
      <c r="C297" s="7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</row>
    <row r="298">
      <c r="A298" s="24" t="n"/>
      <c r="B298" s="78" t="n"/>
      <c r="C298" s="7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</row>
    <row r="299">
      <c r="A299" s="24" t="n"/>
      <c r="B299" s="78" t="n"/>
      <c r="C299" s="7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</row>
    <row r="300">
      <c r="A300" s="24" t="n"/>
      <c r="B300" s="78" t="n"/>
      <c r="C300" s="7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</row>
    <row r="301">
      <c r="A301" s="24" t="n"/>
      <c r="B301" s="78" t="n"/>
      <c r="C301" s="7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</row>
    <row r="302">
      <c r="A302" s="24" t="n"/>
      <c r="B302" s="78" t="n"/>
      <c r="C302" s="7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</row>
    <row r="303">
      <c r="A303" s="24" t="n"/>
      <c r="B303" s="78" t="n"/>
      <c r="C303" s="7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</row>
    <row r="304">
      <c r="A304" s="24" t="n"/>
      <c r="B304" s="78" t="n"/>
      <c r="C304" s="7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</row>
    <row r="305">
      <c r="A305" s="24" t="n"/>
      <c r="B305" s="78" t="n"/>
      <c r="C305" s="7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</row>
    <row r="306">
      <c r="A306" s="24" t="n"/>
      <c r="B306" s="78" t="n"/>
      <c r="C306" s="7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</row>
    <row r="307">
      <c r="A307" s="24" t="n"/>
      <c r="B307" s="78" t="n"/>
      <c r="C307" s="7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</row>
    <row r="308">
      <c r="A308" s="24" t="n"/>
      <c r="B308" s="78" t="n"/>
      <c r="C308" s="7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</row>
    <row r="309">
      <c r="A309" s="24" t="n"/>
      <c r="B309" s="78" t="n"/>
      <c r="C309" s="7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</row>
    <row r="310">
      <c r="A310" s="24" t="n"/>
      <c r="B310" s="78" t="n"/>
      <c r="C310" s="7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</row>
    <row r="311">
      <c r="A311" s="24" t="n"/>
      <c r="B311" s="78" t="n"/>
      <c r="C311" s="7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</row>
    <row r="312">
      <c r="A312" s="24" t="n"/>
      <c r="B312" s="78" t="n"/>
      <c r="C312" s="7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</row>
    <row r="313">
      <c r="A313" s="24" t="n"/>
      <c r="B313" s="78" t="n"/>
      <c r="C313" s="7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</row>
    <row r="314">
      <c r="A314" s="24" t="n"/>
      <c r="B314" s="78" t="n"/>
      <c r="C314" s="7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</row>
    <row r="315">
      <c r="A315" s="24" t="n"/>
      <c r="B315" s="78" t="n"/>
      <c r="C315" s="7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</row>
    <row r="316">
      <c r="A316" s="24" t="n"/>
      <c r="B316" s="78" t="n"/>
      <c r="C316" s="7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</row>
    <row r="317">
      <c r="A317" s="24" t="n"/>
      <c r="B317" s="78" t="n"/>
      <c r="C317" s="7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</row>
    <row r="318">
      <c r="A318" s="24" t="n"/>
      <c r="B318" s="78" t="n"/>
      <c r="C318" s="7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</row>
    <row r="319">
      <c r="A319" s="24" t="n"/>
      <c r="B319" s="78" t="n"/>
      <c r="C319" s="7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</row>
    <row r="320">
      <c r="A320" s="24" t="n"/>
      <c r="B320" s="78" t="n"/>
      <c r="C320" s="7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</row>
    <row r="321">
      <c r="A321" s="24" t="n"/>
      <c r="B321" s="78" t="n"/>
      <c r="C321" s="7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</row>
    <row r="322">
      <c r="A322" s="24" t="n"/>
      <c r="B322" s="78" t="n"/>
      <c r="C322" s="7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</row>
    <row r="323">
      <c r="A323" s="24" t="n"/>
      <c r="B323" s="78" t="n"/>
      <c r="C323" s="7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</row>
    <row r="324">
      <c r="A324" s="24" t="n"/>
      <c r="B324" s="78" t="n"/>
      <c r="C324" s="7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</row>
    <row r="325">
      <c r="A325" s="24" t="n"/>
      <c r="B325" s="78" t="n"/>
      <c r="C325" s="7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</row>
    <row r="326">
      <c r="A326" s="24" t="n"/>
      <c r="B326" s="78" t="n"/>
      <c r="C326" s="7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</row>
    <row r="327">
      <c r="A327" s="24" t="n"/>
      <c r="B327" s="78" t="n"/>
      <c r="C327" s="7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</row>
    <row r="328">
      <c r="A328" s="24" t="n"/>
      <c r="B328" s="78" t="n"/>
      <c r="C328" s="7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</row>
    <row r="329">
      <c r="A329" s="24" t="n"/>
      <c r="B329" s="78" t="n"/>
      <c r="C329" s="7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</row>
    <row r="330">
      <c r="A330" s="24" t="n"/>
      <c r="B330" s="78" t="n"/>
      <c r="C330" s="7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</row>
    <row r="331">
      <c r="A331" s="24" t="n"/>
      <c r="B331" s="78" t="n"/>
      <c r="C331" s="7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</row>
    <row r="332">
      <c r="A332" s="24" t="n"/>
      <c r="B332" s="78" t="n"/>
      <c r="C332" s="7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</row>
    <row r="333">
      <c r="A333" s="24" t="n"/>
      <c r="B333" s="78" t="n"/>
      <c r="C333" s="7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</row>
    <row r="334">
      <c r="A334" s="24" t="n"/>
      <c r="B334" s="78" t="n"/>
      <c r="C334" s="7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</row>
    <row r="335">
      <c r="A335" s="24" t="n"/>
      <c r="B335" s="78" t="n"/>
      <c r="C335" s="7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</row>
    <row r="336">
      <c r="A336" s="24" t="n"/>
      <c r="B336" s="78" t="n"/>
      <c r="C336" s="7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</row>
    <row r="337">
      <c r="A337" s="24" t="n"/>
      <c r="B337" s="78" t="n"/>
      <c r="C337" s="7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</row>
    <row r="338">
      <c r="A338" s="24" t="n"/>
      <c r="B338" s="78" t="n"/>
      <c r="C338" s="7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</row>
    <row r="339">
      <c r="A339" s="24" t="n"/>
      <c r="B339" s="78" t="n"/>
      <c r="C339" s="7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</row>
    <row r="340">
      <c r="A340" s="24" t="n"/>
      <c r="B340" s="78" t="n"/>
      <c r="C340" s="7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</row>
    <row r="341">
      <c r="A341" s="24" t="n"/>
      <c r="B341" s="78" t="n"/>
      <c r="C341" s="7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</row>
    <row r="342">
      <c r="A342" s="24" t="n"/>
      <c r="B342" s="78" t="n"/>
      <c r="C342" s="7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</row>
    <row r="343">
      <c r="A343" s="24" t="n"/>
      <c r="B343" s="78" t="n"/>
      <c r="C343" s="7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</row>
    <row r="344">
      <c r="A344" s="24" t="n"/>
      <c r="B344" s="78" t="n"/>
      <c r="C344" s="7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</row>
    <row r="345">
      <c r="A345" s="24" t="n"/>
      <c r="B345" s="78" t="n"/>
      <c r="C345" s="7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</row>
    <row r="346">
      <c r="A346" s="24" t="n"/>
      <c r="B346" s="78" t="n"/>
      <c r="C346" s="7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</row>
    <row r="347">
      <c r="A347" s="24" t="n"/>
      <c r="B347" s="78" t="n"/>
      <c r="C347" s="7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</row>
    <row r="348">
      <c r="A348" s="24" t="n"/>
      <c r="B348" s="78" t="n"/>
      <c r="C348" s="7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</row>
    <row r="349">
      <c r="A349" s="24" t="n"/>
      <c r="B349" s="78" t="n"/>
      <c r="C349" s="7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</row>
    <row r="350">
      <c r="A350" s="24" t="n"/>
      <c r="B350" s="78" t="n"/>
      <c r="C350" s="7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</row>
    <row r="351">
      <c r="A351" s="24" t="n"/>
      <c r="B351" s="78" t="n"/>
      <c r="C351" s="7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</row>
    <row r="352">
      <c r="A352" s="24" t="n"/>
      <c r="B352" s="78" t="n"/>
      <c r="C352" s="7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</row>
    <row r="353">
      <c r="A353" s="24" t="n"/>
      <c r="B353" s="78" t="n"/>
      <c r="C353" s="7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</row>
    <row r="354">
      <c r="A354" s="24" t="n"/>
      <c r="B354" s="78" t="n"/>
      <c r="C354" s="7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</row>
    <row r="355">
      <c r="A355" s="24" t="n"/>
      <c r="B355" s="78" t="n"/>
      <c r="C355" s="7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</row>
    <row r="356">
      <c r="A356" s="24" t="n"/>
      <c r="B356" s="78" t="n"/>
      <c r="C356" s="7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</row>
    <row r="357">
      <c r="A357" s="24" t="n"/>
      <c r="B357" s="78" t="n"/>
      <c r="C357" s="7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</row>
    <row r="358">
      <c r="A358" s="24" t="n"/>
      <c r="B358" s="78" t="n"/>
      <c r="C358" s="7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</row>
    <row r="359">
      <c r="A359" s="24" t="n"/>
      <c r="B359" s="78" t="n"/>
      <c r="C359" s="7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</row>
    <row r="360">
      <c r="A360" s="24" t="n"/>
      <c r="B360" s="78" t="n"/>
      <c r="C360" s="7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</row>
    <row r="361">
      <c r="A361" s="24" t="n"/>
      <c r="B361" s="78" t="n"/>
      <c r="C361" s="7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</row>
    <row r="362">
      <c r="A362" s="24" t="n"/>
      <c r="B362" s="78" t="n"/>
      <c r="C362" s="7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</row>
    <row r="363">
      <c r="A363" s="24" t="n"/>
      <c r="B363" s="78" t="n"/>
      <c r="C363" s="7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</row>
    <row r="364">
      <c r="A364" s="24" t="n"/>
      <c r="B364" s="78" t="n"/>
      <c r="C364" s="7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</row>
    <row r="365">
      <c r="A365" s="24" t="n"/>
      <c r="B365" s="78" t="n"/>
      <c r="C365" s="7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</row>
    <row r="366">
      <c r="A366" s="24" t="n"/>
      <c r="B366" s="78" t="n"/>
      <c r="C366" s="7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</row>
    <row r="367">
      <c r="A367" s="24" t="n"/>
      <c r="B367" s="78" t="n"/>
      <c r="C367" s="7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</row>
    <row r="368">
      <c r="A368" s="24" t="n"/>
      <c r="B368" s="78" t="n"/>
      <c r="C368" s="7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</row>
    <row r="369">
      <c r="A369" s="24" t="n"/>
      <c r="B369" s="78" t="n"/>
      <c r="C369" s="7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</row>
    <row r="370">
      <c r="A370" s="24" t="n"/>
      <c r="B370" s="78" t="n"/>
      <c r="C370" s="7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</row>
    <row r="371">
      <c r="A371" s="24" t="n"/>
      <c r="B371" s="78" t="n"/>
      <c r="C371" s="7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</row>
    <row r="372">
      <c r="A372" s="24" t="n"/>
      <c r="B372" s="78" t="n"/>
      <c r="C372" s="7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</row>
    <row r="373">
      <c r="A373" s="24" t="n"/>
      <c r="B373" s="78" t="n"/>
      <c r="C373" s="7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</row>
    <row r="374">
      <c r="A374" s="24" t="n"/>
      <c r="B374" s="78" t="n"/>
      <c r="C374" s="7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</row>
    <row r="375">
      <c r="A375" s="24" t="n"/>
      <c r="B375" s="78" t="n"/>
      <c r="C375" s="7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</row>
    <row r="376">
      <c r="A376" s="24" t="n"/>
      <c r="B376" s="78" t="n"/>
      <c r="C376" s="7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</row>
    <row r="377">
      <c r="A377" s="24" t="n"/>
      <c r="B377" s="78" t="n"/>
      <c r="C377" s="7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</row>
    <row r="378">
      <c r="A378" s="24" t="n"/>
      <c r="B378" s="78" t="n"/>
      <c r="C378" s="7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</row>
    <row r="379">
      <c r="A379" s="24" t="n"/>
      <c r="B379" s="78" t="n"/>
      <c r="C379" s="7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</row>
    <row r="380">
      <c r="A380" s="24" t="n"/>
      <c r="B380" s="78" t="n"/>
      <c r="C380" s="7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</row>
    <row r="381">
      <c r="A381" s="24" t="n"/>
      <c r="B381" s="78" t="n"/>
      <c r="C381" s="7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</row>
    <row r="382">
      <c r="A382" s="24" t="n"/>
      <c r="B382" s="78" t="n"/>
      <c r="C382" s="7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</row>
    <row r="383">
      <c r="A383" s="24" t="n"/>
      <c r="B383" s="78" t="n"/>
      <c r="C383" s="7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</row>
    <row r="384">
      <c r="A384" s="24" t="n"/>
      <c r="B384" s="78" t="n"/>
      <c r="C384" s="7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</row>
    <row r="385">
      <c r="A385" s="24" t="n"/>
      <c r="B385" s="78" t="n"/>
      <c r="C385" s="7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</row>
    <row r="386">
      <c r="A386" s="24" t="n"/>
      <c r="B386" s="78" t="n"/>
      <c r="C386" s="7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</row>
    <row r="387">
      <c r="A387" s="24" t="n"/>
      <c r="B387" s="78" t="n"/>
      <c r="C387" s="7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</row>
    <row r="388">
      <c r="A388" s="24" t="n"/>
      <c r="B388" s="78" t="n"/>
      <c r="C388" s="7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</row>
    <row r="389">
      <c r="A389" s="24" t="n"/>
      <c r="B389" s="78" t="n"/>
      <c r="C389" s="7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</row>
    <row r="390">
      <c r="A390" s="24" t="n"/>
      <c r="B390" s="78" t="n"/>
      <c r="C390" s="7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</row>
    <row r="391">
      <c r="A391" s="24" t="n"/>
      <c r="B391" s="78" t="n"/>
      <c r="C391" s="7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</row>
    <row r="392">
      <c r="A392" s="24" t="n"/>
      <c r="B392" s="78" t="n"/>
      <c r="C392" s="7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</row>
    <row r="393">
      <c r="A393" s="24" t="n"/>
      <c r="B393" s="78" t="n"/>
      <c r="C393" s="7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</row>
    <row r="394">
      <c r="A394" s="24" t="n"/>
      <c r="B394" s="78" t="n"/>
      <c r="C394" s="7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</row>
    <row r="395">
      <c r="A395" s="24" t="n"/>
      <c r="B395" s="78" t="n"/>
      <c r="C395" s="7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</row>
    <row r="396">
      <c r="A396" s="24" t="n"/>
      <c r="B396" s="78" t="n"/>
      <c r="C396" s="7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</row>
    <row r="397">
      <c r="A397" s="24" t="n"/>
      <c r="B397" s="78" t="n"/>
      <c r="C397" s="7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</row>
    <row r="398">
      <c r="A398" s="24" t="n"/>
      <c r="B398" s="78" t="n"/>
      <c r="C398" s="7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</row>
    <row r="399">
      <c r="A399" s="24" t="n"/>
      <c r="B399" s="78" t="n"/>
      <c r="C399" s="7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</row>
    <row r="400">
      <c r="A400" s="24" t="n"/>
      <c r="B400" s="78" t="n"/>
      <c r="C400" s="7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</row>
    <row r="401">
      <c r="A401" s="24" t="n"/>
      <c r="B401" s="78" t="n"/>
      <c r="C401" s="7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</row>
    <row r="402">
      <c r="A402" s="24" t="n"/>
      <c r="B402" s="78" t="n"/>
      <c r="C402" s="7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</row>
    <row r="403">
      <c r="A403" s="24" t="n"/>
      <c r="B403" s="78" t="n"/>
      <c r="C403" s="7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</row>
    <row r="404">
      <c r="A404" s="24" t="n"/>
      <c r="B404" s="78" t="n"/>
      <c r="C404" s="7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</row>
    <row r="405">
      <c r="A405" s="24" t="n"/>
      <c r="B405" s="78" t="n"/>
      <c r="C405" s="7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</row>
    <row r="406">
      <c r="A406" s="24" t="n"/>
      <c r="B406" s="78" t="n"/>
      <c r="C406" s="7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</row>
    <row r="407">
      <c r="A407" s="24" t="n"/>
      <c r="B407" s="78" t="n"/>
      <c r="C407" s="7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</row>
    <row r="408">
      <c r="A408" s="24" t="n"/>
      <c r="B408" s="78" t="n"/>
      <c r="C408" s="7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</row>
    <row r="409">
      <c r="A409" s="24" t="n"/>
      <c r="B409" s="78" t="n"/>
      <c r="C409" s="7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</row>
    <row r="410">
      <c r="A410" s="24" t="n"/>
      <c r="B410" s="78" t="n"/>
      <c r="C410" s="7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</row>
    <row r="411">
      <c r="A411" s="24" t="n"/>
      <c r="B411" s="78" t="n"/>
      <c r="C411" s="7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</row>
    <row r="412">
      <c r="A412" s="24" t="n"/>
      <c r="B412" s="78" t="n"/>
      <c r="C412" s="7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</row>
    <row r="413">
      <c r="A413" s="24" t="n"/>
      <c r="B413" s="78" t="n"/>
      <c r="C413" s="7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</row>
    <row r="414">
      <c r="A414" s="24" t="n"/>
      <c r="B414" s="78" t="n"/>
      <c r="C414" s="7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</row>
    <row r="415">
      <c r="A415" s="24" t="n"/>
      <c r="B415" s="78" t="n"/>
      <c r="C415" s="7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</row>
    <row r="416">
      <c r="A416" s="24" t="n"/>
      <c r="B416" s="78" t="n"/>
      <c r="C416" s="7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</row>
    <row r="417">
      <c r="A417" s="24" t="n"/>
      <c r="B417" s="78" t="n"/>
      <c r="C417" s="7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</row>
    <row r="418">
      <c r="A418" s="24" t="n"/>
      <c r="B418" s="78" t="n"/>
      <c r="C418" s="7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</row>
    <row r="419">
      <c r="A419" s="24" t="n"/>
      <c r="B419" s="78" t="n"/>
      <c r="C419" s="7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</row>
    <row r="420">
      <c r="A420" s="24" t="n"/>
      <c r="B420" s="78" t="n"/>
      <c r="C420" s="7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</row>
    <row r="421">
      <c r="A421" s="24" t="n"/>
      <c r="B421" s="78" t="n"/>
      <c r="C421" s="7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</row>
    <row r="422">
      <c r="A422" s="24" t="n"/>
      <c r="B422" s="78" t="n"/>
      <c r="C422" s="7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</row>
    <row r="423">
      <c r="A423" s="24" t="n"/>
      <c r="B423" s="78" t="n"/>
      <c r="C423" s="7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</row>
    <row r="424">
      <c r="A424" s="24" t="n"/>
      <c r="B424" s="78" t="n"/>
      <c r="C424" s="7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</row>
    <row r="425">
      <c r="A425" s="24" t="n"/>
      <c r="B425" s="78" t="n"/>
      <c r="C425" s="7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</row>
    <row r="426">
      <c r="A426" s="24" t="n"/>
      <c r="B426" s="78" t="n"/>
      <c r="C426" s="7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</row>
    <row r="427">
      <c r="A427" s="24" t="n"/>
      <c r="B427" s="78" t="n"/>
      <c r="C427" s="7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</row>
    <row r="428">
      <c r="A428" s="24" t="n"/>
      <c r="B428" s="78" t="n"/>
      <c r="C428" s="7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</row>
    <row r="429">
      <c r="A429" s="24" t="n"/>
      <c r="B429" s="78" t="n"/>
      <c r="C429" s="7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</row>
    <row r="430">
      <c r="A430" s="24" t="n"/>
      <c r="B430" s="78" t="n"/>
      <c r="C430" s="7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</row>
    <row r="431">
      <c r="A431" s="24" t="n"/>
      <c r="B431" s="78" t="n"/>
      <c r="C431" s="7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</row>
    <row r="432">
      <c r="A432" s="24" t="n"/>
      <c r="B432" s="78" t="n"/>
      <c r="C432" s="7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</row>
    <row r="433">
      <c r="A433" s="24" t="n"/>
      <c r="B433" s="78" t="n"/>
      <c r="C433" s="7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</row>
    <row r="434">
      <c r="A434" s="24" t="n"/>
      <c r="B434" s="78" t="n"/>
      <c r="C434" s="7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</row>
    <row r="435">
      <c r="A435" s="24" t="n"/>
      <c r="B435" s="78" t="n"/>
      <c r="C435" s="7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</row>
    <row r="436">
      <c r="A436" s="24" t="n"/>
      <c r="B436" s="78" t="n"/>
      <c r="C436" s="7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</row>
    <row r="437">
      <c r="A437" s="24" t="n"/>
      <c r="B437" s="78" t="n"/>
      <c r="C437" s="7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</row>
    <row r="438">
      <c r="A438" s="24" t="n"/>
      <c r="B438" s="78" t="n"/>
      <c r="C438" s="7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</row>
    <row r="439">
      <c r="A439" s="24" t="n"/>
      <c r="B439" s="78" t="n"/>
      <c r="C439" s="7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</row>
    <row r="440">
      <c r="A440" s="24" t="n"/>
      <c r="B440" s="78" t="n"/>
      <c r="C440" s="7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</row>
    <row r="441">
      <c r="A441" s="24" t="n"/>
      <c r="B441" s="78" t="n"/>
      <c r="C441" s="7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</row>
    <row r="442">
      <c r="A442" s="24" t="n"/>
      <c r="B442" s="78" t="n"/>
      <c r="C442" s="7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</row>
    <row r="443">
      <c r="A443" s="24" t="n"/>
      <c r="B443" s="78" t="n"/>
      <c r="C443" s="7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</row>
    <row r="444">
      <c r="A444" s="24" t="n"/>
      <c r="B444" s="78" t="n"/>
      <c r="C444" s="7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</row>
    <row r="445">
      <c r="A445" s="24" t="n"/>
      <c r="B445" s="78" t="n"/>
      <c r="C445" s="7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</row>
    <row r="446">
      <c r="A446" s="24" t="n"/>
      <c r="B446" s="78" t="n"/>
      <c r="C446" s="7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</row>
    <row r="447">
      <c r="A447" s="24" t="n"/>
      <c r="B447" s="78" t="n"/>
      <c r="C447" s="7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</row>
    <row r="448">
      <c r="A448" s="24" t="n"/>
      <c r="B448" s="78" t="n"/>
      <c r="C448" s="7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</row>
    <row r="449">
      <c r="A449" s="24" t="n"/>
      <c r="B449" s="78" t="n"/>
      <c r="C449" s="7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</row>
    <row r="450">
      <c r="A450" s="24" t="n"/>
      <c r="B450" s="78" t="n"/>
      <c r="C450" s="7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</row>
    <row r="451">
      <c r="A451" s="24" t="n"/>
      <c r="B451" s="78" t="n"/>
      <c r="C451" s="7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</row>
    <row r="452">
      <c r="A452" s="24" t="n"/>
      <c r="B452" s="78" t="n"/>
      <c r="C452" s="7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</row>
    <row r="453">
      <c r="A453" s="24" t="n"/>
      <c r="B453" s="78" t="n"/>
      <c r="C453" s="7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</row>
    <row r="454">
      <c r="A454" s="24" t="n"/>
      <c r="B454" s="78" t="n"/>
      <c r="C454" s="7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</row>
    <row r="455">
      <c r="A455" s="24" t="n"/>
      <c r="B455" s="78" t="n"/>
      <c r="C455" s="7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</row>
    <row r="456">
      <c r="A456" s="24" t="n"/>
      <c r="B456" s="78" t="n"/>
      <c r="C456" s="7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</row>
    <row r="457">
      <c r="A457" s="24" t="n"/>
      <c r="B457" s="78" t="n"/>
      <c r="C457" s="7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</row>
    <row r="458">
      <c r="A458" s="24" t="n"/>
      <c r="B458" s="78" t="n"/>
      <c r="C458" s="7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</row>
    <row r="459">
      <c r="A459" s="24" t="n"/>
      <c r="B459" s="78" t="n"/>
      <c r="C459" s="7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</row>
    <row r="460">
      <c r="A460" s="24" t="n"/>
      <c r="B460" s="78" t="n"/>
      <c r="C460" s="7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</row>
    <row r="461">
      <c r="A461" s="24" t="n"/>
      <c r="B461" s="78" t="n"/>
      <c r="C461" s="7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</row>
    <row r="462">
      <c r="A462" s="24" t="n"/>
      <c r="B462" s="78" t="n"/>
      <c r="C462" s="7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</row>
    <row r="463">
      <c r="A463" s="24" t="n"/>
      <c r="B463" s="78" t="n"/>
      <c r="C463" s="7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</row>
    <row r="464">
      <c r="A464" s="24" t="n"/>
      <c r="B464" s="78" t="n"/>
      <c r="C464" s="7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</row>
    <row r="465">
      <c r="A465" s="24" t="n"/>
      <c r="B465" s="78" t="n"/>
      <c r="C465" s="7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</row>
    <row r="466">
      <c r="A466" s="24" t="n"/>
      <c r="B466" s="78" t="n"/>
      <c r="C466" s="7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</row>
    <row r="467">
      <c r="A467" s="24" t="n"/>
      <c r="B467" s="78" t="n"/>
      <c r="C467" s="7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</row>
    <row r="468">
      <c r="A468" s="24" t="n"/>
      <c r="B468" s="78" t="n"/>
      <c r="C468" s="7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</row>
    <row r="469">
      <c r="A469" s="24" t="n"/>
      <c r="B469" s="78" t="n"/>
      <c r="C469" s="7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</row>
    <row r="470">
      <c r="A470" s="24" t="n"/>
      <c r="B470" s="78" t="n"/>
      <c r="C470" s="7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</row>
    <row r="471">
      <c r="A471" s="24" t="n"/>
      <c r="B471" s="78" t="n"/>
      <c r="C471" s="7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</row>
    <row r="472">
      <c r="A472" s="24" t="n"/>
      <c r="B472" s="78" t="n"/>
      <c r="C472" s="7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</row>
    <row r="473">
      <c r="A473" s="24" t="n"/>
      <c r="B473" s="78" t="n"/>
      <c r="C473" s="7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</row>
    <row r="474">
      <c r="A474" s="24" t="n"/>
      <c r="B474" s="78" t="n"/>
      <c r="C474" s="7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</row>
    <row r="475">
      <c r="A475" s="24" t="n"/>
      <c r="B475" s="78" t="n"/>
      <c r="C475" s="7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</row>
    <row r="476">
      <c r="A476" s="24" t="n"/>
      <c r="B476" s="78" t="n"/>
      <c r="C476" s="7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</row>
    <row r="477">
      <c r="A477" s="24" t="n"/>
      <c r="B477" s="78" t="n"/>
      <c r="C477" s="7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</row>
    <row r="478">
      <c r="A478" s="24" t="n"/>
      <c r="B478" s="78" t="n"/>
      <c r="C478" s="7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</row>
    <row r="479">
      <c r="A479" s="24" t="n"/>
      <c r="B479" s="78" t="n"/>
      <c r="C479" s="7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</row>
    <row r="480">
      <c r="A480" s="24" t="n"/>
      <c r="B480" s="78" t="n"/>
      <c r="C480" s="7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</row>
    <row r="481">
      <c r="A481" s="24" t="n"/>
      <c r="B481" s="78" t="n"/>
      <c r="C481" s="7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</row>
    <row r="482">
      <c r="A482" s="24" t="n"/>
      <c r="B482" s="78" t="n"/>
      <c r="C482" s="7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</row>
    <row r="483">
      <c r="A483" s="24" t="n"/>
      <c r="B483" s="78" t="n"/>
      <c r="C483" s="7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</row>
    <row r="484">
      <c r="A484" s="24" t="n"/>
      <c r="B484" s="78" t="n"/>
      <c r="C484" s="7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</row>
    <row r="485">
      <c r="A485" s="24" t="n"/>
      <c r="B485" s="78" t="n"/>
      <c r="C485" s="7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</row>
    <row r="486">
      <c r="A486" s="24" t="n"/>
      <c r="B486" s="78" t="n"/>
      <c r="C486" s="7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</row>
    <row r="487">
      <c r="A487" s="24" t="n"/>
      <c r="B487" s="78" t="n"/>
      <c r="C487" s="7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</row>
    <row r="488">
      <c r="A488" s="24" t="n"/>
      <c r="B488" s="78" t="n"/>
      <c r="C488" s="7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</row>
    <row r="489">
      <c r="A489" s="24" t="n"/>
      <c r="B489" s="78" t="n"/>
      <c r="C489" s="7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</row>
    <row r="490">
      <c r="A490" s="24" t="n"/>
      <c r="B490" s="78" t="n"/>
      <c r="C490" s="7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</row>
    <row r="491">
      <c r="A491" s="24" t="n"/>
      <c r="B491" s="78" t="n"/>
      <c r="C491" s="7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</row>
    <row r="492">
      <c r="A492" s="24" t="n"/>
      <c r="B492" s="78" t="n"/>
      <c r="C492" s="7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</row>
    <row r="493">
      <c r="A493" s="24" t="n"/>
      <c r="B493" s="78" t="n"/>
      <c r="C493" s="7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</row>
    <row r="494">
      <c r="A494" s="24" t="n"/>
      <c r="B494" s="78" t="n"/>
      <c r="C494" s="7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</row>
    <row r="495">
      <c r="A495" s="24" t="n"/>
      <c r="B495" s="78" t="n"/>
      <c r="C495" s="7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</row>
    <row r="496">
      <c r="A496" s="24" t="n"/>
      <c r="B496" s="78" t="n"/>
      <c r="C496" s="7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</row>
    <row r="497">
      <c r="A497" s="24" t="n"/>
      <c r="B497" s="78" t="n"/>
      <c r="C497" s="7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</row>
    <row r="498">
      <c r="A498" s="24" t="n"/>
      <c r="B498" s="78" t="n"/>
      <c r="C498" s="7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</row>
    <row r="499">
      <c r="A499" s="24" t="n"/>
      <c r="B499" s="78" t="n"/>
      <c r="C499" s="7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</row>
    <row r="500">
      <c r="A500" s="24" t="n"/>
      <c r="B500" s="78" t="n"/>
      <c r="C500" s="7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</row>
    <row r="501">
      <c r="A501" s="24" t="n"/>
      <c r="B501" s="78" t="n"/>
      <c r="C501" s="7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</row>
    <row r="502">
      <c r="A502" s="24" t="n"/>
      <c r="B502" s="78" t="n"/>
      <c r="C502" s="7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</row>
    <row r="503">
      <c r="A503" s="24" t="n"/>
      <c r="B503" s="78" t="n"/>
      <c r="C503" s="7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</row>
    <row r="504">
      <c r="A504" s="24" t="n"/>
      <c r="B504" s="78" t="n"/>
      <c r="C504" s="7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</row>
    <row r="505">
      <c r="A505" s="24" t="n"/>
      <c r="B505" s="78" t="n"/>
      <c r="C505" s="7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</row>
    <row r="506">
      <c r="A506" s="24" t="n"/>
      <c r="B506" s="78" t="n"/>
      <c r="C506" s="7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</row>
    <row r="507">
      <c r="A507" s="24" t="n"/>
      <c r="B507" s="78" t="n"/>
      <c r="C507" s="7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</row>
    <row r="508">
      <c r="A508" s="24" t="n"/>
      <c r="B508" s="78" t="n"/>
      <c r="C508" s="7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</row>
    <row r="509">
      <c r="A509" s="24" t="n"/>
      <c r="B509" s="78" t="n"/>
      <c r="C509" s="7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</row>
    <row r="510">
      <c r="A510" s="24" t="n"/>
      <c r="B510" s="78" t="n"/>
      <c r="C510" s="7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</row>
    <row r="511">
      <c r="A511" s="24" t="n"/>
      <c r="B511" s="78" t="n"/>
      <c r="C511" s="7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</row>
    <row r="512">
      <c r="A512" s="24" t="n"/>
      <c r="B512" s="78" t="n"/>
      <c r="C512" s="7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</row>
    <row r="513">
      <c r="A513" s="24" t="n"/>
      <c r="B513" s="78" t="n"/>
      <c r="C513" s="7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</row>
    <row r="514">
      <c r="A514" s="24" t="n"/>
      <c r="B514" s="78" t="n"/>
      <c r="C514" s="7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</row>
    <row r="515">
      <c r="A515" s="24" t="n"/>
      <c r="B515" s="78" t="n"/>
      <c r="C515" s="7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</row>
    <row r="516">
      <c r="A516" s="24" t="n"/>
      <c r="B516" s="78" t="n"/>
      <c r="C516" s="7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</row>
    <row r="517">
      <c r="A517" s="24" t="n"/>
      <c r="B517" s="78" t="n"/>
      <c r="C517" s="7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</row>
    <row r="518">
      <c r="A518" s="24" t="n"/>
      <c r="B518" s="78" t="n"/>
      <c r="C518" s="7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</row>
    <row r="519">
      <c r="A519" s="24" t="n"/>
      <c r="B519" s="78" t="n"/>
      <c r="C519" s="7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</row>
    <row r="520">
      <c r="A520" s="24" t="n"/>
      <c r="B520" s="78" t="n"/>
      <c r="C520" s="7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</row>
    <row r="521">
      <c r="A521" s="24" t="n"/>
      <c r="B521" s="78" t="n"/>
      <c r="C521" s="7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</row>
    <row r="522">
      <c r="A522" s="24" t="n"/>
      <c r="B522" s="78" t="n"/>
      <c r="C522" s="7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</row>
    <row r="523">
      <c r="A523" s="24" t="n"/>
      <c r="B523" s="78" t="n"/>
      <c r="C523" s="7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</row>
    <row r="524">
      <c r="A524" s="24" t="n"/>
      <c r="B524" s="78" t="n"/>
      <c r="C524" s="7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</row>
    <row r="525">
      <c r="A525" s="24" t="n"/>
      <c r="B525" s="78" t="n"/>
      <c r="C525" s="7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</row>
    <row r="526">
      <c r="A526" s="24" t="n"/>
      <c r="B526" s="78" t="n"/>
      <c r="C526" s="7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</row>
    <row r="527">
      <c r="A527" s="24" t="n"/>
      <c r="B527" s="78" t="n"/>
      <c r="C527" s="7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</row>
    <row r="528">
      <c r="A528" s="24" t="n"/>
      <c r="B528" s="78" t="n"/>
      <c r="C528" s="7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</row>
    <row r="529">
      <c r="A529" s="24" t="n"/>
      <c r="B529" s="78" t="n"/>
      <c r="C529" s="7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</row>
    <row r="530">
      <c r="A530" s="24" t="n"/>
      <c r="B530" s="78" t="n"/>
      <c r="C530" s="7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</row>
    <row r="531">
      <c r="A531" s="24" t="n"/>
      <c r="B531" s="78" t="n"/>
      <c r="C531" s="7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</row>
    <row r="532">
      <c r="A532" s="24" t="n"/>
      <c r="B532" s="78" t="n"/>
      <c r="C532" s="7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</row>
    <row r="533">
      <c r="A533" s="24" t="n"/>
      <c r="B533" s="78" t="n"/>
      <c r="C533" s="7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</row>
    <row r="534">
      <c r="A534" s="24" t="n"/>
      <c r="B534" s="78" t="n"/>
      <c r="C534" s="7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</row>
    <row r="535">
      <c r="A535" s="24" t="n"/>
      <c r="B535" s="78" t="n"/>
      <c r="C535" s="7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</row>
    <row r="536">
      <c r="A536" s="24" t="n"/>
      <c r="B536" s="78" t="n"/>
      <c r="C536" s="7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</row>
    <row r="537">
      <c r="A537" s="24" t="n"/>
      <c r="B537" s="78" t="n"/>
      <c r="C537" s="7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</row>
    <row r="538">
      <c r="A538" s="24" t="n"/>
      <c r="B538" s="78" t="n"/>
      <c r="C538" s="7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</row>
    <row r="539">
      <c r="A539" s="24" t="n"/>
      <c r="B539" s="78" t="n"/>
      <c r="C539" s="7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</row>
    <row r="540">
      <c r="A540" s="24" t="n"/>
      <c r="B540" s="78" t="n"/>
      <c r="C540" s="7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</row>
    <row r="541">
      <c r="A541" s="24" t="n"/>
      <c r="B541" s="78" t="n"/>
      <c r="C541" s="7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</row>
    <row r="542">
      <c r="A542" s="24" t="n"/>
      <c r="B542" s="78" t="n"/>
      <c r="C542" s="7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</row>
    <row r="543">
      <c r="A543" s="24" t="n"/>
      <c r="B543" s="78" t="n"/>
      <c r="C543" s="7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</row>
    <row r="544">
      <c r="A544" s="24" t="n"/>
      <c r="B544" s="78" t="n"/>
      <c r="C544" s="7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</row>
    <row r="545">
      <c r="A545" s="24" t="n"/>
      <c r="B545" s="78" t="n"/>
      <c r="C545" s="7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</row>
    <row r="546">
      <c r="A546" s="24" t="n"/>
      <c r="B546" s="78" t="n"/>
      <c r="C546" s="7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</row>
    <row r="547">
      <c r="A547" s="24" t="n"/>
      <c r="B547" s="78" t="n"/>
      <c r="C547" s="7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</row>
    <row r="548">
      <c r="A548" s="24" t="n"/>
      <c r="B548" s="78" t="n"/>
      <c r="C548" s="7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</row>
    <row r="549">
      <c r="A549" s="24" t="n"/>
      <c r="B549" s="78" t="n"/>
      <c r="C549" s="7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</row>
    <row r="550">
      <c r="A550" s="24" t="n"/>
      <c r="B550" s="78" t="n"/>
      <c r="C550" s="7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</row>
    <row r="551">
      <c r="A551" s="24" t="n"/>
      <c r="B551" s="78" t="n"/>
      <c r="C551" s="7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</row>
    <row r="552">
      <c r="A552" s="24" t="n"/>
      <c r="B552" s="78" t="n"/>
      <c r="C552" s="7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</row>
    <row r="553">
      <c r="A553" s="24" t="n"/>
      <c r="B553" s="78" t="n"/>
      <c r="C553" s="7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</row>
    <row r="554">
      <c r="A554" s="24" t="n"/>
      <c r="B554" s="78" t="n"/>
      <c r="C554" s="7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</row>
    <row r="555">
      <c r="A555" s="24" t="n"/>
      <c r="B555" s="78" t="n"/>
      <c r="C555" s="7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</row>
    <row r="556">
      <c r="A556" s="24" t="n"/>
      <c r="B556" s="78" t="n"/>
      <c r="C556" s="7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</row>
    <row r="557">
      <c r="A557" s="24" t="n"/>
      <c r="B557" s="78" t="n"/>
      <c r="C557" s="7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</row>
    <row r="558">
      <c r="A558" s="24" t="n"/>
      <c r="B558" s="78" t="n"/>
      <c r="C558" s="7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</row>
    <row r="559">
      <c r="A559" s="24" t="n"/>
      <c r="B559" s="78" t="n"/>
      <c r="C559" s="7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</row>
    <row r="560">
      <c r="A560" s="24" t="n"/>
      <c r="B560" s="78" t="n"/>
      <c r="C560" s="7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</row>
    <row r="561">
      <c r="A561" s="24" t="n"/>
      <c r="B561" s="78" t="n"/>
      <c r="C561" s="7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</row>
    <row r="562">
      <c r="A562" s="24" t="n"/>
      <c r="B562" s="78" t="n"/>
      <c r="C562" s="7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</row>
    <row r="563">
      <c r="A563" s="24" t="n"/>
      <c r="B563" s="78" t="n"/>
      <c r="C563" s="7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</row>
    <row r="564">
      <c r="A564" s="24" t="n"/>
      <c r="B564" s="78" t="n"/>
      <c r="C564" s="7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</row>
    <row r="565">
      <c r="A565" s="24" t="n"/>
      <c r="B565" s="78" t="n"/>
      <c r="C565" s="7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</row>
    <row r="566">
      <c r="A566" s="24" t="n"/>
      <c r="B566" s="78" t="n"/>
      <c r="C566" s="7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</row>
    <row r="567">
      <c r="A567" s="24" t="n"/>
      <c r="B567" s="78" t="n"/>
      <c r="C567" s="7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</row>
    <row r="568">
      <c r="A568" s="24" t="n"/>
      <c r="B568" s="78" t="n"/>
      <c r="C568" s="7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</row>
    <row r="569">
      <c r="A569" s="24" t="n"/>
      <c r="B569" s="78" t="n"/>
      <c r="C569" s="7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</row>
    <row r="570">
      <c r="A570" s="24" t="n"/>
      <c r="B570" s="78" t="n"/>
      <c r="C570" s="7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</row>
    <row r="571">
      <c r="A571" s="24" t="n"/>
      <c r="B571" s="78" t="n"/>
      <c r="C571" s="7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</row>
    <row r="572">
      <c r="A572" s="24" t="n"/>
      <c r="B572" s="78" t="n"/>
      <c r="C572" s="7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</row>
    <row r="573">
      <c r="A573" s="24" t="n"/>
      <c r="B573" s="78" t="n"/>
      <c r="C573" s="7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</row>
    <row r="574">
      <c r="A574" s="24" t="n"/>
      <c r="B574" s="78" t="n"/>
      <c r="C574" s="7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</row>
    <row r="575">
      <c r="A575" s="24" t="n"/>
      <c r="B575" s="78" t="n"/>
      <c r="C575" s="7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</row>
    <row r="576">
      <c r="A576" s="24" t="n"/>
      <c r="B576" s="78" t="n"/>
      <c r="C576" s="7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</row>
    <row r="577">
      <c r="A577" s="24" t="n"/>
      <c r="B577" s="78" t="n"/>
      <c r="C577" s="7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</row>
    <row r="578">
      <c r="A578" s="24" t="n"/>
      <c r="B578" s="78" t="n"/>
      <c r="C578" s="7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</row>
    <row r="579">
      <c r="A579" s="24" t="n"/>
      <c r="B579" s="78" t="n"/>
      <c r="C579" s="7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</row>
    <row r="580">
      <c r="A580" s="24" t="n"/>
      <c r="B580" s="78" t="n"/>
      <c r="C580" s="7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</row>
    <row r="581">
      <c r="A581" s="24" t="n"/>
      <c r="B581" s="78" t="n"/>
      <c r="C581" s="7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</row>
    <row r="582">
      <c r="A582" s="24" t="n"/>
      <c r="B582" s="78" t="n"/>
      <c r="C582" s="7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</row>
    <row r="583">
      <c r="A583" s="24" t="n"/>
      <c r="B583" s="78" t="n"/>
      <c r="C583" s="7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</row>
    <row r="584">
      <c r="A584" s="24" t="n"/>
      <c r="B584" s="78" t="n"/>
      <c r="C584" s="7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</row>
    <row r="585">
      <c r="A585" s="24" t="n"/>
      <c r="B585" s="78" t="n"/>
      <c r="C585" s="7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</row>
    <row r="586">
      <c r="A586" s="24" t="n"/>
      <c r="B586" s="78" t="n"/>
      <c r="C586" s="7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</row>
    <row r="587">
      <c r="A587" s="24" t="n"/>
      <c r="B587" s="78" t="n"/>
      <c r="C587" s="7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</row>
    <row r="588">
      <c r="A588" s="24" t="n"/>
      <c r="B588" s="78" t="n"/>
      <c r="C588" s="7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</row>
    <row r="589">
      <c r="A589" s="24" t="n"/>
      <c r="B589" s="78" t="n"/>
      <c r="C589" s="7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</row>
    <row r="590">
      <c r="A590" s="24" t="n"/>
      <c r="B590" s="78" t="n"/>
      <c r="C590" s="7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</row>
    <row r="591">
      <c r="A591" s="24" t="n"/>
      <c r="B591" s="78" t="n"/>
      <c r="C591" s="7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</row>
    <row r="592">
      <c r="A592" s="24" t="n"/>
      <c r="B592" s="78" t="n"/>
      <c r="C592" s="7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</row>
    <row r="593">
      <c r="A593" s="24" t="n"/>
      <c r="B593" s="78" t="n"/>
      <c r="C593" s="7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</row>
    <row r="594">
      <c r="A594" s="24" t="n"/>
      <c r="B594" s="78" t="n"/>
      <c r="C594" s="7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</row>
    <row r="595">
      <c r="A595" s="24" t="n"/>
      <c r="B595" s="78" t="n"/>
      <c r="C595" s="7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</row>
    <row r="596">
      <c r="A596" s="24" t="n"/>
      <c r="B596" s="78" t="n"/>
      <c r="C596" s="7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</row>
    <row r="597">
      <c r="A597" s="24" t="n"/>
      <c r="B597" s="78" t="n"/>
      <c r="C597" s="7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</row>
    <row r="598">
      <c r="A598" s="24" t="n"/>
      <c r="B598" s="78" t="n"/>
      <c r="C598" s="7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</row>
    <row r="599">
      <c r="A599" s="24" t="n"/>
      <c r="B599" s="78" t="n"/>
      <c r="C599" s="7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</row>
    <row r="600">
      <c r="A600" s="24" t="n"/>
      <c r="B600" s="78" t="n"/>
      <c r="C600" s="7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</row>
    <row r="601">
      <c r="A601" s="24" t="n"/>
      <c r="B601" s="78" t="n"/>
      <c r="C601" s="7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</row>
    <row r="602">
      <c r="A602" s="24" t="n"/>
      <c r="B602" s="78" t="n"/>
      <c r="C602" s="7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</row>
    <row r="603">
      <c r="A603" s="24" t="n"/>
      <c r="B603" s="78" t="n"/>
      <c r="C603" s="7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</row>
    <row r="604">
      <c r="A604" s="24" t="n"/>
      <c r="B604" s="78" t="n"/>
      <c r="C604" s="7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</row>
    <row r="605">
      <c r="A605" s="24" t="n"/>
      <c r="B605" s="78" t="n"/>
      <c r="C605" s="7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</row>
    <row r="606">
      <c r="A606" s="24" t="n"/>
      <c r="B606" s="78" t="n"/>
      <c r="C606" s="7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</row>
    <row r="607">
      <c r="A607" s="24" t="n"/>
      <c r="B607" s="78" t="n"/>
      <c r="C607" s="7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</row>
    <row r="608">
      <c r="A608" s="24" t="n"/>
      <c r="B608" s="78" t="n"/>
      <c r="C608" s="7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</row>
    <row r="609">
      <c r="A609" s="24" t="n"/>
      <c r="B609" s="78" t="n"/>
      <c r="C609" s="7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</row>
    <row r="610">
      <c r="A610" s="24" t="n"/>
      <c r="B610" s="78" t="n"/>
      <c r="C610" s="7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</row>
    <row r="611">
      <c r="A611" s="24" t="n"/>
      <c r="B611" s="78" t="n"/>
      <c r="C611" s="7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</row>
    <row r="612">
      <c r="A612" s="24" t="n"/>
      <c r="B612" s="78" t="n"/>
      <c r="C612" s="7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</row>
    <row r="613">
      <c r="A613" s="24" t="n"/>
      <c r="B613" s="78" t="n"/>
      <c r="C613" s="7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</row>
    <row r="614">
      <c r="A614" s="24" t="n"/>
      <c r="B614" s="78" t="n"/>
      <c r="C614" s="7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</row>
    <row r="615">
      <c r="A615" s="24" t="n"/>
      <c r="B615" s="78" t="n"/>
      <c r="C615" s="7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</row>
    <row r="616">
      <c r="A616" s="24" t="n"/>
      <c r="B616" s="78" t="n"/>
      <c r="C616" s="7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</row>
    <row r="617">
      <c r="A617" s="24" t="n"/>
      <c r="B617" s="78" t="n"/>
      <c r="C617" s="7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</row>
    <row r="618">
      <c r="A618" s="24" t="n"/>
      <c r="B618" s="78" t="n"/>
      <c r="C618" s="7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</row>
    <row r="619">
      <c r="A619" s="24" t="n"/>
      <c r="B619" s="78" t="n"/>
      <c r="C619" s="7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</row>
    <row r="620">
      <c r="A620" s="24" t="n"/>
      <c r="B620" s="78" t="n"/>
      <c r="C620" s="7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</row>
    <row r="621">
      <c r="A621" s="24" t="n"/>
      <c r="B621" s="78" t="n"/>
      <c r="C621" s="7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</row>
    <row r="622">
      <c r="A622" s="24" t="n"/>
      <c r="B622" s="78" t="n"/>
      <c r="C622" s="7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</row>
    <row r="623">
      <c r="A623" s="24" t="n"/>
      <c r="B623" s="78" t="n"/>
      <c r="C623" s="7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</row>
    <row r="624">
      <c r="A624" s="24" t="n"/>
      <c r="B624" s="78" t="n"/>
      <c r="C624" s="7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</row>
    <row r="625">
      <c r="A625" s="24" t="n"/>
      <c r="B625" s="78" t="n"/>
      <c r="C625" s="7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</row>
    <row r="626">
      <c r="A626" s="24" t="n"/>
      <c r="B626" s="78" t="n"/>
      <c r="C626" s="7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</row>
    <row r="627">
      <c r="A627" s="24" t="n"/>
      <c r="B627" s="78" t="n"/>
      <c r="C627" s="7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</row>
    <row r="628">
      <c r="A628" s="24" t="n"/>
      <c r="B628" s="78" t="n"/>
      <c r="C628" s="7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</row>
    <row r="629">
      <c r="A629" s="24" t="n"/>
      <c r="B629" s="78" t="n"/>
      <c r="C629" s="7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</row>
    <row r="630">
      <c r="A630" s="24" t="n"/>
      <c r="B630" s="78" t="n"/>
      <c r="C630" s="7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</row>
    <row r="631">
      <c r="A631" s="24" t="n"/>
      <c r="B631" s="78" t="n"/>
      <c r="C631" s="7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</row>
    <row r="632">
      <c r="A632" s="24" t="n"/>
      <c r="B632" s="78" t="n"/>
      <c r="C632" s="7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</row>
    <row r="633">
      <c r="A633" s="24" t="n"/>
      <c r="B633" s="78" t="n"/>
      <c r="C633" s="7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</row>
    <row r="634">
      <c r="A634" s="24" t="n"/>
      <c r="B634" s="78" t="n"/>
      <c r="C634" s="7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</row>
    <row r="635">
      <c r="A635" s="24" t="n"/>
      <c r="B635" s="78" t="n"/>
      <c r="C635" s="7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</row>
    <row r="636">
      <c r="A636" s="24" t="n"/>
      <c r="B636" s="78" t="n"/>
      <c r="C636" s="7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</row>
    <row r="637">
      <c r="A637" s="24" t="n"/>
      <c r="B637" s="78" t="n"/>
      <c r="C637" s="7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</row>
    <row r="638">
      <c r="A638" s="24" t="n"/>
      <c r="B638" s="78" t="n"/>
      <c r="C638" s="7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</row>
    <row r="639">
      <c r="A639" s="24" t="n"/>
      <c r="B639" s="78" t="n"/>
      <c r="C639" s="7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</row>
    <row r="640">
      <c r="A640" s="24" t="n"/>
      <c r="B640" s="78" t="n"/>
      <c r="C640" s="7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</row>
    <row r="641">
      <c r="A641" s="24" t="n"/>
      <c r="B641" s="78" t="n"/>
      <c r="C641" s="7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</row>
    <row r="642">
      <c r="A642" s="24" t="n"/>
      <c r="B642" s="78" t="n"/>
      <c r="C642" s="7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</row>
    <row r="643">
      <c r="A643" s="24" t="n"/>
      <c r="B643" s="78" t="n"/>
      <c r="C643" s="7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</row>
    <row r="644">
      <c r="A644" s="24" t="n"/>
      <c r="B644" s="78" t="n"/>
      <c r="C644" s="7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</row>
    <row r="645">
      <c r="A645" s="24" t="n"/>
      <c r="B645" s="78" t="n"/>
      <c r="C645" s="7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</row>
    <row r="646">
      <c r="A646" s="24" t="n"/>
      <c r="B646" s="78" t="n"/>
      <c r="C646" s="7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</row>
    <row r="647">
      <c r="A647" s="24" t="n"/>
      <c r="B647" s="78" t="n"/>
      <c r="C647" s="7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</row>
    <row r="648">
      <c r="A648" s="24" t="n"/>
      <c r="B648" s="78" t="n"/>
      <c r="C648" s="7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</row>
    <row r="649">
      <c r="A649" s="24" t="n"/>
      <c r="B649" s="78" t="n"/>
      <c r="C649" s="7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</row>
    <row r="650">
      <c r="A650" s="24" t="n"/>
      <c r="B650" s="78" t="n"/>
      <c r="C650" s="7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</row>
    <row r="651">
      <c r="A651" s="24" t="n"/>
      <c r="B651" s="78" t="n"/>
      <c r="C651" s="7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</row>
    <row r="652">
      <c r="A652" s="24" t="n"/>
      <c r="B652" s="78" t="n"/>
      <c r="C652" s="7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</row>
    <row r="653">
      <c r="A653" s="24" t="n"/>
      <c r="B653" s="78" t="n"/>
      <c r="C653" s="7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</row>
    <row r="654">
      <c r="A654" s="24" t="n"/>
      <c r="B654" s="78" t="n"/>
      <c r="C654" s="7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</row>
    <row r="655">
      <c r="A655" s="24" t="n"/>
      <c r="B655" s="78" t="n"/>
      <c r="C655" s="7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</row>
    <row r="656">
      <c r="A656" s="24" t="n"/>
      <c r="B656" s="78" t="n"/>
      <c r="C656" s="7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</row>
    <row r="657">
      <c r="A657" s="24" t="n"/>
      <c r="B657" s="78" t="n"/>
      <c r="C657" s="7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</row>
    <row r="658">
      <c r="A658" s="24" t="n"/>
      <c r="B658" s="78" t="n"/>
      <c r="C658" s="7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</row>
    <row r="659">
      <c r="A659" s="24" t="n"/>
      <c r="B659" s="78" t="n"/>
      <c r="C659" s="7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</row>
    <row r="660">
      <c r="A660" s="24" t="n"/>
      <c r="B660" s="78" t="n"/>
      <c r="C660" s="7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</row>
    <row r="661">
      <c r="A661" s="24" t="n"/>
      <c r="B661" s="78" t="n"/>
      <c r="C661" s="7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</row>
    <row r="662">
      <c r="A662" s="24" t="n"/>
      <c r="B662" s="78" t="n"/>
      <c r="C662" s="7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</row>
    <row r="663">
      <c r="A663" s="24" t="n"/>
      <c r="B663" s="78" t="n"/>
      <c r="C663" s="7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</row>
    <row r="664">
      <c r="A664" s="24" t="n"/>
      <c r="B664" s="78" t="n"/>
      <c r="C664" s="7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</row>
    <row r="665">
      <c r="A665" s="24" t="n"/>
      <c r="B665" s="78" t="n"/>
      <c r="C665" s="7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</row>
    <row r="666">
      <c r="A666" s="24" t="n"/>
      <c r="B666" s="78" t="n"/>
      <c r="C666" s="7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</row>
    <row r="667">
      <c r="A667" s="24" t="n"/>
      <c r="B667" s="78" t="n"/>
      <c r="C667" s="7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</row>
    <row r="668">
      <c r="A668" s="24" t="n"/>
      <c r="B668" s="78" t="n"/>
      <c r="C668" s="7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</row>
    <row r="669">
      <c r="A669" s="24" t="n"/>
      <c r="B669" s="78" t="n"/>
      <c r="C669" s="7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</row>
    <row r="670">
      <c r="A670" s="24" t="n"/>
      <c r="B670" s="78" t="n"/>
      <c r="C670" s="7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</row>
    <row r="671">
      <c r="A671" s="24" t="n"/>
      <c r="B671" s="78" t="n"/>
      <c r="C671" s="7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</row>
    <row r="672">
      <c r="A672" s="24" t="n"/>
      <c r="B672" s="78" t="n"/>
      <c r="C672" s="7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</row>
    <row r="673">
      <c r="A673" s="24" t="n"/>
      <c r="B673" s="78" t="n"/>
      <c r="C673" s="7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</row>
    <row r="674">
      <c r="A674" s="24" t="n"/>
      <c r="B674" s="78" t="n"/>
      <c r="C674" s="7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</row>
    <row r="675">
      <c r="A675" s="24" t="n"/>
      <c r="B675" s="78" t="n"/>
      <c r="C675" s="7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</row>
    <row r="676">
      <c r="A676" s="24" t="n"/>
      <c r="B676" s="78" t="n"/>
      <c r="C676" s="7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</row>
    <row r="677">
      <c r="A677" s="24" t="n"/>
      <c r="B677" s="78" t="n"/>
      <c r="C677" s="7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</row>
    <row r="678">
      <c r="A678" s="24" t="n"/>
      <c r="B678" s="78" t="n"/>
      <c r="C678" s="7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</row>
    <row r="679">
      <c r="A679" s="24" t="n"/>
      <c r="B679" s="78" t="n"/>
      <c r="C679" s="7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</row>
    <row r="680">
      <c r="A680" s="24" t="n"/>
      <c r="B680" s="78" t="n"/>
      <c r="C680" s="7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</row>
    <row r="681">
      <c r="A681" s="24" t="n"/>
      <c r="B681" s="78" t="n"/>
      <c r="C681" s="7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</row>
    <row r="682">
      <c r="A682" s="24" t="n"/>
      <c r="B682" s="78" t="n"/>
      <c r="C682" s="7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</row>
    <row r="683">
      <c r="A683" s="24" t="n"/>
      <c r="B683" s="78" t="n"/>
      <c r="C683" s="7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</row>
    <row r="684">
      <c r="A684" s="24" t="n"/>
      <c r="B684" s="78" t="n"/>
      <c r="C684" s="7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</row>
    <row r="685">
      <c r="A685" s="24" t="n"/>
      <c r="B685" s="78" t="n"/>
      <c r="C685" s="7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</row>
    <row r="686">
      <c r="A686" s="24" t="n"/>
      <c r="B686" s="78" t="n"/>
      <c r="C686" s="7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</row>
    <row r="687">
      <c r="A687" s="24" t="n"/>
      <c r="B687" s="78" t="n"/>
      <c r="C687" s="7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</row>
    <row r="688">
      <c r="A688" s="24" t="n"/>
      <c r="B688" s="78" t="n"/>
      <c r="C688" s="7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</row>
    <row r="689">
      <c r="A689" s="24" t="n"/>
      <c r="B689" s="78" t="n"/>
      <c r="C689" s="7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</row>
    <row r="690">
      <c r="A690" s="24" t="n"/>
      <c r="B690" s="78" t="n"/>
      <c r="C690" s="7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</row>
    <row r="691">
      <c r="A691" s="24" t="n"/>
      <c r="B691" s="78" t="n"/>
      <c r="C691" s="7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</row>
    <row r="692">
      <c r="A692" s="24" t="n"/>
      <c r="B692" s="78" t="n"/>
      <c r="C692" s="7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</row>
    <row r="693">
      <c r="A693" s="24" t="n"/>
      <c r="B693" s="78" t="n"/>
      <c r="C693" s="7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</row>
    <row r="694">
      <c r="A694" s="24" t="n"/>
      <c r="B694" s="78" t="n"/>
      <c r="C694" s="7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</row>
    <row r="695">
      <c r="A695" s="24" t="n"/>
      <c r="B695" s="78" t="n"/>
      <c r="C695" s="7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</row>
    <row r="696">
      <c r="A696" s="24" t="n"/>
      <c r="B696" s="78" t="n"/>
      <c r="C696" s="7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</row>
    <row r="697">
      <c r="A697" s="24" t="n"/>
      <c r="B697" s="78" t="n"/>
      <c r="C697" s="7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</row>
    <row r="698">
      <c r="A698" s="24" t="n"/>
      <c r="B698" s="78" t="n"/>
      <c r="C698" s="7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</row>
    <row r="699">
      <c r="A699" s="24" t="n"/>
      <c r="B699" s="78" t="n"/>
      <c r="C699" s="7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</row>
    <row r="700">
      <c r="A700" s="24" t="n"/>
      <c r="B700" s="78" t="n"/>
      <c r="C700" s="7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</row>
    <row r="701">
      <c r="A701" s="24" t="n"/>
      <c r="B701" s="78" t="n"/>
      <c r="C701" s="7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</row>
    <row r="702">
      <c r="A702" s="24" t="n"/>
      <c r="B702" s="78" t="n"/>
      <c r="C702" s="7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</row>
    <row r="703">
      <c r="A703" s="24" t="n"/>
      <c r="B703" s="78" t="n"/>
      <c r="C703" s="7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</row>
    <row r="704">
      <c r="A704" s="24" t="n"/>
      <c r="B704" s="78" t="n"/>
      <c r="C704" s="7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</row>
    <row r="705">
      <c r="A705" s="24" t="n"/>
      <c r="B705" s="78" t="n"/>
      <c r="C705" s="7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</row>
    <row r="706">
      <c r="A706" s="24" t="n"/>
      <c r="B706" s="78" t="n"/>
      <c r="C706" s="7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</row>
    <row r="707">
      <c r="A707" s="24" t="n"/>
      <c r="B707" s="78" t="n"/>
      <c r="C707" s="7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</row>
    <row r="708">
      <c r="A708" s="24" t="n"/>
      <c r="B708" s="78" t="n"/>
      <c r="C708" s="7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</row>
    <row r="709">
      <c r="A709" s="24" t="n"/>
      <c r="B709" s="78" t="n"/>
      <c r="C709" s="7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</row>
    <row r="710">
      <c r="A710" s="24" t="n"/>
      <c r="B710" s="78" t="n"/>
      <c r="C710" s="7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</row>
    <row r="711">
      <c r="A711" s="24" t="n"/>
      <c r="B711" s="78" t="n"/>
      <c r="C711" s="7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</row>
    <row r="712">
      <c r="A712" s="24" t="n"/>
      <c r="B712" s="78" t="n"/>
      <c r="C712" s="7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</row>
    <row r="713">
      <c r="A713" s="24" t="n"/>
      <c r="B713" s="78" t="n"/>
      <c r="C713" s="7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</row>
    <row r="714">
      <c r="A714" s="24" t="n"/>
      <c r="B714" s="78" t="n"/>
      <c r="C714" s="7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</row>
    <row r="715">
      <c r="A715" s="24" t="n"/>
      <c r="B715" s="78" t="n"/>
      <c r="C715" s="7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</row>
    <row r="716">
      <c r="A716" s="24" t="n"/>
      <c r="B716" s="78" t="n"/>
      <c r="C716" s="7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</row>
    <row r="717">
      <c r="A717" s="24" t="n"/>
      <c r="B717" s="78" t="n"/>
      <c r="C717" s="7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</row>
    <row r="718">
      <c r="A718" s="24" t="n"/>
      <c r="B718" s="78" t="n"/>
      <c r="C718" s="7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</row>
    <row r="719">
      <c r="A719" s="24" t="n"/>
      <c r="B719" s="78" t="n"/>
      <c r="C719" s="7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</row>
    <row r="720">
      <c r="A720" s="24" t="n"/>
      <c r="B720" s="78" t="n"/>
      <c r="C720" s="7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</row>
    <row r="721">
      <c r="A721" s="24" t="n"/>
      <c r="B721" s="78" t="n"/>
      <c r="C721" s="7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</row>
    <row r="722">
      <c r="A722" s="24" t="n"/>
      <c r="B722" s="78" t="n"/>
      <c r="C722" s="7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</row>
    <row r="723">
      <c r="A723" s="24" t="n"/>
      <c r="B723" s="78" t="n"/>
      <c r="C723" s="7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</row>
    <row r="724">
      <c r="A724" s="24" t="n"/>
      <c r="B724" s="78" t="n"/>
      <c r="C724" s="7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</row>
    <row r="725">
      <c r="A725" s="24" t="n"/>
      <c r="B725" s="78" t="n"/>
      <c r="C725" s="7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</row>
    <row r="726">
      <c r="A726" s="24" t="n"/>
      <c r="B726" s="78" t="n"/>
      <c r="C726" s="7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</row>
    <row r="727">
      <c r="A727" s="24" t="n"/>
      <c r="B727" s="78" t="n"/>
      <c r="C727" s="7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</row>
    <row r="728">
      <c r="A728" s="24" t="n"/>
      <c r="B728" s="78" t="n"/>
      <c r="C728" s="7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</row>
    <row r="729">
      <c r="A729" s="24" t="n"/>
      <c r="B729" s="78" t="n"/>
      <c r="C729" s="7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</row>
    <row r="730">
      <c r="A730" s="24" t="n"/>
      <c r="B730" s="78" t="n"/>
      <c r="C730" s="7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</row>
    <row r="731">
      <c r="A731" s="24" t="n"/>
      <c r="B731" s="78" t="n"/>
      <c r="C731" s="7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</row>
    <row r="732">
      <c r="A732" s="24" t="n"/>
      <c r="B732" s="78" t="n"/>
      <c r="C732" s="7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</row>
    <row r="733">
      <c r="A733" s="24" t="n"/>
      <c r="B733" s="78" t="n"/>
      <c r="C733" s="7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</row>
    <row r="734">
      <c r="A734" s="24" t="n"/>
      <c r="B734" s="78" t="n"/>
      <c r="C734" s="7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</row>
    <row r="735">
      <c r="A735" s="24" t="n"/>
      <c r="B735" s="78" t="n"/>
      <c r="C735" s="7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</row>
    <row r="736">
      <c r="A736" s="24" t="n"/>
      <c r="B736" s="78" t="n"/>
      <c r="C736" s="7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</row>
    <row r="737">
      <c r="A737" s="24" t="n"/>
      <c r="B737" s="78" t="n"/>
      <c r="C737" s="7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</row>
    <row r="738">
      <c r="A738" s="24" t="n"/>
      <c r="B738" s="78" t="n"/>
      <c r="C738" s="7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</row>
    <row r="739">
      <c r="A739" s="24" t="n"/>
      <c r="B739" s="78" t="n"/>
      <c r="C739" s="7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</row>
    <row r="740">
      <c r="A740" s="24" t="n"/>
      <c r="B740" s="78" t="n"/>
      <c r="C740" s="7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</row>
    <row r="741">
      <c r="A741" s="24" t="n"/>
      <c r="B741" s="78" t="n"/>
      <c r="C741" s="7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</row>
    <row r="742">
      <c r="A742" s="24" t="n"/>
      <c r="B742" s="78" t="n"/>
      <c r="C742" s="7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</row>
    <row r="743">
      <c r="A743" s="24" t="n"/>
      <c r="B743" s="78" t="n"/>
      <c r="C743" s="7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</row>
    <row r="744">
      <c r="A744" s="24" t="n"/>
      <c r="B744" s="78" t="n"/>
      <c r="C744" s="7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</row>
    <row r="745">
      <c r="A745" s="24" t="n"/>
      <c r="B745" s="78" t="n"/>
      <c r="C745" s="7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</row>
    <row r="746">
      <c r="A746" s="24" t="n"/>
      <c r="B746" s="78" t="n"/>
      <c r="C746" s="7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</row>
    <row r="747">
      <c r="A747" s="24" t="n"/>
      <c r="B747" s="78" t="n"/>
      <c r="C747" s="7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</row>
    <row r="748">
      <c r="A748" s="24" t="n"/>
      <c r="B748" s="78" t="n"/>
      <c r="C748" s="7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</row>
    <row r="749">
      <c r="A749" s="24" t="n"/>
      <c r="B749" s="78" t="n"/>
      <c r="C749" s="7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</row>
    <row r="750">
      <c r="A750" s="24" t="n"/>
      <c r="B750" s="78" t="n"/>
      <c r="C750" s="7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</row>
    <row r="751">
      <c r="A751" s="24" t="n"/>
      <c r="B751" s="78" t="n"/>
      <c r="C751" s="7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</row>
    <row r="752">
      <c r="A752" s="24" t="n"/>
      <c r="B752" s="78" t="n"/>
      <c r="C752" s="7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</row>
    <row r="753">
      <c r="A753" s="24" t="n"/>
      <c r="B753" s="78" t="n"/>
      <c r="C753" s="7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</row>
    <row r="754">
      <c r="A754" s="24" t="n"/>
      <c r="B754" s="78" t="n"/>
      <c r="C754" s="7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</row>
    <row r="755">
      <c r="A755" s="24" t="n"/>
      <c r="B755" s="78" t="n"/>
      <c r="C755" s="7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</row>
    <row r="756">
      <c r="A756" s="24" t="n"/>
      <c r="B756" s="78" t="n"/>
      <c r="C756" s="7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</row>
    <row r="757">
      <c r="A757" s="24" t="n"/>
      <c r="B757" s="78" t="n"/>
      <c r="C757" s="7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</row>
    <row r="758">
      <c r="A758" s="24" t="n"/>
      <c r="B758" s="78" t="n"/>
      <c r="C758" s="7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</row>
    <row r="759">
      <c r="A759" s="24" t="n"/>
      <c r="B759" s="78" t="n"/>
      <c r="C759" s="7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</row>
    <row r="760">
      <c r="A760" s="24" t="n"/>
      <c r="B760" s="78" t="n"/>
      <c r="C760" s="7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</row>
    <row r="761">
      <c r="A761" s="24" t="n"/>
      <c r="B761" s="78" t="n"/>
      <c r="C761" s="7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</row>
    <row r="762">
      <c r="A762" s="24" t="n"/>
      <c r="B762" s="78" t="n"/>
      <c r="C762" s="7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</row>
    <row r="763">
      <c r="A763" s="24" t="n"/>
      <c r="B763" s="78" t="n"/>
      <c r="C763" s="7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</row>
    <row r="764">
      <c r="A764" s="24" t="n"/>
      <c r="B764" s="78" t="n"/>
      <c r="C764" s="7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</row>
    <row r="765">
      <c r="A765" s="24" t="n"/>
      <c r="B765" s="78" t="n"/>
      <c r="C765" s="7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</row>
    <row r="766">
      <c r="A766" s="24" t="n"/>
      <c r="B766" s="78" t="n"/>
      <c r="C766" s="7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</row>
    <row r="767">
      <c r="A767" s="24" t="n"/>
      <c r="B767" s="78" t="n"/>
      <c r="C767" s="7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</row>
    <row r="768">
      <c r="A768" s="24" t="n"/>
      <c r="B768" s="78" t="n"/>
      <c r="C768" s="7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</row>
    <row r="769">
      <c r="A769" s="24" t="n"/>
      <c r="B769" s="78" t="n"/>
      <c r="C769" s="7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</row>
    <row r="770">
      <c r="A770" s="24" t="n"/>
      <c r="B770" s="78" t="n"/>
      <c r="C770" s="7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</row>
    <row r="771">
      <c r="A771" s="24" t="n"/>
      <c r="B771" s="78" t="n"/>
      <c r="C771" s="7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</row>
    <row r="772">
      <c r="A772" s="24" t="n"/>
      <c r="B772" s="78" t="n"/>
      <c r="C772" s="7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</row>
    <row r="773">
      <c r="A773" s="24" t="n"/>
      <c r="B773" s="78" t="n"/>
      <c r="C773" s="7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</row>
    <row r="774">
      <c r="A774" s="24" t="n"/>
      <c r="B774" s="78" t="n"/>
      <c r="C774" s="7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</row>
    <row r="775">
      <c r="A775" s="24" t="n"/>
      <c r="B775" s="78" t="n"/>
      <c r="C775" s="7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</row>
    <row r="776">
      <c r="A776" s="24" t="n"/>
      <c r="B776" s="78" t="n"/>
      <c r="C776" s="7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</row>
    <row r="777">
      <c r="A777" s="24" t="n"/>
      <c r="B777" s="78" t="n"/>
      <c r="C777" s="7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</row>
    <row r="778">
      <c r="A778" s="24" t="n"/>
      <c r="B778" s="78" t="n"/>
      <c r="C778" s="7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</row>
    <row r="779">
      <c r="A779" s="24" t="n"/>
      <c r="B779" s="78" t="n"/>
      <c r="C779" s="7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</row>
    <row r="780">
      <c r="A780" s="24" t="n"/>
      <c r="B780" s="78" t="n"/>
      <c r="C780" s="7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</row>
    <row r="781">
      <c r="A781" s="24" t="n"/>
      <c r="B781" s="78" t="n"/>
      <c r="C781" s="7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</row>
    <row r="782">
      <c r="A782" s="24" t="n"/>
      <c r="B782" s="78" t="n"/>
      <c r="C782" s="7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</row>
    <row r="783">
      <c r="A783" s="24" t="n"/>
      <c r="B783" s="78" t="n"/>
      <c r="C783" s="7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</row>
    <row r="784">
      <c r="A784" s="24" t="n"/>
      <c r="B784" s="78" t="n"/>
      <c r="C784" s="7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</row>
    <row r="785">
      <c r="A785" s="24" t="n"/>
      <c r="B785" s="78" t="n"/>
      <c r="C785" s="7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</row>
    <row r="786">
      <c r="A786" s="24" t="n"/>
      <c r="B786" s="78" t="n"/>
      <c r="C786" s="7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</row>
    <row r="787">
      <c r="A787" s="24" t="n"/>
      <c r="B787" s="78" t="n"/>
      <c r="C787" s="7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</row>
    <row r="788">
      <c r="A788" s="24" t="n"/>
      <c r="B788" s="78" t="n"/>
      <c r="C788" s="7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</row>
    <row r="789">
      <c r="A789" s="24" t="n"/>
      <c r="B789" s="78" t="n"/>
      <c r="C789" s="7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</row>
    <row r="790">
      <c r="A790" s="24" t="n"/>
      <c r="B790" s="78" t="n"/>
      <c r="C790" s="7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</row>
    <row r="791">
      <c r="A791" s="24" t="n"/>
      <c r="B791" s="78" t="n"/>
      <c r="C791" s="7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</row>
    <row r="792">
      <c r="A792" s="24" t="n"/>
      <c r="B792" s="78" t="n"/>
      <c r="C792" s="7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</row>
    <row r="793">
      <c r="A793" s="24" t="n"/>
      <c r="B793" s="78" t="n"/>
      <c r="C793" s="7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</row>
    <row r="794">
      <c r="A794" s="24" t="n"/>
      <c r="B794" s="78" t="n"/>
      <c r="C794" s="7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</row>
    <row r="795">
      <c r="A795" s="24" t="n"/>
      <c r="B795" s="78" t="n"/>
      <c r="C795" s="7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</row>
    <row r="796">
      <c r="A796" s="24" t="n"/>
      <c r="B796" s="78" t="n"/>
      <c r="C796" s="7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</row>
    <row r="797">
      <c r="A797" s="24" t="n"/>
      <c r="B797" s="78" t="n"/>
      <c r="C797" s="7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</row>
    <row r="798">
      <c r="A798" s="24" t="n"/>
      <c r="B798" s="78" t="n"/>
      <c r="C798" s="7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</row>
    <row r="799">
      <c r="A799" s="24" t="n"/>
      <c r="B799" s="78" t="n"/>
      <c r="C799" s="7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</row>
    <row r="800">
      <c r="A800" s="24" t="n"/>
      <c r="B800" s="78" t="n"/>
      <c r="C800" s="7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</row>
    <row r="801">
      <c r="A801" s="24" t="n"/>
      <c r="B801" s="78" t="n"/>
      <c r="C801" s="7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</row>
    <row r="802">
      <c r="A802" s="24" t="n"/>
      <c r="B802" s="78" t="n"/>
      <c r="C802" s="7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</row>
    <row r="803">
      <c r="A803" s="24" t="n"/>
      <c r="B803" s="78" t="n"/>
      <c r="C803" s="7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</row>
    <row r="804">
      <c r="A804" s="24" t="n"/>
      <c r="B804" s="78" t="n"/>
      <c r="C804" s="7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</row>
    <row r="805">
      <c r="A805" s="24" t="n"/>
      <c r="B805" s="78" t="n"/>
      <c r="C805" s="7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</row>
    <row r="806">
      <c r="A806" s="24" t="n"/>
      <c r="B806" s="78" t="n"/>
      <c r="C806" s="7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</row>
    <row r="807">
      <c r="A807" s="24" t="n"/>
      <c r="B807" s="78" t="n"/>
      <c r="C807" s="7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</row>
    <row r="808">
      <c r="A808" s="24" t="n"/>
      <c r="B808" s="78" t="n"/>
      <c r="C808" s="7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</row>
    <row r="809">
      <c r="A809" s="24" t="n"/>
      <c r="B809" s="78" t="n"/>
      <c r="C809" s="7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</row>
    <row r="810">
      <c r="A810" s="24" t="n"/>
      <c r="B810" s="78" t="n"/>
      <c r="C810" s="7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</row>
    <row r="811">
      <c r="A811" s="24" t="n"/>
      <c r="B811" s="78" t="n"/>
      <c r="C811" s="7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</row>
    <row r="812">
      <c r="A812" s="24" t="n"/>
      <c r="B812" s="78" t="n"/>
      <c r="C812" s="7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</row>
    <row r="813">
      <c r="A813" s="24" t="n"/>
      <c r="B813" s="78" t="n"/>
      <c r="C813" s="7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</row>
    <row r="814">
      <c r="A814" s="24" t="n"/>
      <c r="B814" s="78" t="n"/>
      <c r="C814" s="7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</row>
    <row r="815">
      <c r="A815" s="24" t="n"/>
      <c r="B815" s="78" t="n"/>
      <c r="C815" s="7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</row>
    <row r="816">
      <c r="A816" s="24" t="n"/>
      <c r="B816" s="78" t="n"/>
      <c r="C816" s="7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</row>
    <row r="817">
      <c r="A817" s="24" t="n"/>
      <c r="B817" s="78" t="n"/>
      <c r="C817" s="7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</row>
    <row r="818">
      <c r="A818" s="24" t="n"/>
      <c r="B818" s="78" t="n"/>
      <c r="C818" s="7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</row>
    <row r="819">
      <c r="A819" s="24" t="n"/>
      <c r="B819" s="78" t="n"/>
      <c r="C819" s="7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</row>
    <row r="820">
      <c r="A820" s="24" t="n"/>
      <c r="B820" s="78" t="n"/>
      <c r="C820" s="7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</row>
    <row r="821">
      <c r="A821" s="24" t="n"/>
      <c r="B821" s="78" t="n"/>
      <c r="C821" s="7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</row>
    <row r="822">
      <c r="A822" s="24" t="n"/>
      <c r="B822" s="78" t="n"/>
      <c r="C822" s="7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</row>
    <row r="823">
      <c r="A823" s="24" t="n"/>
      <c r="B823" s="78" t="n"/>
      <c r="C823" s="7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</row>
    <row r="824">
      <c r="A824" s="24" t="n"/>
      <c r="B824" s="78" t="n"/>
      <c r="C824" s="7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</row>
    <row r="825">
      <c r="A825" s="24" t="n"/>
      <c r="B825" s="78" t="n"/>
      <c r="C825" s="7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</row>
    <row r="826">
      <c r="A826" s="24" t="n"/>
      <c r="B826" s="78" t="n"/>
      <c r="C826" s="7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</row>
    <row r="827">
      <c r="A827" s="24" t="n"/>
      <c r="B827" s="78" t="n"/>
      <c r="C827" s="7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</row>
    <row r="828">
      <c r="A828" s="24" t="n"/>
      <c r="B828" s="78" t="n"/>
      <c r="C828" s="7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</row>
    <row r="829">
      <c r="A829" s="24" t="n"/>
      <c r="B829" s="78" t="n"/>
      <c r="C829" s="7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</row>
    <row r="830">
      <c r="A830" s="24" t="n"/>
      <c r="B830" s="78" t="n"/>
      <c r="C830" s="7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</row>
    <row r="831">
      <c r="A831" s="24" t="n"/>
      <c r="B831" s="78" t="n"/>
      <c r="C831" s="7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</row>
    <row r="832">
      <c r="A832" s="24" t="n"/>
      <c r="B832" s="78" t="n"/>
      <c r="C832" s="7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</row>
    <row r="833">
      <c r="A833" s="24" t="n"/>
      <c r="B833" s="78" t="n"/>
      <c r="C833" s="7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</row>
    <row r="834">
      <c r="A834" s="24" t="n"/>
      <c r="B834" s="78" t="n"/>
      <c r="C834" s="7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</row>
  </sheetData>
  <autoFilter ref="$B$1:$Q$143"/>
  <dataValidations count="2">
    <dataValidation sqref="E4:E834" showDropDown="0" showInputMessage="0" showErrorMessage="1" allowBlank="1" type="list">
      <formula1>"Chung,vợ,chồng,SUBO,SUGI"</formula1>
    </dataValidation>
    <dataValidation sqref="D4:D834" showDropDown="0" showInputMessage="0" showErrorMessage="1" allowBlank="1" type="list">
      <formula1>"Ăn uống,vui chơi,đồ dùng GĐ,Nợ,phí tiện ích,Y tế,Công việc,học tập,event,Làm đẹp"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9.13" customWidth="1" style="96" min="9" max="9"/>
  </cols>
  <sheetData>
    <row r="1">
      <c r="A1" s="13" t="n"/>
      <c r="B1" s="2" t="n">
        <v>46023</v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3" t="n"/>
      <c r="B2" s="14" t="n"/>
      <c r="C2" s="14" t="n"/>
      <c r="D2" s="40" t="n"/>
      <c r="E2" s="40" t="n"/>
      <c r="F2" s="40" t="n"/>
      <c r="G2" s="40" t="n"/>
      <c r="H2" s="40" t="n"/>
      <c r="I2" s="40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9" t="inlineStr">
        <is>
          <t>I</t>
        </is>
      </c>
      <c r="B3" s="27" t="inlineStr">
        <is>
          <t>THU NHẬP</t>
        </is>
      </c>
      <c r="C3" s="21" t="n">
        <v>1</v>
      </c>
      <c r="D3" s="27">
        <f>SUM(D4:D7)</f>
        <v/>
      </c>
      <c r="E3" s="31" t="n"/>
      <c r="F3" s="31" t="n"/>
      <c r="G3" s="31" t="n"/>
      <c r="H3" s="31" t="n"/>
      <c r="I3" s="40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3" t="inlineStr">
        <is>
          <t>1</t>
        </is>
      </c>
      <c r="B4" s="75" t="inlineStr">
        <is>
          <t>ck</t>
        </is>
      </c>
      <c r="C4" s="14" t="n"/>
      <c r="D4" s="71">
        <f>SUM(E4:H4)</f>
        <v/>
      </c>
      <c r="E4" s="40" t="n">
        <v>45700000</v>
      </c>
      <c r="F4" s="40" t="n">
        <v>8000000</v>
      </c>
      <c r="G4" s="40" t="n">
        <v>0</v>
      </c>
      <c r="H4" s="40" t="n">
        <v>0</v>
      </c>
      <c r="I4" s="40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3" t="inlineStr">
        <is>
          <t>2</t>
        </is>
      </c>
      <c r="B5" s="75" t="inlineStr">
        <is>
          <t>vk</t>
        </is>
      </c>
      <c r="C5" s="14" t="n"/>
      <c r="D5" s="71">
        <f>SUM(E5:H5)</f>
        <v/>
      </c>
      <c r="E5" s="40" t="n">
        <v>30000000</v>
      </c>
      <c r="F5" s="40" t="n">
        <v>0</v>
      </c>
      <c r="G5" s="40" t="n">
        <v>0</v>
      </c>
      <c r="H5" s="40" t="n">
        <v>0</v>
      </c>
      <c r="I5" s="40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3" t="inlineStr">
        <is>
          <t>3</t>
        </is>
      </c>
      <c r="B6" s="75" t="inlineStr">
        <is>
          <t>Subo</t>
        </is>
      </c>
      <c r="C6" s="41" t="n"/>
      <c r="D6" s="71">
        <f>SUM(E6:H6)</f>
        <v/>
      </c>
      <c r="E6" s="40" t="n">
        <v>0</v>
      </c>
      <c r="F6" s="40" t="n">
        <v>0</v>
      </c>
      <c r="G6" s="40" t="n">
        <v>0</v>
      </c>
      <c r="H6" s="40" t="n">
        <v>0</v>
      </c>
      <c r="I6" s="40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3" t="inlineStr">
        <is>
          <t>4</t>
        </is>
      </c>
      <c r="B7" s="75" t="inlineStr">
        <is>
          <t>Sugi</t>
        </is>
      </c>
      <c r="C7" s="41" t="n"/>
      <c r="D7" s="71">
        <f>SUM(E7:H7)</f>
        <v/>
      </c>
      <c r="E7" s="40" t="n">
        <v>0</v>
      </c>
      <c r="F7" s="40" t="n">
        <v>0</v>
      </c>
      <c r="G7" s="40" t="n">
        <v>0</v>
      </c>
      <c r="H7" s="40" t="n">
        <v>0</v>
      </c>
      <c r="I7" s="40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42" t="inlineStr">
        <is>
          <t>II</t>
        </is>
      </c>
      <c r="B8" s="46" t="inlineStr">
        <is>
          <t>TIẾT KIỆM</t>
        </is>
      </c>
      <c r="C8" s="45" t="n">
        <v>0.3</v>
      </c>
      <c r="D8" s="46">
        <f>D3*C8</f>
        <v/>
      </c>
      <c r="E8" s="49" t="n"/>
      <c r="F8" s="49" t="n"/>
      <c r="G8" s="49" t="n"/>
      <c r="H8" s="49" t="n"/>
      <c r="I8" s="40" t="inlineStr">
        <is>
          <t>CÒN LẠI</t>
        </is>
      </c>
      <c r="J8" s="14" t="n"/>
      <c r="K8" s="14">
        <f>D3-D11</f>
        <v/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50" t="n"/>
      <c r="B9" s="52" t="inlineStr">
        <is>
          <t>TK thực tế</t>
        </is>
      </c>
      <c r="C9" s="51" t="n"/>
      <c r="D9" s="52" t="n"/>
      <c r="E9" s="53" t="n"/>
      <c r="F9" s="55" t="n"/>
      <c r="G9" s="55" t="n"/>
      <c r="H9" s="55" t="n"/>
      <c r="I9" s="40" t="inlineStr">
        <is>
          <t>CP ĐÃ TRỪ NHƯNG CHƯA ĐÓNG</t>
        </is>
      </c>
      <c r="J9" s="14" t="inlineStr">
        <is>
          <t>HỌC PHÍ</t>
        </is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56" t="inlineStr">
        <is>
          <t>III</t>
        </is>
      </c>
      <c r="B10" s="59" t="inlineStr">
        <is>
          <t>CHI PHÍ</t>
        </is>
      </c>
      <c r="C10" s="58" t="n">
        <v>0.7</v>
      </c>
      <c r="D10" s="59">
        <f>D3*C10</f>
        <v/>
      </c>
      <c r="E10" s="60" t="n"/>
      <c r="F10" s="62" t="n"/>
      <c r="G10" s="62" t="n"/>
      <c r="H10" s="62" t="n"/>
      <c r="I10" s="71" t="n"/>
      <c r="J10" s="14" t="inlineStr">
        <is>
          <t>ĐIỆN THOẠI</t>
        </is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63" t="n"/>
      <c r="B11" s="64" t="inlineStr">
        <is>
          <t>CP Thực tế</t>
        </is>
      </c>
      <c r="C11" s="68" t="n"/>
      <c r="D11" s="66">
        <f>SUM(D12,D16,D18)</f>
        <v/>
      </c>
      <c r="E11" s="68" t="n"/>
      <c r="F11" s="68" t="n"/>
      <c r="G11" s="68" t="n"/>
      <c r="H11" s="68" t="n"/>
      <c r="I11" s="71" t="n"/>
      <c r="J11" s="14" t="n"/>
      <c r="K11" s="14">
        <f>SUM(K8:K10)</f>
        <v/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3" t="inlineStr">
        <is>
          <t>1</t>
        </is>
      </c>
      <c r="B12" s="70" t="inlineStr">
        <is>
          <t>Chi phí chung gia đình</t>
        </is>
      </c>
      <c r="C12" s="72">
        <f>IFERROR(D12/D11, 0)</f>
        <v/>
      </c>
      <c r="D12" s="71">
        <f>SUM(D13:D15)</f>
        <v/>
      </c>
      <c r="E12" s="40" t="n"/>
      <c r="F12" s="40" t="n"/>
      <c r="G12" s="40" t="n"/>
      <c r="H12" s="40" t="n"/>
      <c r="I12" s="71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3" t="inlineStr">
        <is>
          <t>a</t>
        </is>
      </c>
      <c r="B13" s="75" t="inlineStr">
        <is>
          <t>Chi phí chung</t>
        </is>
      </c>
      <c r="C13" s="14">
        <f>IFERROR(D13/$D$10, 0)</f>
        <v/>
      </c>
      <c r="D13" s="71">
        <f>'T7 - DETAIL'!I2</f>
        <v/>
      </c>
      <c r="E13" s="40" t="n"/>
      <c r="F13" s="40" t="n"/>
      <c r="G13" s="40" t="n"/>
      <c r="H13" s="40" t="n"/>
      <c r="I13" s="71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3" t="inlineStr">
        <is>
          <t>b</t>
        </is>
      </c>
      <c r="B14" s="75" t="inlineStr">
        <is>
          <t>Chi phí riêng subo</t>
        </is>
      </c>
      <c r="C14" s="14">
        <f>IFERROR(D14/$D$10, 0)</f>
        <v/>
      </c>
      <c r="D14" s="71">
        <f>'T7 - DETAIL'!I5</f>
        <v/>
      </c>
      <c r="E14" s="40" t="n"/>
      <c r="F14" s="40" t="n"/>
      <c r="G14" s="40" t="n"/>
      <c r="H14" s="40" t="n"/>
      <c r="I14" s="71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3" t="inlineStr">
        <is>
          <t>c</t>
        </is>
      </c>
      <c r="B15" s="75" t="inlineStr">
        <is>
          <t>chi phí riêng sugi</t>
        </is>
      </c>
      <c r="C15" s="14">
        <f>IFERROR(D15/$D$10, 0)</f>
        <v/>
      </c>
      <c r="D15" s="71">
        <f>'T7 - DETAIL'!I6</f>
        <v/>
      </c>
      <c r="E15" s="40" t="n"/>
      <c r="F15" s="40" t="n"/>
      <c r="G15" s="40" t="n"/>
      <c r="H15" s="40" t="n"/>
      <c r="I15" s="71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3" t="inlineStr">
        <is>
          <t>2</t>
        </is>
      </c>
      <c r="B16" s="70" t="inlineStr">
        <is>
          <t>Chi phí riêng ck (30%)</t>
        </is>
      </c>
      <c r="C16" s="72">
        <f>IFERROR(D16/D11, 0)</f>
        <v/>
      </c>
      <c r="D16" s="71">
        <f>'T7 - DETAIL'!I3</f>
        <v/>
      </c>
      <c r="E16" s="40" t="n"/>
      <c r="F16" s="40" t="n"/>
      <c r="G16" s="40" t="n"/>
      <c r="H16" s="40" t="n"/>
      <c r="I16" s="71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3" t="n"/>
      <c r="B17" s="75">
        <f>30%*D10</f>
        <v/>
      </c>
      <c r="C17" s="14" t="n"/>
      <c r="D17" s="40" t="n"/>
      <c r="E17" s="40" t="n"/>
      <c r="F17" s="40" t="n"/>
      <c r="G17" s="40" t="n"/>
      <c r="H17" s="40" t="n"/>
      <c r="I17" s="40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3" t="inlineStr">
        <is>
          <t>3</t>
        </is>
      </c>
      <c r="B18" s="70" t="inlineStr">
        <is>
          <t>Chi phí riêng vk (30%)</t>
        </is>
      </c>
      <c r="C18" s="72">
        <f>IFERROR(D18/D11, 0)</f>
        <v/>
      </c>
      <c r="D18" s="71">
        <f>'T7 - DETAIL'!I4</f>
        <v/>
      </c>
      <c r="E18" s="40" t="n"/>
      <c r="F18" s="40" t="n"/>
      <c r="G18" s="40" t="n"/>
      <c r="H18" s="40" t="n"/>
      <c r="I18" s="7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3" t="n"/>
      <c r="B19" s="75">
        <f>30%*D10</f>
        <v/>
      </c>
      <c r="C19" s="14" t="n"/>
      <c r="D19" s="40" t="n"/>
      <c r="E19" s="40" t="n"/>
      <c r="F19" s="40" t="n"/>
      <c r="G19" s="40" t="n"/>
      <c r="H19" s="40" t="n"/>
      <c r="I19" s="40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3" t="n"/>
      <c r="B20" s="75" t="n"/>
      <c r="C20" s="14" t="n"/>
      <c r="D20" s="40" t="n"/>
      <c r="E20" s="40" t="n"/>
      <c r="F20" s="40" t="n"/>
      <c r="G20" s="40" t="n"/>
      <c r="H20" s="40" t="n"/>
      <c r="I20" s="40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3" t="n"/>
      <c r="B22" s="75" t="n"/>
      <c r="C22" s="14" t="n"/>
      <c r="D22" s="14" t="n"/>
      <c r="E22" s="14" t="n"/>
      <c r="F22" s="14" t="n"/>
      <c r="G22" s="14" t="n"/>
      <c r="H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3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3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3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3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3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3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3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3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3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3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3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3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3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3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3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3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3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3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3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3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3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3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3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3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3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3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3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3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3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3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3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3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3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3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3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3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3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3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3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3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3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3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3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3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3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3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3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3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3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3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3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3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3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3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3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3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3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3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3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3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3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3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3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3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3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3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3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3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3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3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3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3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3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3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3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3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3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3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3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3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3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3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3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3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3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3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3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3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3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3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3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3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3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3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3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3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3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3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3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3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3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3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3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3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3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3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3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3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3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3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3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3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3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3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3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3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3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3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3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3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3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3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3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3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3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3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3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3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3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3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3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3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3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3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3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3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3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3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3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3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3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3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3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3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3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3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3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3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3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3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3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3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3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3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3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3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3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3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3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3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3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3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3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3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3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3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3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3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3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3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3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3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3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3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3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3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3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3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3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3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3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3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3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3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3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3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3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3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3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3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3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3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3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3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3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3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3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3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3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3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3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3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3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3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3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3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3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3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3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3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3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3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3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3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3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3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3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3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3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3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3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3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3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3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3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3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3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3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3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3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3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3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3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3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3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3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3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3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3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3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3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3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3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3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3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3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3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3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3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3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3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3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3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3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3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3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3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3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3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3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3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3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3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3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3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3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3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3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3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3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3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3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3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3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3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3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3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3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3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3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3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3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3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3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3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3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3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3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3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3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3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3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3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3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3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3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3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3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3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3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3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3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3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3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3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3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3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3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3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3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3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3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3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3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3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3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3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3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3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3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3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3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3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3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3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3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3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3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3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3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3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3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3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3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3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3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3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3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3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3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3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3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3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3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3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3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3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3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3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3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3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3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3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3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3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3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3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3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3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3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3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3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3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3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3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3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3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3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3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3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3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3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3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3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3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3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3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3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3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3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3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3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3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3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3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3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3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3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3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3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3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3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3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3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3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3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3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3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3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3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3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3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3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3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3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3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3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3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3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3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3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3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3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3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3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3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3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3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3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3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3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3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3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3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3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3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3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3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3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3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3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3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3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3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3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3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3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3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3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3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3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3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3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3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3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3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3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3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3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3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3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3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3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3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3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3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3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3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3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3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3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3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3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3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3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3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3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3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3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3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3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3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3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3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3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3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3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3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3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3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3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3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3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3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3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3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3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3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3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3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3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3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3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3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3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3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3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3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3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3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3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3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3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3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3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3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3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3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3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3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3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3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3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3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3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3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3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3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3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3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3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3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3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3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3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3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3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3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3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3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3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3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3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3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3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3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3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3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3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3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3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3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3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3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3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3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3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3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3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3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3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3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3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3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3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3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3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3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3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3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3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3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3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3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3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3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3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3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3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3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3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3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3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3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3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3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3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3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3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3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3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3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3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3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3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3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3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3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3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3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3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3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3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3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3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3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3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3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3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3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3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3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3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3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3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3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3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3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3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3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3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3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3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3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3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3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3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3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3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3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3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3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3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3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3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3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3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3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3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3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3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3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3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3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3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3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3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3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3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3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3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3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3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3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3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3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3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3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3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3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3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3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3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3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3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3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3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3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3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3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3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3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3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3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3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3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3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3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3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3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3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3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3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3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3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3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3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3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3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3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3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3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3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3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3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3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3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3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3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3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3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3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3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3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3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3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3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3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3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3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3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3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3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3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3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3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3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3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3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3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3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3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3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3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3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3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3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3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3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3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3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3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3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3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3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3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3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3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3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3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3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3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3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3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3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3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3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3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3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3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3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3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3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3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3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3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3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3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3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3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3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3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3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3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3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3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3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3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3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3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3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3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3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3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3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3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3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3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3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3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3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3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3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3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3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3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3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3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3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3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3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3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3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3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3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3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3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3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3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3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3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3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3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3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3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3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3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3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3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3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3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3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3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3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3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3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3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3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3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3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3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3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3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3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3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3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3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3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3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3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3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3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3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3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3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3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3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3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3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3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3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3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3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3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3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3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3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3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3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3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3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3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3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3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3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3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3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3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3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3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3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3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3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3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3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3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3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3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3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3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3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3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3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3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3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3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3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3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3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3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3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3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3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3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3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3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3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3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3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3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3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3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3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3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3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3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3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3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3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3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3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3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3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3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C834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1" customWidth="1" style="96" min="3" max="4"/>
    <col width="25" customWidth="1" style="96" min="5" max="5"/>
    <col width="16.88" customWidth="1" style="96" min="6" max="6"/>
  </cols>
  <sheetData>
    <row r="1">
      <c r="A1" s="24" t="n"/>
      <c r="B1" s="78" t="n"/>
      <c r="C1" s="74" t="n"/>
      <c r="D1" s="14" t="n"/>
      <c r="E1" s="9" t="n"/>
      <c r="F1" s="11" t="n"/>
      <c r="G1" s="14" t="n"/>
      <c r="H1" s="14" t="inlineStr">
        <is>
          <t>Tổng</t>
        </is>
      </c>
      <c r="I1" s="90">
        <f>SUM(F4:F1015)</f>
        <v/>
      </c>
      <c r="J1" s="24" t="inlineStr">
        <is>
          <t>ăn uống</t>
        </is>
      </c>
      <c r="K1" s="24" t="inlineStr">
        <is>
          <t>vui chơi</t>
        </is>
      </c>
      <c r="L1" s="24" t="inlineStr">
        <is>
          <t>công việc</t>
        </is>
      </c>
      <c r="M1" s="24" t="inlineStr">
        <is>
          <t>học tập</t>
        </is>
      </c>
      <c r="N1" s="24" t="inlineStr">
        <is>
          <t>đồ dùng GĐ</t>
        </is>
      </c>
      <c r="O1" s="14" t="inlineStr">
        <is>
          <t>Phí tiện ích</t>
        </is>
      </c>
      <c r="P1" s="14" t="inlineStr">
        <is>
          <t>làm đẹp</t>
        </is>
      </c>
      <c r="Q1" s="14" t="inlineStr">
        <is>
          <t>y tế</t>
        </is>
      </c>
      <c r="R1" s="82" t="inlineStr">
        <is>
          <t>event</t>
        </is>
      </c>
      <c r="S1" s="82" t="inlineStr">
        <is>
          <t>nợ</t>
        </is>
      </c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</row>
    <row r="2">
      <c r="A2" s="24" t="n"/>
      <c r="B2" s="32" t="inlineStr">
        <is>
          <t>Ngày</t>
        </is>
      </c>
      <c r="C2" s="33" t="inlineStr">
        <is>
          <t>nội dung</t>
        </is>
      </c>
      <c r="D2" s="34" t="inlineStr">
        <is>
          <t>Hạng mục</t>
        </is>
      </c>
      <c r="E2" s="34" t="inlineStr">
        <is>
          <t>Phân loại</t>
        </is>
      </c>
      <c r="F2" s="52" t="inlineStr">
        <is>
          <t>Số Tiền</t>
        </is>
      </c>
      <c r="G2" s="14" t="n"/>
      <c r="H2" s="37" t="inlineStr">
        <is>
          <t>Chung</t>
        </is>
      </c>
      <c r="I2" s="37">
        <f>SUM(J2:S2)</f>
        <v/>
      </c>
      <c r="J2" s="14">
        <f>SUMIFS($F$4:$F$834 , $D$4:$D$834, "Ăn uống", $E$4:$E$834, "chung")</f>
        <v/>
      </c>
      <c r="K2" s="14">
        <f>SUMIFS($F$4:$F$834 , $D$4:$D$834, "vui chơi", $E$4:$E$834, "chung")</f>
        <v/>
      </c>
      <c r="L2" s="14">
        <f>SUMIFS($F$4:$F$834 , $D$4:$D$834, "Công việc", $E$4:$E$834, "chung")</f>
        <v/>
      </c>
      <c r="M2" s="14">
        <f>SUMIFS($F$4:$F$834 , $D$4:$D$834, "học tập", $E$4:$E$834, "chung")</f>
        <v/>
      </c>
      <c r="N2" s="14">
        <f>SUMIFS($F$4:$F$834 , $D$4:$D$834, "đồ dùng GĐ", $E$4:$E$834, "chung")</f>
        <v/>
      </c>
      <c r="O2" s="14">
        <f>SUMIFS($F$4:$F$834 , $D$4:$D$834, "phí tiện ích", $E$4:$E$834, "chung")</f>
        <v/>
      </c>
      <c r="P2" s="14">
        <f>SUMIFS($F$4:$F$834 , $D$4:$D$834, "Làm đẹp", $E$4:$E$834, "chung")</f>
        <v/>
      </c>
      <c r="Q2" s="14">
        <f>SUMIFS($F$4:$F$834 , $D$4:$D$834, "Y tế", $E$4:$E$834, "chung")</f>
        <v/>
      </c>
      <c r="R2" s="14">
        <f>SUMIFS($F$4:$F$834 , $D$4:$D$834, "event", $E$4:$E$834, "chung")</f>
        <v/>
      </c>
      <c r="S2" s="14">
        <f>SUMIFS($F$4:$F$834 , $D$4:$D$834, "Nợ", $E$4:$E$834, "chung")</f>
        <v/>
      </c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>
      <c r="A3" s="24" t="n"/>
      <c r="B3" s="67" t="n"/>
      <c r="C3" s="69" t="n"/>
      <c r="F3" s="14">
        <f>SUM(F4:F834)</f>
        <v/>
      </c>
      <c r="H3" s="37" t="inlineStr">
        <is>
          <t>Chồng</t>
        </is>
      </c>
      <c r="I3" s="37">
        <f>SUM(J3:S3)</f>
        <v/>
      </c>
      <c r="J3" s="14">
        <f>SUMIFS($F$4:$F$834 , $D$4:$D$834, "Ăn uống", $E$4:$E$834, "chồng")</f>
        <v/>
      </c>
      <c r="K3" s="14">
        <f>SUMIFS($F$4:$F$834 , $D$4:$D$834, "vui chơi", $E$4:$E$834, "chồng")</f>
        <v/>
      </c>
      <c r="L3" s="14">
        <f>SUMIFS($F$4:$F$834 , $D$4:$D$834, "Công việc", $E$4:$E$834, "chồng")</f>
        <v/>
      </c>
      <c r="M3" s="14">
        <f>SUMIFS($F$4:$F$834 , $D$4:$D$834, "học tập", $E$4:$E$834, "chồng")</f>
        <v/>
      </c>
      <c r="N3" s="14">
        <f>SUMIFS($F$4:$F$834 , $D$4:$D$834, "đồ dùng GĐ", $E$4:$E$834, "chồng")</f>
        <v/>
      </c>
      <c r="O3" s="14">
        <f>SUMIFS($F$4:$F$834 , $D$4:$D$834, "phí tiện ích", $E$4:$E$834, "chồng")</f>
        <v/>
      </c>
      <c r="P3" s="14">
        <f>SUMIFS($F$4:$F$834 , $D$4:$D$834, "Làm đẹp", $E$4:$E$834, "chồng")</f>
        <v/>
      </c>
      <c r="Q3" s="14">
        <f>SUMIFS($F$4:$F$834 , $D$4:$D$834, "Y tế", $E$4:$E$834, "chồng")</f>
        <v/>
      </c>
      <c r="R3" s="14">
        <f>SUMIFS($F$4:$F$834 , $D$4:$D$834, "event", $E$4:$E$834, "chồng")</f>
        <v/>
      </c>
      <c r="S3" s="14">
        <f>SUMIFS($F$4:$F$834 , $D$4:$D$834, "Nợ", $E$4:$E$834, "chồng")</f>
        <v/>
      </c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>
      <c r="A4" s="24" t="n"/>
      <c r="C4" s="79" t="inlineStr">
        <is>
          <t>nợ ck shinhan</t>
        </is>
      </c>
      <c r="D4" s="14" t="inlineStr">
        <is>
          <t>Nợ</t>
        </is>
      </c>
      <c r="E4" s="14" t="inlineStr">
        <is>
          <t>chồng</t>
        </is>
      </c>
      <c r="F4" s="80" t="n">
        <v>4500000</v>
      </c>
      <c r="H4" s="92" t="inlineStr">
        <is>
          <t>vợ</t>
        </is>
      </c>
      <c r="I4" s="37">
        <f>SUM(J4:S4)</f>
        <v/>
      </c>
      <c r="J4" s="14">
        <f>SUMIFS($F$4:$F$834 , $D$4:$D$834, "Ăn uống", $E$4:$E$834, "vợ")</f>
        <v/>
      </c>
      <c r="K4" s="14">
        <f>SUMIFS($F$4:$F$834 , $D$4:$D$834, "vui chơi", $E$4:$E$834, "vợ")</f>
        <v/>
      </c>
      <c r="L4" s="14">
        <f>SUMIFS($F$4:$F$834 , $D$4:$D$834, "Công việc", $E$4:$E$834, "vợ")</f>
        <v/>
      </c>
      <c r="M4" s="14">
        <f>SUMIFS($F$4:$F$834 , $D$4:$D$834, "học tập", $E$4:$E$834, "vợ")</f>
        <v/>
      </c>
      <c r="N4" s="14">
        <f>SUMIFS($F$4:$F$834 , $D$4:$D$834, "đồ dùng GĐ", $E$4:$E$834, "vợ")</f>
        <v/>
      </c>
      <c r="O4" s="14">
        <f>SUMIFS($F$4:$F$834 , $D$4:$D$834, "phí tiện ích", $E$4:$E$834, "vợ")</f>
        <v/>
      </c>
      <c r="P4" s="14">
        <f>SUMIFS($F$4:$F$834 , $D$4:$D$834, "Làm đẹp", $E$4:$E$834, "vợ")</f>
        <v/>
      </c>
      <c r="Q4" s="14">
        <f>SUMIFS($F$4:$F$834 , $D$4:$D$834, "Y tế", $E$4:$E$834, "vợ")</f>
        <v/>
      </c>
      <c r="R4" s="14">
        <f>SUMIFS($F$4:$F$834 , $D$4:$D$834, "event", $E$4:$E$834, "vợ")</f>
        <v/>
      </c>
      <c r="S4" s="14">
        <f>SUMIFS($F$4:$F$834 , $D$4:$D$834, "Nợ", $E$4:$E$834, "vợ")</f>
        <v/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>
      <c r="A5" s="24" t="n"/>
      <c r="C5" s="79" t="inlineStr">
        <is>
          <t>nợ thuế ck</t>
        </is>
      </c>
      <c r="D5" s="14" t="inlineStr">
        <is>
          <t>Nợ</t>
        </is>
      </c>
      <c r="E5" s="14" t="inlineStr">
        <is>
          <t>chồng</t>
        </is>
      </c>
      <c r="F5" s="80" t="n">
        <v>3000000</v>
      </c>
      <c r="H5" s="92" t="inlineStr">
        <is>
          <t>subo</t>
        </is>
      </c>
      <c r="I5" s="37">
        <f>SUM(J5:S5)</f>
        <v/>
      </c>
      <c r="J5" s="14">
        <f>SUMIFS($F$4:$F$834 , $D$4:$D$834, "Ăn uống", $E$4:$E$834, "SUBO")</f>
        <v/>
      </c>
      <c r="K5" s="14">
        <f>SUMIFS($F$4:$F$834 , $D$4:$D$834, "vui chơi", $E$4:$E$834, "SUBO")</f>
        <v/>
      </c>
      <c r="L5" s="14">
        <f>SUMIFS($F$4:$F$834 , $D$4:$D$834, "Công việc", $E$4:$E$834, "SUBO")</f>
        <v/>
      </c>
      <c r="M5" s="14">
        <f>SUMIFS($F$4:$F$834 , $D$4:$D$834, "học tập", $E$4:$E$834, "SUBO")</f>
        <v/>
      </c>
      <c r="N5" s="14">
        <f>SUMIFS($F$4:$F$834 , $D$4:$D$834, "đồ dùng GĐ", $E$4:$E$834, "SUBO")</f>
        <v/>
      </c>
      <c r="O5" s="14">
        <f>SUMIFS($F$4:$F$834 , $D$4:$D$834, "phí tiện ích", $E$4:$E$834, "SUBO")</f>
        <v/>
      </c>
      <c r="P5" s="14">
        <f>SUMIFS($F$4:$F$834 , $D$4:$D$834, "Làm đẹp", $E$4:$E$834, "SUBO")</f>
        <v/>
      </c>
      <c r="Q5" s="14">
        <f>SUMIFS($F$4:$F$834 , $D$4:$D$834, "Y tế", $E$4:$E$834, "SUBO")</f>
        <v/>
      </c>
      <c r="R5" s="14">
        <f>SUMIFS($F$4:$F$834 , $D$4:$D$834, "event", $E$4:$E$834, "SUBO")</f>
        <v/>
      </c>
      <c r="S5" s="14">
        <f>SUMIFS($F$4:$F$834 , $D$4:$D$834, "Nợ", $E$4:$E$834, "SUBO")</f>
        <v/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>
      <c r="A6" s="24" t="n"/>
      <c r="C6" s="79" t="inlineStr">
        <is>
          <t>nợ đt vk</t>
        </is>
      </c>
      <c r="D6" s="14" t="inlineStr">
        <is>
          <t>Nợ</t>
        </is>
      </c>
      <c r="E6" s="14" t="inlineStr">
        <is>
          <t>vợ</t>
        </is>
      </c>
      <c r="F6" s="80" t="n">
        <v>3000000</v>
      </c>
      <c r="H6" s="92" t="inlineStr">
        <is>
          <t>sugi</t>
        </is>
      </c>
      <c r="I6" s="37">
        <f>SUM(J6:S6)</f>
        <v/>
      </c>
      <c r="J6" s="14">
        <f>SUMIFS($F$4:$F$834 , $D$4:$D$834, "Ăn uống", $E$4:$E$834, "SUGI")</f>
        <v/>
      </c>
      <c r="K6" s="14">
        <f>SUMIFS($F$4:$F$834 , $D$4:$D$834, "vui chơi", $E$4:$E$834, "SUGI")</f>
        <v/>
      </c>
      <c r="L6" s="14">
        <f>SUMIFS($F$4:$F$834 , $D$4:$D$834, "Công việc", $E$4:$E$834, "SUGI")</f>
        <v/>
      </c>
      <c r="M6" s="14">
        <f>SUMIFS($F$4:$F$834 , $D$4:$D$834, "học tập", $E$4:$E$834, "SUGI")</f>
        <v/>
      </c>
      <c r="N6" s="14">
        <f>SUMIFS($F$4:$F$834 , $D$4:$D$834, "đồ dùng GĐ", $E$4:$E$834, "SUGI")</f>
        <v/>
      </c>
      <c r="O6" s="14">
        <f>SUMIFS($F$4:$F$834 , $D$4:$D$834, "phí tiện ích", $E$4:$E$834, "SUGI")</f>
        <v/>
      </c>
      <c r="P6" s="14">
        <f>SUMIFS($F$4:$F$834 , $D$4:$D$834, "Làm đẹp", $E$4:$E$834, "SUGI")</f>
        <v/>
      </c>
      <c r="Q6" s="14">
        <f>SUMIFS($F$4:$F$834 , $D$4:$D$834, "Y tế", $E$4:$E$834, "SUGI")</f>
        <v/>
      </c>
      <c r="R6" s="14">
        <f>SUMIFS($F$4:$F$834 , $D$4:$D$834, "event", $E$4:$E$834, "SUGI")</f>
        <v/>
      </c>
      <c r="S6" s="14">
        <f>SUMIFS($F$4:$F$834 , $D$4:$D$834, "Nợ", $E$4:$E$834, "SUGI")</f>
        <v/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>
      <c r="A7" s="24" t="n"/>
      <c r="C7" s="79" t="inlineStr">
        <is>
          <t>học phí subo</t>
        </is>
      </c>
      <c r="D7" s="14" t="inlineStr">
        <is>
          <t>học tập</t>
        </is>
      </c>
      <c r="E7" s="14" t="inlineStr">
        <is>
          <t>SUBO</t>
        </is>
      </c>
      <c r="F7" s="80">
        <f>9350000+2520000</f>
        <v/>
      </c>
      <c r="I7" s="14" t="inlineStr">
        <is>
          <t>sum</t>
        </is>
      </c>
      <c r="J7" s="77">
        <f>SUM(J2:J6)</f>
        <v/>
      </c>
      <c r="K7" s="77">
        <f>SUM(K2:K6)</f>
        <v/>
      </c>
      <c r="L7" s="77">
        <f>SUM(L2:L6)</f>
        <v/>
      </c>
      <c r="M7" s="77">
        <f>SUM(M2:M6)</f>
        <v/>
      </c>
      <c r="N7" s="77">
        <f>SUM(N2:N6)</f>
        <v/>
      </c>
      <c r="O7" s="77">
        <f>SUM(O2:O6)</f>
        <v/>
      </c>
      <c r="P7" s="77">
        <f>SUM(P2:P6)</f>
        <v/>
      </c>
      <c r="Q7" s="77">
        <f>SUM(Q2:Q6)</f>
        <v/>
      </c>
      <c r="R7" s="77">
        <f>SUM(R2:R6)</f>
        <v/>
      </c>
      <c r="S7" s="77">
        <f>SUM(S2:S6)</f>
        <v/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>
      <c r="A8" s="24" t="n"/>
      <c r="C8" s="74" t="inlineStr">
        <is>
          <t>coop</t>
        </is>
      </c>
      <c r="D8" s="14" t="inlineStr">
        <is>
          <t>Ăn uống</t>
        </is>
      </c>
      <c r="E8" s="14" t="inlineStr">
        <is>
          <t>Chung</t>
        </is>
      </c>
      <c r="F8" s="14">
        <f>506000+810000+813000</f>
        <v/>
      </c>
      <c r="I8" s="14" t="inlineStr">
        <is>
          <t>%</t>
        </is>
      </c>
      <c r="J8" s="72">
        <f>J7/$I$1</f>
        <v/>
      </c>
      <c r="K8" s="72">
        <f>K7/$I$1</f>
        <v/>
      </c>
      <c r="L8" s="72">
        <f>L7/$I$1</f>
        <v/>
      </c>
      <c r="M8" s="72">
        <f>M7/$I$1</f>
        <v/>
      </c>
      <c r="N8" s="72">
        <f>N7/$I$1</f>
        <v/>
      </c>
      <c r="O8" s="72">
        <f>O7/$I$1</f>
        <v/>
      </c>
      <c r="P8" s="72">
        <f>P7/$I$1</f>
        <v/>
      </c>
      <c r="Q8" s="72">
        <f>Q7/$I$1</f>
        <v/>
      </c>
      <c r="R8" s="72">
        <f>R7/$I$1</f>
        <v/>
      </c>
      <c r="S8" s="72">
        <f>S7/$I$1</f>
        <v/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>
      <c r="A9" s="24" t="n"/>
      <c r="B9" s="67" t="n"/>
      <c r="C9" s="74" t="inlineStr">
        <is>
          <t>rút tiền mặt.</t>
        </is>
      </c>
      <c r="D9" s="14" t="inlineStr">
        <is>
          <t>Ăn uống</t>
        </is>
      </c>
      <c r="E9" s="14" t="inlineStr">
        <is>
          <t>Chung</t>
        </is>
      </c>
      <c r="F9" s="14" t="n">
        <v>3000000</v>
      </c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>
      <c r="A10" s="24" t="n"/>
      <c r="B10" s="67" t="n"/>
      <c r="C10" s="74" t="inlineStr">
        <is>
          <t>tiền học shopee</t>
        </is>
      </c>
      <c r="D10" s="14" t="inlineStr">
        <is>
          <t>học tập</t>
        </is>
      </c>
      <c r="E10" s="14" t="inlineStr">
        <is>
          <t>vợ</t>
        </is>
      </c>
      <c r="F10" s="14" t="n">
        <v>4686000</v>
      </c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>
      <c r="A11" s="24" t="n"/>
      <c r="B11" s="67" t="n"/>
      <c r="C11" s="74" t="inlineStr">
        <is>
          <t>ví vk</t>
        </is>
      </c>
      <c r="D11" s="14" t="inlineStr">
        <is>
          <t>Làm đẹp</t>
        </is>
      </c>
      <c r="E11" s="14" t="inlineStr">
        <is>
          <t>vợ</t>
        </is>
      </c>
      <c r="F11" s="14" t="n">
        <v>14000</v>
      </c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>
        <f>J4/14</f>
        <v/>
      </c>
      <c r="W11" s="14" t="n"/>
      <c r="X11" s="14" t="n"/>
      <c r="Y11" s="14" t="n"/>
      <c r="Z11" s="14" t="n"/>
      <c r="AA11" s="14" t="n"/>
      <c r="AB11" s="14" t="n"/>
      <c r="AC11" s="14" t="n"/>
    </row>
    <row r="12">
      <c r="A12" s="24" t="n"/>
      <c r="B12" s="67" t="n"/>
      <c r="C12" s="74" t="inlineStr">
        <is>
          <t>grab lên bà hằng</t>
        </is>
      </c>
      <c r="D12" s="14" t="inlineStr">
        <is>
          <t>phí tiện ích</t>
        </is>
      </c>
      <c r="E12" s="14" t="inlineStr">
        <is>
          <t>Chung</t>
        </is>
      </c>
      <c r="F12" s="14" t="n">
        <v>25000</v>
      </c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>
      <c r="A13" s="24" t="n"/>
      <c r="B13" s="67" t="n"/>
      <c r="C13" s="74" t="inlineStr">
        <is>
          <t>khu vui chơi</t>
        </is>
      </c>
      <c r="D13" s="14" t="inlineStr">
        <is>
          <t>vui chơi</t>
        </is>
      </c>
      <c r="E13" s="14" t="inlineStr">
        <is>
          <t>SUBO</t>
        </is>
      </c>
      <c r="F13" s="14" t="n">
        <v>75000</v>
      </c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>
        <f>J3/14</f>
        <v/>
      </c>
      <c r="W13" s="14" t="n"/>
      <c r="X13" s="14" t="n"/>
      <c r="Y13" s="14" t="n"/>
      <c r="Z13" s="14" t="n"/>
      <c r="AA13" s="14" t="n"/>
      <c r="AB13" s="14" t="n"/>
      <c r="AC13" s="14" t="n"/>
    </row>
    <row r="14">
      <c r="A14" s="24" t="n"/>
      <c r="B14" s="67" t="n"/>
      <c r="C14" s="74" t="inlineStr">
        <is>
          <t>ăn ck mời đn</t>
        </is>
      </c>
      <c r="D14" s="14" t="inlineStr">
        <is>
          <t>Ăn uống</t>
        </is>
      </c>
      <c r="E14" s="14" t="inlineStr">
        <is>
          <t>chồng</t>
        </is>
      </c>
      <c r="F14" s="14" t="n">
        <v>226000</v>
      </c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</row>
    <row r="15">
      <c r="A15" s="24" t="n"/>
      <c r="B15" s="67" t="n"/>
      <c r="C15" s="74" t="inlineStr">
        <is>
          <t>phí qlcc</t>
        </is>
      </c>
      <c r="D15" s="14" t="inlineStr">
        <is>
          <t>phí tiện ích</t>
        </is>
      </c>
      <c r="E15" s="14" t="inlineStr">
        <is>
          <t>Chung</t>
        </is>
      </c>
      <c r="F15" s="14" t="n">
        <v>691000</v>
      </c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>
      <c r="A16" s="24" t="n"/>
      <c r="B16" s="67" t="n"/>
      <c r="C16" s="74" t="inlineStr">
        <is>
          <t>chôm chôm, cua xay</t>
        </is>
      </c>
      <c r="D16" s="14" t="inlineStr">
        <is>
          <t>Ăn uống</t>
        </is>
      </c>
      <c r="E16" s="14" t="inlineStr">
        <is>
          <t>Chung</t>
        </is>
      </c>
      <c r="F16" s="14">
        <f>40000+54000</f>
        <v/>
      </c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>
      <c r="A17" s="24" t="n"/>
      <c r="B17" s="67" t="n"/>
      <c r="C17" s="74" t="inlineStr">
        <is>
          <t xml:space="preserve">mua sim </t>
        </is>
      </c>
      <c r="D17" s="14" t="inlineStr">
        <is>
          <t>Công việc</t>
        </is>
      </c>
      <c r="E17" s="14" t="inlineStr">
        <is>
          <t>Chung</t>
        </is>
      </c>
      <c r="F17" s="14" t="n">
        <v>185000</v>
      </c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</row>
    <row r="18">
      <c r="A18" s="24" t="n"/>
      <c r="B18" s="67" t="n"/>
      <c r="C18" s="74" t="inlineStr">
        <is>
          <t>spee thuốc bổ</t>
        </is>
      </c>
      <c r="D18" s="14" t="inlineStr">
        <is>
          <t>Y tế</t>
        </is>
      </c>
      <c r="E18" s="14" t="inlineStr">
        <is>
          <t>Chung</t>
        </is>
      </c>
      <c r="F18" s="14" t="n">
        <v>998000</v>
      </c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>
      <c r="A19" s="24" t="n"/>
      <c r="B19" s="67" t="n"/>
      <c r="C19" s="74" t="inlineStr">
        <is>
          <t>spee áo khoác nắng</t>
        </is>
      </c>
      <c r="D19" s="14" t="inlineStr">
        <is>
          <t>Làm đẹp</t>
        </is>
      </c>
      <c r="E19" s="14" t="inlineStr">
        <is>
          <t>vợ</t>
        </is>
      </c>
      <c r="F19" s="14" t="n">
        <v>490000</v>
      </c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>
      <c r="A20" s="24" t="n"/>
      <c r="B20" s="67" t="n"/>
      <c r="C20" s="74" t="inlineStr">
        <is>
          <t>spee khẩu trang</t>
        </is>
      </c>
      <c r="D20" s="14" t="inlineStr">
        <is>
          <t>Y tế</t>
        </is>
      </c>
      <c r="E20" s="14" t="inlineStr">
        <is>
          <t>Chung</t>
        </is>
      </c>
      <c r="F20" s="14" t="n">
        <v>231000</v>
      </c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</row>
    <row r="21">
      <c r="A21" s="24" t="n"/>
      <c r="B21" s="67" t="n"/>
      <c r="C21" s="74" t="inlineStr">
        <is>
          <t>spee que test tiểu đường</t>
        </is>
      </c>
      <c r="D21" s="14" t="inlineStr">
        <is>
          <t>Y tế</t>
        </is>
      </c>
      <c r="E21" s="14" t="inlineStr">
        <is>
          <t>Chung</t>
        </is>
      </c>
      <c r="F21" s="14" t="n">
        <v>286000</v>
      </c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</row>
    <row r="22">
      <c r="A22" s="24" t="n"/>
      <c r="B22" s="67" t="n"/>
      <c r="C22" s="74" t="inlineStr">
        <is>
          <t>spee sữa</t>
        </is>
      </c>
      <c r="D22" s="14" t="inlineStr">
        <is>
          <t>Ăn uống</t>
        </is>
      </c>
      <c r="E22" s="14" t="inlineStr">
        <is>
          <t>Chung</t>
        </is>
      </c>
      <c r="F22" s="14" t="n">
        <v>444000</v>
      </c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</row>
    <row r="23">
      <c r="A23" s="24" t="n"/>
      <c r="B23" s="67" t="n"/>
      <c r="C23" s="74" t="inlineStr">
        <is>
          <t>spee quần mưa, trùm balo</t>
        </is>
      </c>
      <c r="D23" s="14" t="inlineStr">
        <is>
          <t>đồ dùng GĐ</t>
        </is>
      </c>
      <c r="E23" s="14" t="inlineStr">
        <is>
          <t>chồng</t>
        </is>
      </c>
      <c r="F23" s="14">
        <f>45000+125000</f>
        <v/>
      </c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</row>
    <row r="24">
      <c r="A24" s="24" t="n"/>
      <c r="B24" s="78" t="n"/>
      <c r="C24" s="74" t="inlineStr">
        <is>
          <t>spee kem hăm</t>
        </is>
      </c>
      <c r="D24" s="14" t="inlineStr">
        <is>
          <t>đồ dùng GĐ</t>
        </is>
      </c>
      <c r="E24" s="14" t="inlineStr">
        <is>
          <t>SUGI</t>
        </is>
      </c>
      <c r="F24" s="14" t="n">
        <v>240000</v>
      </c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</row>
    <row r="25">
      <c r="A25" s="24" t="n"/>
      <c r="B25" s="78" t="n"/>
      <c r="C25" s="74" t="inlineStr">
        <is>
          <t>spee bình sữa</t>
        </is>
      </c>
      <c r="D25" s="14" t="inlineStr">
        <is>
          <t>đồ dùng GĐ</t>
        </is>
      </c>
      <c r="E25" s="14" t="inlineStr">
        <is>
          <t>SUGI</t>
        </is>
      </c>
      <c r="F25" s="14" t="n">
        <v>646000</v>
      </c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</row>
    <row r="26">
      <c r="A26" s="24" t="n"/>
      <c r="B26" s="78" t="n"/>
      <c r="C26" s="74" t="inlineStr">
        <is>
          <t>chat gpt</t>
        </is>
      </c>
      <c r="D26" s="14" t="inlineStr">
        <is>
          <t>Công việc</t>
        </is>
      </c>
      <c r="E26" s="14" t="inlineStr">
        <is>
          <t>Chung</t>
        </is>
      </c>
      <c r="F26" s="14">
        <f>46190000-45600000</f>
        <v/>
      </c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</row>
    <row r="27">
      <c r="A27" s="24" t="n"/>
      <c r="B27" s="78" t="n"/>
      <c r="C27" s="74" t="inlineStr">
        <is>
          <t>internet</t>
        </is>
      </c>
      <c r="D27" s="14" t="inlineStr">
        <is>
          <t>phí tiện ích</t>
        </is>
      </c>
      <c r="E27" s="14" t="inlineStr">
        <is>
          <t>Chung</t>
        </is>
      </c>
      <c r="F27" s="14" t="n">
        <v>220000</v>
      </c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</row>
    <row r="28">
      <c r="A28" s="24" t="n"/>
      <c r="B28" s="78" t="n"/>
      <c r="C28" s="74" t="inlineStr">
        <is>
          <t>tiền điện</t>
        </is>
      </c>
      <c r="D28" s="14" t="inlineStr">
        <is>
          <t>phí tiện ích</t>
        </is>
      </c>
      <c r="E28" s="14" t="inlineStr">
        <is>
          <t>Chung</t>
        </is>
      </c>
      <c r="F28" s="14" t="n">
        <v>1807000</v>
      </c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</row>
    <row r="29">
      <c r="A29" s="24" t="n"/>
      <c r="B29" s="78" t="n"/>
      <c r="C29" s="74" t="inlineStr">
        <is>
          <t>winmart, coop</t>
        </is>
      </c>
      <c r="D29" s="14" t="inlineStr">
        <is>
          <t>Ăn uống</t>
        </is>
      </c>
      <c r="E29" s="14" t="inlineStr">
        <is>
          <t>Chung</t>
        </is>
      </c>
      <c r="F29" s="14">
        <f>16000+38000+82000+50000</f>
        <v/>
      </c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</row>
    <row r="30">
      <c r="A30" s="24" t="n"/>
      <c r="B30" s="78" t="n"/>
      <c r="C30" s="74" t="inlineStr">
        <is>
          <t>đi chợ(bánh mì, chôm2, bánh trung thu)</t>
        </is>
      </c>
      <c r="D30" s="14" t="inlineStr">
        <is>
          <t>Ăn uống</t>
        </is>
      </c>
      <c r="E30" s="14" t="inlineStr">
        <is>
          <t>Chung</t>
        </is>
      </c>
      <c r="F30" s="14">
        <f>7000+75000+290000</f>
        <v/>
      </c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</row>
    <row r="31">
      <c r="A31" s="24" t="n"/>
      <c r="B31" s="78" t="n"/>
      <c r="C31" s="74" t="inlineStr">
        <is>
          <t>rút</t>
        </is>
      </c>
      <c r="D31" s="14" t="inlineStr">
        <is>
          <t>Ăn uống</t>
        </is>
      </c>
      <c r="E31" s="14" t="inlineStr">
        <is>
          <t>Chung</t>
        </is>
      </c>
      <c r="F31" s="14" t="n">
        <v>3000000</v>
      </c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</row>
    <row r="32">
      <c r="A32" s="24" t="n"/>
      <c r="B32" s="78" t="n"/>
      <c r="C32" s="74" t="inlineStr">
        <is>
          <t>win mart</t>
        </is>
      </c>
      <c r="D32" s="14" t="inlineStr">
        <is>
          <t>Ăn uống</t>
        </is>
      </c>
      <c r="E32" s="14" t="inlineStr">
        <is>
          <t>Chung</t>
        </is>
      </c>
      <c r="F32" s="14">
        <f>35000+21000+150000+290000</f>
        <v/>
      </c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</row>
    <row r="33">
      <c r="A33" s="24" t="n"/>
      <c r="B33" s="78" t="n"/>
      <c r="C33" s="74" t="inlineStr">
        <is>
          <t>spee nguyen lieu lam banh</t>
        </is>
      </c>
      <c r="D33" s="14" t="inlineStr">
        <is>
          <t>Ăn uống</t>
        </is>
      </c>
      <c r="E33" s="14" t="inlineStr">
        <is>
          <t>Chung</t>
        </is>
      </c>
      <c r="F33" s="14">
        <f>101000+167000+45000+62000+81000+146000+138000+24000</f>
        <v/>
      </c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</row>
    <row r="34">
      <c r="A34" s="24" t="n"/>
      <c r="B34" s="78" t="n"/>
      <c r="C34" s="74" t="inlineStr">
        <is>
          <t>spee đồ dùng ( cân,...</t>
        </is>
      </c>
      <c r="D34" s="14" t="inlineStr">
        <is>
          <t>đồ dùng GĐ</t>
        </is>
      </c>
      <c r="E34" s="14" t="inlineStr">
        <is>
          <t>Chung</t>
        </is>
      </c>
      <c r="F34" s="14">
        <f>37000+62000+168000+159000+133000+260000+169000</f>
        <v/>
      </c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</row>
    <row r="35">
      <c r="A35" s="24" t="n"/>
      <c r="B35" s="78" t="n"/>
      <c r="C35" s="74" t="inlineStr">
        <is>
          <t>spee vit D</t>
        </is>
      </c>
      <c r="D35" s="14" t="inlineStr">
        <is>
          <t>Y tế</t>
        </is>
      </c>
      <c r="E35" s="14" t="inlineStr">
        <is>
          <t>SUGI</t>
        </is>
      </c>
      <c r="F35" s="14" t="n">
        <v>369000</v>
      </c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</row>
    <row r="36">
      <c r="A36" s="24" t="n"/>
      <c r="B36" s="78" t="n"/>
      <c r="C36" s="74" t="inlineStr">
        <is>
          <t>xăng vk</t>
        </is>
      </c>
      <c r="D36" s="14" t="inlineStr">
        <is>
          <t>phí tiện ích</t>
        </is>
      </c>
      <c r="E36" s="14" t="inlineStr">
        <is>
          <t>vợ</t>
        </is>
      </c>
      <c r="F36" s="14" t="n">
        <v>80000</v>
      </c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</row>
    <row r="37">
      <c r="A37" s="24" t="n"/>
      <c r="B37" s="78" t="n"/>
      <c r="C37" s="74" t="inlineStr">
        <is>
          <t>donut</t>
        </is>
      </c>
      <c r="D37" s="14" t="inlineStr">
        <is>
          <t>Ăn uống</t>
        </is>
      </c>
      <c r="E37" s="14" t="inlineStr">
        <is>
          <t>Chung</t>
        </is>
      </c>
      <c r="F37" s="14" t="n">
        <v>80000</v>
      </c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</row>
    <row r="38">
      <c r="A38" s="24" t="n"/>
      <c r="B38" s="78" t="n"/>
      <c r="C38" s="74" t="inlineStr">
        <is>
          <t>làm nách vk</t>
        </is>
      </c>
      <c r="D38" s="14" t="inlineStr">
        <is>
          <t>Làm đẹp</t>
        </is>
      </c>
      <c r="E38" s="14" t="inlineStr">
        <is>
          <t>vợ</t>
        </is>
      </c>
      <c r="F38" s="14" t="n">
        <v>20000000</v>
      </c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</row>
    <row r="39">
      <c r="A39" s="24" t="n"/>
      <c r="B39" s="78" t="n"/>
      <c r="C39" s="74" t="inlineStr">
        <is>
          <t>winmart</t>
        </is>
      </c>
      <c r="D39" s="14" t="inlineStr">
        <is>
          <t>Ăn uống</t>
        </is>
      </c>
      <c r="E39" s="14" t="inlineStr">
        <is>
          <t>Chung</t>
        </is>
      </c>
      <c r="F39" s="14">
        <f>68000+24000</f>
        <v/>
      </c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</row>
    <row r="40">
      <c r="A40" s="24" t="n"/>
      <c r="B40" s="78" t="n"/>
      <c r="C40" s="74" t="inlineStr">
        <is>
          <t>you tube</t>
        </is>
      </c>
      <c r="D40" s="14" t="inlineStr">
        <is>
          <t>phí tiện ích</t>
        </is>
      </c>
      <c r="E40" s="14" t="inlineStr">
        <is>
          <t>chồng</t>
        </is>
      </c>
      <c r="F40" s="14" t="n">
        <v>88000</v>
      </c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</row>
    <row r="41">
      <c r="A41" s="24" t="n"/>
      <c r="B41" s="78" t="n"/>
      <c r="C41" s="74" t="inlineStr">
        <is>
          <t>ăn phở 2 vc</t>
        </is>
      </c>
      <c r="D41" s="14" t="inlineStr">
        <is>
          <t>Ăn uống</t>
        </is>
      </c>
      <c r="E41" s="14" t="inlineStr">
        <is>
          <t>Chung</t>
        </is>
      </c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</row>
    <row r="42">
      <c r="A42" s="24" t="n"/>
      <c r="B42" s="78" t="n"/>
      <c r="C42" s="74" t="inlineStr">
        <is>
          <t>kingfood</t>
        </is>
      </c>
      <c r="D42" s="14" t="inlineStr">
        <is>
          <t>Ăn uống</t>
        </is>
      </c>
      <c r="E42" s="14" t="inlineStr">
        <is>
          <t>Chung</t>
        </is>
      </c>
      <c r="F42" s="14" t="n">
        <v>90000</v>
      </c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</row>
    <row r="43">
      <c r="A43" s="24" t="n"/>
      <c r="B43" s="78" t="n"/>
      <c r="C43" s="74" t="inlineStr">
        <is>
          <t>thuốc hạ sốt</t>
        </is>
      </c>
      <c r="D43" s="14" t="inlineStr">
        <is>
          <t>Y tế</t>
        </is>
      </c>
      <c r="E43" s="14" t="inlineStr">
        <is>
          <t>SUGI</t>
        </is>
      </c>
      <c r="F43" s="14" t="n">
        <v>42000</v>
      </c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</row>
    <row r="44">
      <c r="A44" s="24" t="n"/>
      <c r="B44" s="78" t="n"/>
      <c r="C44" s="74" t="inlineStr">
        <is>
          <t>winmart sữa, đg</t>
        </is>
      </c>
      <c r="D44" s="14" t="inlineStr">
        <is>
          <t>Ăn uống</t>
        </is>
      </c>
      <c r="E44" s="14" t="inlineStr">
        <is>
          <t>Chung</t>
        </is>
      </c>
      <c r="F44" s="14">
        <f>39000+42000</f>
        <v/>
      </c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</row>
    <row r="45">
      <c r="A45" s="24" t="n"/>
      <c r="B45" s="78" t="n"/>
      <c r="C45" s="74" t="inlineStr">
        <is>
          <t>đt vk</t>
        </is>
      </c>
      <c r="D45" s="14" t="inlineStr">
        <is>
          <t>phí tiện ích</t>
        </is>
      </c>
      <c r="E45" s="14" t="inlineStr">
        <is>
          <t>vợ</t>
        </is>
      </c>
      <c r="F45" s="14">
        <f>54000+25000</f>
        <v/>
      </c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</row>
    <row r="46">
      <c r="A46" s="24" t="n"/>
      <c r="B46" s="78" t="n"/>
      <c r="C46" s="74" t="inlineStr">
        <is>
          <t>vaccine sugi</t>
        </is>
      </c>
      <c r="D46" s="14" t="inlineStr">
        <is>
          <t>Y tế</t>
        </is>
      </c>
      <c r="E46" s="14" t="inlineStr">
        <is>
          <t>SUGI</t>
        </is>
      </c>
      <c r="F46" s="14" t="n">
        <v>3538000</v>
      </c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</row>
    <row r="47">
      <c r="A47" s="24" t="n"/>
      <c r="B47" s="78" t="n"/>
      <c r="C47" s="74" t="inlineStr">
        <is>
          <t>tẩy vết bẩn</t>
        </is>
      </c>
      <c r="D47" s="14" t="inlineStr">
        <is>
          <t>đồ dùng GĐ</t>
        </is>
      </c>
      <c r="E47" s="14" t="inlineStr">
        <is>
          <t>Chung</t>
        </is>
      </c>
      <c r="F47" s="14" t="n">
        <v>313000</v>
      </c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</row>
    <row r="48">
      <c r="A48" s="24" t="n"/>
      <c r="B48" s="78" t="n"/>
      <c r="C48" s="74" t="inlineStr">
        <is>
          <t>rút</t>
        </is>
      </c>
      <c r="D48" s="14" t="inlineStr">
        <is>
          <t>Ăn uống</t>
        </is>
      </c>
      <c r="E48" s="14" t="inlineStr">
        <is>
          <t>Chung</t>
        </is>
      </c>
      <c r="F48" s="14" t="n">
        <v>2900000</v>
      </c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>
        <f>J2+J3+J4</f>
        <v/>
      </c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</row>
    <row r="49">
      <c r="A49" s="24" t="n"/>
      <c r="B49" s="78" t="n"/>
      <c r="C49" s="74" t="inlineStr">
        <is>
          <t>ủng hộ chung cư</t>
        </is>
      </c>
      <c r="D49" s="14" t="inlineStr">
        <is>
          <t>event</t>
        </is>
      </c>
      <c r="E49" s="14" t="inlineStr">
        <is>
          <t>Chung</t>
        </is>
      </c>
      <c r="F49" s="14" t="n">
        <v>200000</v>
      </c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</row>
    <row r="50">
      <c r="A50" s="24" t="n"/>
      <c r="B50" s="78" t="n"/>
      <c r="C50" s="74" t="inlineStr">
        <is>
          <t>coop, kingfood</t>
        </is>
      </c>
      <c r="D50" s="14" t="inlineStr">
        <is>
          <t>Ăn uống</t>
        </is>
      </c>
      <c r="E50" s="14" t="inlineStr">
        <is>
          <t>Chung</t>
        </is>
      </c>
      <c r="F50" s="14">
        <f>10000+185000+306000+312000+46000</f>
        <v/>
      </c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>
        <f>T48/20</f>
        <v/>
      </c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</row>
    <row r="51">
      <c r="A51" s="24" t="n"/>
      <c r="B51" s="78" t="n"/>
      <c r="C51" s="74" t="inlineStr">
        <is>
          <t xml:space="preserve">bhx </t>
        </is>
      </c>
      <c r="D51" s="14" t="inlineStr">
        <is>
          <t>Ăn uống</t>
        </is>
      </c>
      <c r="E51" s="14" t="inlineStr">
        <is>
          <t>Chung</t>
        </is>
      </c>
      <c r="F51" s="14" t="n">
        <v>88000</v>
      </c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</row>
    <row r="52">
      <c r="A52" s="24" t="n"/>
      <c r="B52" s="78" t="n"/>
      <c r="C52" s="74" t="inlineStr">
        <is>
          <t>xăng vk</t>
        </is>
      </c>
      <c r="D52" s="14" t="inlineStr">
        <is>
          <t>phí tiện ích</t>
        </is>
      </c>
      <c r="E52" s="14" t="inlineStr">
        <is>
          <t>vợ</t>
        </is>
      </c>
      <c r="F52" s="14" t="n">
        <v>87000</v>
      </c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</row>
    <row r="53">
      <c r="A53" s="24" t="n"/>
      <c r="B53" s="78" t="n"/>
      <c r="C53" s="74" t="inlineStr">
        <is>
          <t>xn tiểu đường</t>
        </is>
      </c>
      <c r="D53" s="14" t="inlineStr">
        <is>
          <t>Y tế</t>
        </is>
      </c>
      <c r="E53" s="14" t="inlineStr">
        <is>
          <t>vợ</t>
        </is>
      </c>
      <c r="F53" s="14" t="n">
        <v>185000</v>
      </c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</row>
    <row r="54">
      <c r="A54" s="24" t="n"/>
      <c r="B54" s="78" t="n"/>
      <c r="C54" s="74" t="inlineStr">
        <is>
          <t>sửa đt mẹ</t>
        </is>
      </c>
      <c r="D54" s="14" t="inlineStr">
        <is>
          <t>event</t>
        </is>
      </c>
      <c r="E54" s="14" t="inlineStr">
        <is>
          <t>vợ</t>
        </is>
      </c>
      <c r="F54" s="14" t="n">
        <v>135000</v>
      </c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</row>
    <row r="55">
      <c r="A55" s="24" t="n"/>
      <c r="B55" s="78" t="n"/>
      <c r="C55" s="74" t="inlineStr">
        <is>
          <t>sầu riêng, hạt điều</t>
        </is>
      </c>
      <c r="D55" s="14" t="inlineStr">
        <is>
          <t>Ăn uống</t>
        </is>
      </c>
      <c r="E55" s="14" t="inlineStr">
        <is>
          <t>Chung</t>
        </is>
      </c>
      <c r="F55" s="14" t="n">
        <v>250000</v>
      </c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</row>
    <row r="56">
      <c r="A56" s="24" t="n"/>
      <c r="B56" s="78" t="n"/>
      <c r="C56" s="74" t="inlineStr">
        <is>
          <t>xôi gà</t>
        </is>
      </c>
      <c r="D56" s="14" t="inlineStr">
        <is>
          <t>Ăn uống</t>
        </is>
      </c>
      <c r="E56" s="14" t="inlineStr">
        <is>
          <t>Chung</t>
        </is>
      </c>
      <c r="F56" s="14" t="n">
        <v>50000</v>
      </c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</row>
    <row r="57">
      <c r="A57" s="24" t="n"/>
      <c r="B57" s="78" t="n"/>
      <c r="C57" s="74" t="inlineStr">
        <is>
          <t>cắt tóc vk</t>
        </is>
      </c>
      <c r="D57" s="14" t="inlineStr">
        <is>
          <t>Làm đẹp</t>
        </is>
      </c>
      <c r="E57" s="14" t="inlineStr">
        <is>
          <t>vợ</t>
        </is>
      </c>
      <c r="F57" s="14" t="n">
        <v>400000</v>
      </c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</row>
    <row r="58">
      <c r="A58" s="24" t="n"/>
      <c r="B58" s="78" t="n"/>
      <c r="C58" s="74" t="inlineStr">
        <is>
          <t>nhãn, chôm2</t>
        </is>
      </c>
      <c r="D58" s="14" t="inlineStr">
        <is>
          <t>Ăn uống</t>
        </is>
      </c>
      <c r="E58" s="14" t="inlineStr">
        <is>
          <t>Chung</t>
        </is>
      </c>
      <c r="F58" s="14" t="n">
        <v>135000</v>
      </c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</row>
    <row r="59">
      <c r="A59" s="24" t="n"/>
      <c r="B59" s="78" t="n"/>
      <c r="C59" s="74" t="inlineStr">
        <is>
          <t>khâm tđuong</t>
        </is>
      </c>
      <c r="D59" s="14" t="inlineStr">
        <is>
          <t>Y tế</t>
        </is>
      </c>
      <c r="E59" s="14" t="inlineStr">
        <is>
          <t>vợ</t>
        </is>
      </c>
      <c r="F59" s="14" t="n">
        <v>1750000</v>
      </c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</row>
    <row r="60">
      <c r="A60" s="24" t="n"/>
      <c r="B60" s="78" t="n"/>
      <c r="C60" s="74" t="inlineStr">
        <is>
          <t>spee nhiệt kế</t>
        </is>
      </c>
      <c r="D60" s="14" t="inlineStr">
        <is>
          <t>đồ dùng GĐ</t>
        </is>
      </c>
      <c r="E60" s="14" t="inlineStr">
        <is>
          <t>Chung</t>
        </is>
      </c>
      <c r="F60" s="14" t="n">
        <v>100000</v>
      </c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</row>
    <row r="61">
      <c r="A61" s="24" t="n"/>
      <c r="B61" s="78" t="n"/>
      <c r="C61" s="74" t="inlineStr">
        <is>
          <t>spee gậy chụp</t>
        </is>
      </c>
      <c r="D61" s="14" t="inlineStr">
        <is>
          <t>đồ dùng GĐ</t>
        </is>
      </c>
      <c r="E61" s="14" t="inlineStr">
        <is>
          <t>Chung</t>
        </is>
      </c>
      <c r="F61" s="14">
        <f>279000+171000</f>
        <v/>
      </c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</row>
    <row r="62">
      <c r="A62" s="24" t="n"/>
      <c r="B62" s="78" t="n"/>
      <c r="C62" s="74" t="inlineStr">
        <is>
          <t>be</t>
        </is>
      </c>
      <c r="D62" s="14" t="inlineStr">
        <is>
          <t>phí tiện ích</t>
        </is>
      </c>
      <c r="E62" s="14" t="inlineStr">
        <is>
          <t>Chung</t>
        </is>
      </c>
      <c r="F62" s="14" t="n">
        <v>73000</v>
      </c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</row>
    <row r="63">
      <c r="A63" s="24" t="n"/>
      <c r="B63" s="78" t="n"/>
      <c r="C63" s="74" t="inlineStr">
        <is>
          <t>kid plaza, con cưng</t>
        </is>
      </c>
      <c r="D63" s="14" t="inlineStr">
        <is>
          <t>đồ dùng GĐ</t>
        </is>
      </c>
      <c r="E63" s="14" t="inlineStr">
        <is>
          <t>SUGI</t>
        </is>
      </c>
      <c r="F63" s="14">
        <f>212000+23000</f>
        <v/>
      </c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</row>
    <row r="64">
      <c r="A64" s="24" t="n"/>
      <c r="B64" s="78" t="n"/>
      <c r="C64" s="74" t="inlineStr">
        <is>
          <t xml:space="preserve">vinamilk </t>
        </is>
      </c>
      <c r="D64" s="14" t="inlineStr">
        <is>
          <t>Ăn uống</t>
        </is>
      </c>
      <c r="E64" s="14" t="inlineStr">
        <is>
          <t>Chung</t>
        </is>
      </c>
      <c r="F64" s="14" t="n">
        <v>69000</v>
      </c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</row>
    <row r="65">
      <c r="A65" s="24" t="n"/>
      <c r="B65" s="78" t="n"/>
      <c r="C65" s="74" t="inlineStr">
        <is>
          <t>emart</t>
        </is>
      </c>
      <c r="D65" s="14" t="inlineStr">
        <is>
          <t>Ăn uống</t>
        </is>
      </c>
      <c r="E65" s="14" t="inlineStr">
        <is>
          <t>Chung</t>
        </is>
      </c>
      <c r="F65" s="14" t="n">
        <v>2138000</v>
      </c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</row>
    <row r="66">
      <c r="A66" s="24" t="n"/>
      <c r="B66" s="78" t="n"/>
      <c r="C66" s="74" t="inlineStr">
        <is>
          <t>winmart</t>
        </is>
      </c>
      <c r="D66" s="14" t="inlineStr">
        <is>
          <t>Ăn uống</t>
        </is>
      </c>
      <c r="E66" s="14" t="inlineStr">
        <is>
          <t>Chung</t>
        </is>
      </c>
      <c r="F66" s="14" t="n">
        <v>193000</v>
      </c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</row>
    <row r="67">
      <c r="A67" s="24" t="n"/>
      <c r="B67" s="78" t="n"/>
      <c r="C67" s="74" t="inlineStr">
        <is>
          <t>cafe ck highland</t>
        </is>
      </c>
      <c r="D67" s="14" t="inlineStr">
        <is>
          <t>Công việc</t>
        </is>
      </c>
      <c r="E67" s="14" t="inlineStr">
        <is>
          <t>chồng</t>
        </is>
      </c>
      <c r="F67" s="14" t="n">
        <v>158000</v>
      </c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</row>
    <row r="68">
      <c r="A68" s="24" t="n"/>
      <c r="B68" s="78" t="n"/>
      <c r="C68" s="7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</row>
    <row r="69">
      <c r="A69" s="24" t="n"/>
      <c r="B69" s="78" t="n"/>
      <c r="C69" s="7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</row>
    <row r="70">
      <c r="A70" s="24" t="n"/>
      <c r="B70" s="78" t="n"/>
      <c r="C70" s="7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</row>
    <row r="71">
      <c r="A71" s="24" t="n"/>
      <c r="B71" s="78" t="n"/>
      <c r="C71" s="7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</row>
    <row r="72">
      <c r="A72" s="24" t="n"/>
      <c r="B72" s="78" t="n"/>
      <c r="C72" s="7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</row>
    <row r="73">
      <c r="A73" s="24" t="n"/>
      <c r="B73" s="78" t="n"/>
      <c r="C73" s="7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</row>
    <row r="74">
      <c r="A74" s="24" t="n"/>
      <c r="B74" s="78" t="n"/>
      <c r="C74" s="7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</row>
    <row r="75">
      <c r="A75" s="24" t="n"/>
      <c r="B75" s="78" t="n"/>
      <c r="C75" s="7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</row>
    <row r="76">
      <c r="A76" s="24" t="n"/>
      <c r="B76" s="78" t="n"/>
      <c r="C76" s="7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</row>
    <row r="77">
      <c r="A77" s="24" t="n"/>
      <c r="B77" s="78" t="n"/>
      <c r="C77" s="7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</row>
    <row r="78">
      <c r="A78" s="24" t="n"/>
      <c r="B78" s="78" t="n"/>
      <c r="C78" s="7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</row>
    <row r="79">
      <c r="A79" s="24" t="n"/>
      <c r="B79" s="78" t="n"/>
      <c r="C79" s="7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</row>
    <row r="80">
      <c r="A80" s="24" t="n"/>
      <c r="B80" s="78" t="n"/>
      <c r="C80" s="7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</row>
    <row r="81">
      <c r="A81" s="24" t="n"/>
      <c r="B81" s="78" t="n"/>
      <c r="C81" s="7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</row>
    <row r="82">
      <c r="A82" s="24" t="n"/>
      <c r="B82" s="78" t="n"/>
      <c r="C82" s="7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</row>
    <row r="83">
      <c r="A83" s="24" t="n"/>
      <c r="B83" s="78" t="n"/>
      <c r="C83" s="7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</row>
    <row r="84">
      <c r="A84" s="24" t="n"/>
      <c r="B84" s="78" t="n"/>
      <c r="C84" s="7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</row>
    <row r="85">
      <c r="A85" s="24" t="n"/>
      <c r="B85" s="78" t="n"/>
      <c r="C85" s="7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</row>
    <row r="86">
      <c r="A86" s="24" t="n"/>
      <c r="B86" s="78" t="n"/>
      <c r="C86" s="7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</row>
    <row r="87">
      <c r="A87" s="24" t="n"/>
      <c r="B87" s="78" t="n"/>
      <c r="C87" s="69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</row>
    <row r="88">
      <c r="A88" s="24" t="n"/>
      <c r="B88" s="78" t="n"/>
      <c r="C88" s="7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</row>
    <row r="89">
      <c r="A89" s="24" t="n"/>
      <c r="B89" s="78" t="n"/>
      <c r="C89" s="7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</row>
    <row r="90">
      <c r="A90" s="24" t="n"/>
      <c r="B90" s="78" t="n"/>
      <c r="C90" s="7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</row>
    <row r="91">
      <c r="A91" s="24" t="n"/>
      <c r="B91" s="78" t="n"/>
      <c r="C91" s="7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</row>
    <row r="92">
      <c r="A92" s="24" t="n"/>
      <c r="B92" s="78" t="n"/>
      <c r="C92" s="7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</row>
    <row r="93">
      <c r="A93" s="24" t="n"/>
      <c r="B93" s="78" t="n"/>
      <c r="C93" s="7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</row>
    <row r="94">
      <c r="A94" s="24" t="n"/>
      <c r="B94" s="78" t="n"/>
      <c r="C94" s="7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</row>
    <row r="95">
      <c r="A95" s="24" t="n"/>
      <c r="B95" s="78" t="n"/>
      <c r="C95" s="7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</row>
    <row r="96">
      <c r="A96" s="24" t="n"/>
      <c r="B96" s="78" t="n"/>
      <c r="C96" s="7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</row>
    <row r="97">
      <c r="A97" s="24" t="n"/>
      <c r="B97" s="78" t="n"/>
      <c r="C97" s="7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</row>
    <row r="98">
      <c r="A98" s="24" t="n"/>
      <c r="B98" s="78" t="n"/>
      <c r="C98" s="7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</row>
    <row r="99">
      <c r="A99" s="24" t="n"/>
      <c r="B99" s="78" t="n"/>
      <c r="C99" s="7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</row>
    <row r="100">
      <c r="A100" s="24" t="n"/>
      <c r="B100" s="78" t="n"/>
      <c r="C100" s="7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</row>
    <row r="101">
      <c r="A101" s="24" t="n"/>
      <c r="B101" s="78" t="n"/>
      <c r="C101" s="7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</row>
    <row r="102">
      <c r="A102" s="24" t="n"/>
      <c r="B102" s="78" t="n"/>
      <c r="C102" s="7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</row>
    <row r="103">
      <c r="A103" s="24" t="n"/>
      <c r="B103" s="78" t="n"/>
      <c r="C103" s="7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</row>
    <row r="104">
      <c r="A104" s="24" t="n"/>
      <c r="B104" s="78" t="n"/>
      <c r="C104" s="7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</row>
    <row r="105">
      <c r="A105" s="24" t="n"/>
      <c r="B105" s="78" t="n"/>
      <c r="C105" s="7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</row>
    <row r="106">
      <c r="A106" s="24" t="n"/>
      <c r="B106" s="78" t="n"/>
      <c r="C106" s="7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</row>
    <row r="107">
      <c r="A107" s="24" t="n"/>
      <c r="B107" s="78" t="n"/>
      <c r="C107" s="7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</row>
    <row r="108">
      <c r="A108" s="24" t="n"/>
      <c r="B108" s="78" t="n"/>
      <c r="C108" s="7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</row>
    <row r="109">
      <c r="A109" s="24" t="n"/>
      <c r="B109" s="78" t="n"/>
      <c r="C109" s="7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</row>
    <row r="110">
      <c r="A110" s="24" t="n"/>
      <c r="B110" s="78" t="n"/>
      <c r="C110" s="7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</row>
    <row r="111">
      <c r="A111" s="24" t="n"/>
      <c r="B111" s="78" t="n"/>
      <c r="C111" s="7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</row>
    <row r="112">
      <c r="A112" s="24" t="n"/>
      <c r="B112" s="78" t="n"/>
      <c r="C112" s="7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</row>
    <row r="113">
      <c r="A113" s="24" t="n"/>
      <c r="B113" s="78" t="n"/>
      <c r="C113" s="7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</row>
    <row r="114">
      <c r="A114" s="24" t="n"/>
      <c r="B114" s="78" t="n"/>
      <c r="C114" s="7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</row>
    <row r="115">
      <c r="A115" s="24" t="n"/>
      <c r="B115" s="78" t="n"/>
      <c r="C115" s="7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</row>
    <row r="116">
      <c r="A116" s="24" t="n"/>
      <c r="B116" s="78" t="n"/>
      <c r="C116" s="7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</row>
    <row r="117">
      <c r="A117" s="24" t="n"/>
      <c r="B117" s="78" t="n"/>
      <c r="C117" s="7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</row>
    <row r="118">
      <c r="A118" s="24" t="n"/>
      <c r="B118" s="78" t="n"/>
      <c r="C118" s="7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</row>
    <row r="119">
      <c r="A119" s="24" t="n"/>
      <c r="B119" s="78" t="n"/>
      <c r="C119" s="7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</row>
    <row r="120">
      <c r="A120" s="24" t="n"/>
      <c r="B120" s="78" t="n"/>
      <c r="C120" s="7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</row>
    <row r="121">
      <c r="A121" s="24" t="n"/>
      <c r="B121" s="78" t="n"/>
      <c r="C121" s="7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</row>
    <row r="122">
      <c r="A122" s="24" t="n"/>
      <c r="B122" s="78" t="n"/>
      <c r="C122" s="7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</row>
    <row r="123">
      <c r="A123" s="24" t="n"/>
      <c r="B123" s="78" t="n"/>
      <c r="C123" s="7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</row>
    <row r="124">
      <c r="A124" s="24" t="n"/>
      <c r="B124" s="78" t="n"/>
      <c r="C124" s="7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</row>
    <row r="125">
      <c r="A125" s="24" t="n"/>
      <c r="B125" s="78" t="n"/>
      <c r="C125" s="7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</row>
    <row r="126">
      <c r="A126" s="24" t="n"/>
      <c r="B126" s="78" t="n"/>
      <c r="C126" s="7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</row>
    <row r="127">
      <c r="A127" s="24" t="n"/>
      <c r="B127" s="78" t="n"/>
      <c r="C127" s="7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</row>
    <row r="128">
      <c r="A128" s="24" t="n"/>
      <c r="B128" s="78" t="n"/>
      <c r="C128" s="7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</row>
    <row r="129">
      <c r="A129" s="24" t="n"/>
      <c r="B129" s="78" t="n"/>
      <c r="C129" s="7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</row>
    <row r="130">
      <c r="A130" s="24" t="n"/>
      <c r="B130" s="78" t="n"/>
      <c r="C130" s="7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</row>
    <row r="131">
      <c r="A131" s="24" t="n"/>
      <c r="B131" s="78" t="n"/>
      <c r="C131" s="7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</row>
    <row r="132">
      <c r="A132" s="24" t="n"/>
      <c r="B132" s="78" t="n"/>
      <c r="C132" s="7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</row>
    <row r="133">
      <c r="A133" s="24" t="n"/>
      <c r="B133" s="78" t="n"/>
      <c r="C133" s="7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</row>
    <row r="134">
      <c r="A134" s="24" t="n"/>
      <c r="B134" s="78" t="n"/>
      <c r="C134" s="7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</row>
    <row r="135">
      <c r="A135" s="24" t="n"/>
      <c r="B135" s="78" t="n"/>
      <c r="C135" s="7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</row>
    <row r="136">
      <c r="A136" s="24" t="n"/>
      <c r="B136" s="78" t="n"/>
      <c r="C136" s="7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</row>
    <row r="137">
      <c r="A137" s="24" t="n"/>
      <c r="B137" s="78" t="n"/>
      <c r="C137" s="7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</row>
    <row r="138">
      <c r="A138" s="24" t="n"/>
      <c r="B138" s="78" t="n"/>
      <c r="C138" s="7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</row>
    <row r="139">
      <c r="A139" s="24" t="n"/>
      <c r="B139" s="78" t="n"/>
      <c r="C139" s="7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</row>
    <row r="140">
      <c r="A140" s="24" t="n"/>
      <c r="B140" s="78" t="n"/>
      <c r="C140" s="7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</row>
    <row r="141">
      <c r="A141" s="24" t="n"/>
      <c r="B141" s="78" t="n"/>
      <c r="C141" s="7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</row>
    <row r="142">
      <c r="A142" s="24" t="n"/>
      <c r="B142" s="78" t="n"/>
      <c r="C142" s="7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</row>
    <row r="143">
      <c r="A143" s="24" t="n"/>
      <c r="B143" s="78" t="n"/>
      <c r="C143" s="7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</row>
    <row r="144">
      <c r="A144" s="24" t="n"/>
      <c r="B144" s="78" t="n"/>
      <c r="C144" s="7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</row>
    <row r="145">
      <c r="A145" s="24" t="n"/>
      <c r="B145" s="78" t="n"/>
      <c r="C145" s="7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</row>
    <row r="146">
      <c r="A146" s="24" t="n"/>
      <c r="B146" s="78" t="n"/>
      <c r="C146" s="7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</row>
    <row r="147">
      <c r="A147" s="24" t="n"/>
      <c r="B147" s="78" t="n"/>
      <c r="C147" s="7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</row>
    <row r="148">
      <c r="A148" s="24" t="n"/>
      <c r="B148" s="78" t="n"/>
      <c r="C148" s="7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</row>
    <row r="149">
      <c r="A149" s="24" t="n"/>
      <c r="B149" s="78" t="n"/>
      <c r="C149" s="7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</row>
    <row r="150">
      <c r="A150" s="24" t="n"/>
      <c r="B150" s="78" t="n"/>
      <c r="C150" s="7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</row>
    <row r="151">
      <c r="A151" s="24" t="n"/>
      <c r="B151" s="78" t="n"/>
      <c r="C151" s="7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</row>
    <row r="152">
      <c r="A152" s="24" t="n"/>
      <c r="B152" s="78" t="n"/>
      <c r="C152" s="7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</row>
    <row r="153">
      <c r="A153" s="24" t="n"/>
      <c r="B153" s="78" t="n"/>
      <c r="C153" s="7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</row>
    <row r="154">
      <c r="A154" s="24" t="n"/>
      <c r="B154" s="78" t="n"/>
      <c r="C154" s="7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</row>
    <row r="155">
      <c r="A155" s="24" t="n"/>
      <c r="B155" s="78" t="n"/>
      <c r="C155" s="7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</row>
    <row r="156">
      <c r="A156" s="24" t="n"/>
      <c r="B156" s="78" t="n"/>
      <c r="C156" s="7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</row>
    <row r="157">
      <c r="A157" s="24" t="n"/>
      <c r="B157" s="78" t="n"/>
      <c r="C157" s="7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</row>
    <row r="158">
      <c r="A158" s="24" t="n"/>
      <c r="B158" s="78" t="n"/>
      <c r="C158" s="7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</row>
    <row r="159">
      <c r="A159" s="24" t="n"/>
      <c r="B159" s="78" t="n"/>
      <c r="C159" s="7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</row>
    <row r="160">
      <c r="A160" s="24" t="n"/>
      <c r="B160" s="78" t="n"/>
      <c r="C160" s="7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</row>
    <row r="161">
      <c r="A161" s="24" t="n"/>
      <c r="B161" s="78" t="n"/>
      <c r="C161" s="7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</row>
    <row r="162">
      <c r="A162" s="24" t="n"/>
      <c r="B162" s="78" t="n"/>
      <c r="C162" s="7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</row>
    <row r="163">
      <c r="A163" s="24" t="n"/>
      <c r="B163" s="78" t="n"/>
      <c r="C163" s="7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</row>
    <row r="164">
      <c r="A164" s="24" t="n"/>
      <c r="B164" s="78" t="n"/>
      <c r="C164" s="7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</row>
    <row r="165">
      <c r="A165" s="24" t="n"/>
      <c r="B165" s="78" t="n"/>
      <c r="C165" s="7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</row>
    <row r="166">
      <c r="A166" s="24" t="n"/>
      <c r="B166" s="78" t="n"/>
      <c r="C166" s="7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</row>
    <row r="167">
      <c r="A167" s="24" t="n"/>
      <c r="B167" s="78" t="n"/>
      <c r="C167" s="7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</row>
    <row r="168">
      <c r="A168" s="24" t="n"/>
      <c r="B168" s="78" t="n"/>
      <c r="C168" s="7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</row>
    <row r="169">
      <c r="A169" s="24" t="n"/>
      <c r="B169" s="78" t="n"/>
      <c r="C169" s="7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</row>
    <row r="170">
      <c r="A170" s="24" t="n"/>
      <c r="B170" s="78" t="n"/>
      <c r="C170" s="7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</row>
    <row r="171">
      <c r="A171" s="24" t="n"/>
      <c r="B171" s="78" t="n"/>
      <c r="C171" s="7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</row>
    <row r="172">
      <c r="A172" s="24" t="n"/>
      <c r="B172" s="78" t="n"/>
      <c r="C172" s="7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</row>
    <row r="173">
      <c r="A173" s="24" t="n"/>
      <c r="B173" s="78" t="n"/>
      <c r="C173" s="7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</row>
    <row r="174">
      <c r="A174" s="24" t="n"/>
      <c r="B174" s="78" t="n"/>
      <c r="C174" s="7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</row>
    <row r="175">
      <c r="A175" s="24" t="n"/>
      <c r="B175" s="78" t="n"/>
      <c r="C175" s="7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</row>
    <row r="176">
      <c r="A176" s="24" t="n"/>
      <c r="B176" s="78" t="n"/>
      <c r="C176" s="7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</row>
    <row r="177">
      <c r="A177" s="24" t="n"/>
      <c r="B177" s="78" t="n"/>
      <c r="C177" s="7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</row>
    <row r="178">
      <c r="A178" s="24" t="n"/>
      <c r="B178" s="78" t="n"/>
      <c r="C178" s="7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</row>
    <row r="179">
      <c r="A179" s="24" t="n"/>
      <c r="B179" s="78" t="n"/>
      <c r="C179" s="7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</row>
    <row r="180">
      <c r="A180" s="24" t="n"/>
      <c r="B180" s="78" t="n"/>
      <c r="C180" s="7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</row>
    <row r="181">
      <c r="A181" s="24" t="n"/>
      <c r="B181" s="78" t="n"/>
      <c r="C181" s="7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</row>
    <row r="182">
      <c r="A182" s="24" t="n"/>
      <c r="B182" s="78" t="n"/>
      <c r="C182" s="7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</row>
    <row r="183">
      <c r="A183" s="24" t="n"/>
      <c r="B183" s="78" t="n"/>
      <c r="C183" s="7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</row>
    <row r="184">
      <c r="A184" s="24" t="n"/>
      <c r="B184" s="78" t="n"/>
      <c r="C184" s="7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</row>
    <row r="185">
      <c r="A185" s="24" t="n"/>
      <c r="B185" s="78" t="n"/>
      <c r="C185" s="7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</row>
    <row r="186">
      <c r="A186" s="24" t="n"/>
      <c r="B186" s="78" t="n"/>
      <c r="C186" s="7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</row>
    <row r="187">
      <c r="A187" s="24" t="n"/>
      <c r="B187" s="78" t="n"/>
      <c r="C187" s="7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</row>
    <row r="188">
      <c r="A188" s="24" t="n"/>
      <c r="B188" s="78" t="n"/>
      <c r="C188" s="7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</row>
    <row r="189">
      <c r="A189" s="24" t="n"/>
      <c r="B189" s="78" t="n"/>
      <c r="C189" s="7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</row>
    <row r="190">
      <c r="A190" s="24" t="n"/>
      <c r="B190" s="78" t="n"/>
      <c r="C190" s="7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</row>
    <row r="191">
      <c r="A191" s="24" t="n"/>
      <c r="B191" s="78" t="n"/>
      <c r="C191" s="7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</row>
    <row r="192">
      <c r="A192" s="24" t="n"/>
      <c r="B192" s="78" t="n"/>
      <c r="C192" s="7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</row>
    <row r="193">
      <c r="A193" s="24" t="n"/>
      <c r="B193" s="78" t="n"/>
      <c r="C193" s="7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</row>
    <row r="194">
      <c r="A194" s="24" t="n"/>
      <c r="B194" s="78" t="n"/>
      <c r="C194" s="7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</row>
    <row r="195">
      <c r="A195" s="24" t="n"/>
      <c r="B195" s="78" t="n"/>
      <c r="C195" s="7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</row>
    <row r="196">
      <c r="A196" s="24" t="n"/>
      <c r="B196" s="78" t="n"/>
      <c r="C196" s="7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</row>
    <row r="197">
      <c r="A197" s="24" t="n"/>
      <c r="B197" s="78" t="n"/>
      <c r="C197" s="7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</row>
    <row r="198">
      <c r="A198" s="24" t="n"/>
      <c r="B198" s="78" t="n"/>
      <c r="C198" s="7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</row>
    <row r="199">
      <c r="A199" s="24" t="n"/>
      <c r="B199" s="78" t="n"/>
      <c r="C199" s="7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</row>
    <row r="200">
      <c r="A200" s="24" t="n"/>
      <c r="B200" s="78" t="n"/>
      <c r="C200" s="7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</row>
    <row r="201">
      <c r="A201" s="24" t="n"/>
      <c r="B201" s="78" t="n"/>
      <c r="C201" s="7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</row>
    <row r="202">
      <c r="A202" s="24" t="n"/>
      <c r="B202" s="78" t="n"/>
      <c r="C202" s="7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</row>
    <row r="203">
      <c r="A203" s="24" t="n"/>
      <c r="B203" s="78" t="n"/>
      <c r="C203" s="7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</row>
    <row r="204">
      <c r="A204" s="24" t="n"/>
      <c r="B204" s="78" t="n"/>
      <c r="C204" s="7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</row>
    <row r="205">
      <c r="A205" s="24" t="n"/>
      <c r="B205" s="78" t="n"/>
      <c r="C205" s="7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</row>
    <row r="206">
      <c r="A206" s="24" t="n"/>
      <c r="B206" s="78" t="n"/>
      <c r="C206" s="7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</row>
    <row r="207">
      <c r="A207" s="24" t="n"/>
      <c r="B207" s="78" t="n"/>
      <c r="C207" s="7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</row>
    <row r="208">
      <c r="A208" s="24" t="n"/>
      <c r="B208" s="78" t="n"/>
      <c r="C208" s="7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</row>
    <row r="209">
      <c r="A209" s="24" t="n"/>
      <c r="B209" s="78" t="n"/>
      <c r="C209" s="7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</row>
    <row r="210">
      <c r="A210" s="24" t="n"/>
      <c r="B210" s="78" t="n"/>
      <c r="C210" s="7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</row>
    <row r="211">
      <c r="A211" s="24" t="n"/>
      <c r="B211" s="78" t="n"/>
      <c r="C211" s="7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</row>
    <row r="212">
      <c r="A212" s="24" t="n"/>
      <c r="B212" s="78" t="n"/>
      <c r="C212" s="7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</row>
    <row r="213">
      <c r="A213" s="24" t="n"/>
      <c r="B213" s="78" t="n"/>
      <c r="C213" s="7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</row>
    <row r="214">
      <c r="A214" s="24" t="n"/>
      <c r="B214" s="78" t="n"/>
      <c r="C214" s="7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</row>
    <row r="215">
      <c r="A215" s="24" t="n"/>
      <c r="B215" s="78" t="n"/>
      <c r="C215" s="7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</row>
    <row r="216">
      <c r="A216" s="24" t="n"/>
      <c r="B216" s="78" t="n"/>
      <c r="C216" s="7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</row>
    <row r="217">
      <c r="A217" s="24" t="n"/>
      <c r="B217" s="78" t="n"/>
      <c r="C217" s="7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</row>
    <row r="218">
      <c r="A218" s="24" t="n"/>
      <c r="B218" s="78" t="n"/>
      <c r="C218" s="7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</row>
    <row r="219">
      <c r="A219" s="24" t="n"/>
      <c r="B219" s="78" t="n"/>
      <c r="C219" s="7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</row>
    <row r="220">
      <c r="A220" s="24" t="n"/>
      <c r="B220" s="78" t="n"/>
      <c r="C220" s="7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</row>
    <row r="221">
      <c r="A221" s="24" t="n"/>
      <c r="B221" s="78" t="n"/>
      <c r="C221" s="7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</row>
    <row r="222">
      <c r="A222" s="24" t="n"/>
      <c r="B222" s="78" t="n"/>
      <c r="C222" s="7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</row>
    <row r="223">
      <c r="A223" s="24" t="n"/>
      <c r="B223" s="78" t="n"/>
      <c r="C223" s="7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</row>
    <row r="224">
      <c r="A224" s="24" t="n"/>
      <c r="B224" s="78" t="n"/>
      <c r="C224" s="7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</row>
    <row r="225">
      <c r="A225" s="24" t="n"/>
      <c r="B225" s="78" t="n"/>
      <c r="C225" s="7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</row>
    <row r="226">
      <c r="A226" s="24" t="n"/>
      <c r="B226" s="78" t="n"/>
      <c r="C226" s="7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</row>
    <row r="227">
      <c r="A227" s="24" t="n"/>
      <c r="B227" s="78" t="n"/>
      <c r="C227" s="7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</row>
    <row r="228">
      <c r="A228" s="24" t="n"/>
      <c r="B228" s="78" t="n"/>
      <c r="C228" s="7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</row>
    <row r="229">
      <c r="A229" s="24" t="n"/>
      <c r="B229" s="78" t="n"/>
      <c r="C229" s="7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</row>
    <row r="230">
      <c r="A230" s="24" t="n"/>
      <c r="B230" s="78" t="n"/>
      <c r="C230" s="7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</row>
    <row r="231">
      <c r="A231" s="24" t="n"/>
      <c r="B231" s="78" t="n"/>
      <c r="C231" s="7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</row>
    <row r="232">
      <c r="A232" s="24" t="n"/>
      <c r="B232" s="78" t="n"/>
      <c r="C232" s="7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</row>
    <row r="233">
      <c r="A233" s="24" t="n"/>
      <c r="B233" s="78" t="n"/>
      <c r="C233" s="7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</row>
    <row r="234">
      <c r="A234" s="24" t="n"/>
      <c r="B234" s="78" t="n"/>
      <c r="C234" s="7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</row>
    <row r="235">
      <c r="A235" s="24" t="n"/>
      <c r="B235" s="78" t="n"/>
      <c r="C235" s="7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</row>
    <row r="236">
      <c r="A236" s="24" t="n"/>
      <c r="B236" s="78" t="n"/>
      <c r="C236" s="7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</row>
    <row r="237">
      <c r="A237" s="24" t="n"/>
      <c r="B237" s="78" t="n"/>
      <c r="C237" s="7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</row>
    <row r="238">
      <c r="A238" s="24" t="n"/>
      <c r="B238" s="78" t="n"/>
      <c r="C238" s="7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</row>
    <row r="239">
      <c r="A239" s="24" t="n"/>
      <c r="B239" s="78" t="n"/>
      <c r="C239" s="7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</row>
    <row r="240">
      <c r="A240" s="24" t="n"/>
      <c r="B240" s="78" t="n"/>
      <c r="C240" s="7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</row>
    <row r="241">
      <c r="A241" s="24" t="n"/>
      <c r="B241" s="78" t="n"/>
      <c r="C241" s="7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</row>
    <row r="242">
      <c r="A242" s="24" t="n"/>
      <c r="B242" s="78" t="n"/>
      <c r="C242" s="7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</row>
    <row r="243">
      <c r="A243" s="24" t="n"/>
      <c r="B243" s="78" t="n"/>
      <c r="C243" s="7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</row>
    <row r="244">
      <c r="A244" s="24" t="n"/>
      <c r="B244" s="78" t="n"/>
      <c r="C244" s="7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</row>
    <row r="245">
      <c r="A245" s="24" t="n"/>
      <c r="B245" s="78" t="n"/>
      <c r="C245" s="7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</row>
    <row r="246">
      <c r="A246" s="24" t="n"/>
      <c r="B246" s="78" t="n"/>
      <c r="C246" s="7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</row>
    <row r="247">
      <c r="A247" s="24" t="n"/>
      <c r="B247" s="78" t="n"/>
      <c r="C247" s="7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</row>
    <row r="248">
      <c r="A248" s="24" t="n"/>
      <c r="B248" s="78" t="n"/>
      <c r="C248" s="7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</row>
    <row r="249">
      <c r="A249" s="24" t="n"/>
      <c r="B249" s="78" t="n"/>
      <c r="C249" s="7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</row>
    <row r="250">
      <c r="A250" s="24" t="n"/>
      <c r="B250" s="78" t="n"/>
      <c r="C250" s="7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</row>
    <row r="251">
      <c r="A251" s="24" t="n"/>
      <c r="B251" s="78" t="n"/>
      <c r="C251" s="7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</row>
    <row r="252">
      <c r="A252" s="24" t="n"/>
      <c r="B252" s="78" t="n"/>
      <c r="C252" s="7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</row>
    <row r="253">
      <c r="A253" s="24" t="n"/>
      <c r="B253" s="78" t="n"/>
      <c r="C253" s="7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</row>
    <row r="254">
      <c r="A254" s="24" t="n"/>
      <c r="B254" s="78" t="n"/>
      <c r="C254" s="7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</row>
    <row r="255">
      <c r="A255" s="24" t="n"/>
      <c r="B255" s="78" t="n"/>
      <c r="C255" s="7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</row>
    <row r="256">
      <c r="A256" s="24" t="n"/>
      <c r="B256" s="78" t="n"/>
      <c r="C256" s="7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</row>
    <row r="257">
      <c r="A257" s="24" t="n"/>
      <c r="B257" s="78" t="n"/>
      <c r="C257" s="7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</row>
    <row r="258">
      <c r="A258" s="24" t="n"/>
      <c r="B258" s="78" t="n"/>
      <c r="C258" s="7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</row>
    <row r="259">
      <c r="A259" s="24" t="n"/>
      <c r="B259" s="78" t="n"/>
      <c r="C259" s="7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</row>
    <row r="260">
      <c r="A260" s="24" t="n"/>
      <c r="B260" s="78" t="n"/>
      <c r="C260" s="7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</row>
    <row r="261">
      <c r="A261" s="24" t="n"/>
      <c r="B261" s="78" t="n"/>
      <c r="C261" s="7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</row>
    <row r="262">
      <c r="A262" s="24" t="n"/>
      <c r="B262" s="78" t="n"/>
      <c r="C262" s="7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</row>
    <row r="263">
      <c r="A263" s="24" t="n"/>
      <c r="B263" s="78" t="n"/>
      <c r="C263" s="7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</row>
    <row r="264">
      <c r="A264" s="24" t="n"/>
      <c r="B264" s="78" t="n"/>
      <c r="C264" s="7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</row>
    <row r="265">
      <c r="A265" s="24" t="n"/>
      <c r="B265" s="78" t="n"/>
      <c r="C265" s="7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</row>
    <row r="266">
      <c r="A266" s="24" t="n"/>
      <c r="B266" s="78" t="n"/>
      <c r="C266" s="7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</row>
    <row r="267">
      <c r="A267" s="24" t="n"/>
      <c r="B267" s="78" t="n"/>
      <c r="C267" s="7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</row>
    <row r="268">
      <c r="A268" s="24" t="n"/>
      <c r="B268" s="78" t="n"/>
      <c r="C268" s="7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</row>
    <row r="269">
      <c r="A269" s="24" t="n"/>
      <c r="B269" s="78" t="n"/>
      <c r="C269" s="7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</row>
    <row r="270">
      <c r="A270" s="24" t="n"/>
      <c r="B270" s="78" t="n"/>
      <c r="C270" s="7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</row>
    <row r="271">
      <c r="A271" s="24" t="n"/>
      <c r="B271" s="78" t="n"/>
      <c r="C271" s="7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</row>
    <row r="272">
      <c r="A272" s="24" t="n"/>
      <c r="B272" s="78" t="n"/>
      <c r="C272" s="7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</row>
    <row r="273">
      <c r="A273" s="24" t="n"/>
      <c r="B273" s="78" t="n"/>
      <c r="C273" s="7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</row>
    <row r="274">
      <c r="A274" s="24" t="n"/>
      <c r="B274" s="78" t="n"/>
      <c r="C274" s="7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</row>
    <row r="275">
      <c r="A275" s="24" t="n"/>
      <c r="B275" s="78" t="n"/>
      <c r="C275" s="7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</row>
    <row r="276">
      <c r="A276" s="24" t="n"/>
      <c r="B276" s="78" t="n"/>
      <c r="C276" s="7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</row>
    <row r="277">
      <c r="A277" s="24" t="n"/>
      <c r="B277" s="78" t="n"/>
      <c r="C277" s="7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</row>
    <row r="278">
      <c r="A278" s="24" t="n"/>
      <c r="B278" s="78" t="n"/>
      <c r="C278" s="7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</row>
    <row r="279">
      <c r="A279" s="24" t="n"/>
      <c r="B279" s="78" t="n"/>
      <c r="C279" s="7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</row>
    <row r="280">
      <c r="A280" s="24" t="n"/>
      <c r="B280" s="78" t="n"/>
      <c r="C280" s="7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</row>
    <row r="281">
      <c r="A281" s="24" t="n"/>
      <c r="B281" s="78" t="n"/>
      <c r="C281" s="7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</row>
    <row r="282">
      <c r="A282" s="24" t="n"/>
      <c r="B282" s="78" t="n"/>
      <c r="C282" s="7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</row>
    <row r="283">
      <c r="A283" s="24" t="n"/>
      <c r="B283" s="78" t="n"/>
      <c r="C283" s="7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</row>
    <row r="284">
      <c r="A284" s="24" t="n"/>
      <c r="B284" s="78" t="n"/>
      <c r="C284" s="7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</row>
    <row r="285">
      <c r="A285" s="24" t="n"/>
      <c r="B285" s="78" t="n"/>
      <c r="C285" s="7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</row>
    <row r="286">
      <c r="A286" s="24" t="n"/>
      <c r="B286" s="78" t="n"/>
      <c r="C286" s="7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</row>
    <row r="287">
      <c r="A287" s="24" t="n"/>
      <c r="B287" s="78" t="n"/>
      <c r="C287" s="7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</row>
    <row r="288">
      <c r="A288" s="24" t="n"/>
      <c r="B288" s="78" t="n"/>
      <c r="C288" s="7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</row>
    <row r="289">
      <c r="A289" s="24" t="n"/>
      <c r="B289" s="78" t="n"/>
      <c r="C289" s="7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</row>
    <row r="290">
      <c r="A290" s="24" t="n"/>
      <c r="B290" s="78" t="n"/>
      <c r="C290" s="7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</row>
    <row r="291">
      <c r="A291" s="24" t="n"/>
      <c r="B291" s="78" t="n"/>
      <c r="C291" s="7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</row>
    <row r="292">
      <c r="A292" s="24" t="n"/>
      <c r="B292" s="78" t="n"/>
      <c r="C292" s="7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</row>
    <row r="293">
      <c r="A293" s="24" t="n"/>
      <c r="B293" s="78" t="n"/>
      <c r="C293" s="7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</row>
    <row r="294">
      <c r="A294" s="24" t="n"/>
      <c r="B294" s="78" t="n"/>
      <c r="C294" s="7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</row>
    <row r="295">
      <c r="A295" s="24" t="n"/>
      <c r="B295" s="78" t="n"/>
      <c r="C295" s="7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</row>
    <row r="296">
      <c r="A296" s="24" t="n"/>
      <c r="B296" s="78" t="n"/>
      <c r="C296" s="7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</row>
    <row r="297">
      <c r="A297" s="24" t="n"/>
      <c r="B297" s="78" t="n"/>
      <c r="C297" s="7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</row>
    <row r="298">
      <c r="A298" s="24" t="n"/>
      <c r="B298" s="78" t="n"/>
      <c r="C298" s="7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</row>
    <row r="299">
      <c r="A299" s="24" t="n"/>
      <c r="B299" s="78" t="n"/>
      <c r="C299" s="7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</row>
    <row r="300">
      <c r="A300" s="24" t="n"/>
      <c r="B300" s="78" t="n"/>
      <c r="C300" s="7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</row>
    <row r="301">
      <c r="A301" s="24" t="n"/>
      <c r="B301" s="78" t="n"/>
      <c r="C301" s="7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</row>
    <row r="302">
      <c r="A302" s="24" t="n"/>
      <c r="B302" s="78" t="n"/>
      <c r="C302" s="7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</row>
    <row r="303">
      <c r="A303" s="24" t="n"/>
      <c r="B303" s="78" t="n"/>
      <c r="C303" s="7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</row>
    <row r="304">
      <c r="A304" s="24" t="n"/>
      <c r="B304" s="78" t="n"/>
      <c r="C304" s="7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</row>
    <row r="305">
      <c r="A305" s="24" t="n"/>
      <c r="B305" s="78" t="n"/>
      <c r="C305" s="7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</row>
    <row r="306">
      <c r="A306" s="24" t="n"/>
      <c r="B306" s="78" t="n"/>
      <c r="C306" s="7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</row>
    <row r="307">
      <c r="A307" s="24" t="n"/>
      <c r="B307" s="78" t="n"/>
      <c r="C307" s="7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</row>
    <row r="308">
      <c r="A308" s="24" t="n"/>
      <c r="B308" s="78" t="n"/>
      <c r="C308" s="7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</row>
    <row r="309">
      <c r="A309" s="24" t="n"/>
      <c r="B309" s="78" t="n"/>
      <c r="C309" s="7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</row>
    <row r="310">
      <c r="A310" s="24" t="n"/>
      <c r="B310" s="78" t="n"/>
      <c r="C310" s="7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</row>
    <row r="311">
      <c r="A311" s="24" t="n"/>
      <c r="B311" s="78" t="n"/>
      <c r="C311" s="7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</row>
    <row r="312">
      <c r="A312" s="24" t="n"/>
      <c r="B312" s="78" t="n"/>
      <c r="C312" s="7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</row>
    <row r="313">
      <c r="A313" s="24" t="n"/>
      <c r="B313" s="78" t="n"/>
      <c r="C313" s="7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</row>
    <row r="314">
      <c r="A314" s="24" t="n"/>
      <c r="B314" s="78" t="n"/>
      <c r="C314" s="7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</row>
    <row r="315">
      <c r="A315" s="24" t="n"/>
      <c r="B315" s="78" t="n"/>
      <c r="C315" s="7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</row>
    <row r="316">
      <c r="A316" s="24" t="n"/>
      <c r="B316" s="78" t="n"/>
      <c r="C316" s="7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</row>
    <row r="317">
      <c r="A317" s="24" t="n"/>
      <c r="B317" s="78" t="n"/>
      <c r="C317" s="7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</row>
    <row r="318">
      <c r="A318" s="24" t="n"/>
      <c r="B318" s="78" t="n"/>
      <c r="C318" s="7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</row>
    <row r="319">
      <c r="A319" s="24" t="n"/>
      <c r="B319" s="78" t="n"/>
      <c r="C319" s="7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</row>
    <row r="320">
      <c r="A320" s="24" t="n"/>
      <c r="B320" s="78" t="n"/>
      <c r="C320" s="7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</row>
    <row r="321">
      <c r="A321" s="24" t="n"/>
      <c r="B321" s="78" t="n"/>
      <c r="C321" s="7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</row>
    <row r="322">
      <c r="A322" s="24" t="n"/>
      <c r="B322" s="78" t="n"/>
      <c r="C322" s="7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</row>
    <row r="323">
      <c r="A323" s="24" t="n"/>
      <c r="B323" s="78" t="n"/>
      <c r="C323" s="7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</row>
    <row r="324">
      <c r="A324" s="24" t="n"/>
      <c r="B324" s="78" t="n"/>
      <c r="C324" s="7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</row>
    <row r="325">
      <c r="A325" s="24" t="n"/>
      <c r="B325" s="78" t="n"/>
      <c r="C325" s="7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</row>
    <row r="326">
      <c r="A326" s="24" t="n"/>
      <c r="B326" s="78" t="n"/>
      <c r="C326" s="7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</row>
    <row r="327">
      <c r="A327" s="24" t="n"/>
      <c r="B327" s="78" t="n"/>
      <c r="C327" s="7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</row>
    <row r="328">
      <c r="A328" s="24" t="n"/>
      <c r="B328" s="78" t="n"/>
      <c r="C328" s="7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</row>
    <row r="329">
      <c r="A329" s="24" t="n"/>
      <c r="B329" s="78" t="n"/>
      <c r="C329" s="7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</row>
    <row r="330">
      <c r="A330" s="24" t="n"/>
      <c r="B330" s="78" t="n"/>
      <c r="C330" s="7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</row>
    <row r="331">
      <c r="A331" s="24" t="n"/>
      <c r="B331" s="78" t="n"/>
      <c r="C331" s="7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</row>
    <row r="332">
      <c r="A332" s="24" t="n"/>
      <c r="B332" s="78" t="n"/>
      <c r="C332" s="7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</row>
    <row r="333">
      <c r="A333" s="24" t="n"/>
      <c r="B333" s="78" t="n"/>
      <c r="C333" s="7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</row>
    <row r="334">
      <c r="A334" s="24" t="n"/>
      <c r="B334" s="78" t="n"/>
      <c r="C334" s="7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</row>
    <row r="335">
      <c r="A335" s="24" t="n"/>
      <c r="B335" s="78" t="n"/>
      <c r="C335" s="7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</row>
    <row r="336">
      <c r="A336" s="24" t="n"/>
      <c r="B336" s="78" t="n"/>
      <c r="C336" s="7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</row>
    <row r="337">
      <c r="A337" s="24" t="n"/>
      <c r="B337" s="78" t="n"/>
      <c r="C337" s="7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</row>
    <row r="338">
      <c r="A338" s="24" t="n"/>
      <c r="B338" s="78" t="n"/>
      <c r="C338" s="7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</row>
    <row r="339">
      <c r="A339" s="24" t="n"/>
      <c r="B339" s="78" t="n"/>
      <c r="C339" s="7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</row>
    <row r="340">
      <c r="A340" s="24" t="n"/>
      <c r="B340" s="78" t="n"/>
      <c r="C340" s="7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</row>
    <row r="341">
      <c r="A341" s="24" t="n"/>
      <c r="B341" s="78" t="n"/>
      <c r="C341" s="7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</row>
    <row r="342">
      <c r="A342" s="24" t="n"/>
      <c r="B342" s="78" t="n"/>
      <c r="C342" s="7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</row>
    <row r="343">
      <c r="A343" s="24" t="n"/>
      <c r="B343" s="78" t="n"/>
      <c r="C343" s="7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</row>
    <row r="344">
      <c r="A344" s="24" t="n"/>
      <c r="B344" s="78" t="n"/>
      <c r="C344" s="7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</row>
    <row r="345">
      <c r="A345" s="24" t="n"/>
      <c r="B345" s="78" t="n"/>
      <c r="C345" s="7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</row>
    <row r="346">
      <c r="A346" s="24" t="n"/>
      <c r="B346" s="78" t="n"/>
      <c r="C346" s="7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</row>
    <row r="347">
      <c r="A347" s="24" t="n"/>
      <c r="B347" s="78" t="n"/>
      <c r="C347" s="7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</row>
    <row r="348">
      <c r="A348" s="24" t="n"/>
      <c r="B348" s="78" t="n"/>
      <c r="C348" s="7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</row>
    <row r="349">
      <c r="A349" s="24" t="n"/>
      <c r="B349" s="78" t="n"/>
      <c r="C349" s="7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</row>
    <row r="350">
      <c r="A350" s="24" t="n"/>
      <c r="B350" s="78" t="n"/>
      <c r="C350" s="7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</row>
    <row r="351">
      <c r="A351" s="24" t="n"/>
      <c r="B351" s="78" t="n"/>
      <c r="C351" s="7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</row>
    <row r="352">
      <c r="A352" s="24" t="n"/>
      <c r="B352" s="78" t="n"/>
      <c r="C352" s="7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</row>
    <row r="353">
      <c r="A353" s="24" t="n"/>
      <c r="B353" s="78" t="n"/>
      <c r="C353" s="7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</row>
    <row r="354">
      <c r="A354" s="24" t="n"/>
      <c r="B354" s="78" t="n"/>
      <c r="C354" s="7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</row>
    <row r="355">
      <c r="A355" s="24" t="n"/>
      <c r="B355" s="78" t="n"/>
      <c r="C355" s="7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</row>
    <row r="356">
      <c r="A356" s="24" t="n"/>
      <c r="B356" s="78" t="n"/>
      <c r="C356" s="7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</row>
    <row r="357">
      <c r="A357" s="24" t="n"/>
      <c r="B357" s="78" t="n"/>
      <c r="C357" s="7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</row>
    <row r="358">
      <c r="A358" s="24" t="n"/>
      <c r="B358" s="78" t="n"/>
      <c r="C358" s="7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</row>
    <row r="359">
      <c r="A359" s="24" t="n"/>
      <c r="B359" s="78" t="n"/>
      <c r="C359" s="7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</row>
    <row r="360">
      <c r="A360" s="24" t="n"/>
      <c r="B360" s="78" t="n"/>
      <c r="C360" s="7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</row>
    <row r="361">
      <c r="A361" s="24" t="n"/>
      <c r="B361" s="78" t="n"/>
      <c r="C361" s="7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</row>
    <row r="362">
      <c r="A362" s="24" t="n"/>
      <c r="B362" s="78" t="n"/>
      <c r="C362" s="7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</row>
    <row r="363">
      <c r="A363" s="24" t="n"/>
      <c r="B363" s="78" t="n"/>
      <c r="C363" s="7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</row>
    <row r="364">
      <c r="A364" s="24" t="n"/>
      <c r="B364" s="78" t="n"/>
      <c r="C364" s="7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</row>
    <row r="365">
      <c r="A365" s="24" t="n"/>
      <c r="B365" s="78" t="n"/>
      <c r="C365" s="7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</row>
    <row r="366">
      <c r="A366" s="24" t="n"/>
      <c r="B366" s="78" t="n"/>
      <c r="C366" s="7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</row>
    <row r="367">
      <c r="A367" s="24" t="n"/>
      <c r="B367" s="78" t="n"/>
      <c r="C367" s="7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</row>
    <row r="368">
      <c r="A368" s="24" t="n"/>
      <c r="B368" s="78" t="n"/>
      <c r="C368" s="7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</row>
    <row r="369">
      <c r="A369" s="24" t="n"/>
      <c r="B369" s="78" t="n"/>
      <c r="C369" s="7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</row>
    <row r="370">
      <c r="A370" s="24" t="n"/>
      <c r="B370" s="78" t="n"/>
      <c r="C370" s="7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</row>
    <row r="371">
      <c r="A371" s="24" t="n"/>
      <c r="B371" s="78" t="n"/>
      <c r="C371" s="7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</row>
    <row r="372">
      <c r="A372" s="24" t="n"/>
      <c r="B372" s="78" t="n"/>
      <c r="C372" s="7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</row>
    <row r="373">
      <c r="A373" s="24" t="n"/>
      <c r="B373" s="78" t="n"/>
      <c r="C373" s="7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</row>
    <row r="374">
      <c r="A374" s="24" t="n"/>
      <c r="B374" s="78" t="n"/>
      <c r="C374" s="7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</row>
    <row r="375">
      <c r="A375" s="24" t="n"/>
      <c r="B375" s="78" t="n"/>
      <c r="C375" s="7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</row>
    <row r="376">
      <c r="A376" s="24" t="n"/>
      <c r="B376" s="78" t="n"/>
      <c r="C376" s="7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</row>
    <row r="377">
      <c r="A377" s="24" t="n"/>
      <c r="B377" s="78" t="n"/>
      <c r="C377" s="7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</row>
    <row r="378">
      <c r="A378" s="24" t="n"/>
      <c r="B378" s="78" t="n"/>
      <c r="C378" s="7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</row>
    <row r="379">
      <c r="A379" s="24" t="n"/>
      <c r="B379" s="78" t="n"/>
      <c r="C379" s="7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</row>
    <row r="380">
      <c r="A380" s="24" t="n"/>
      <c r="B380" s="78" t="n"/>
      <c r="C380" s="7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</row>
    <row r="381">
      <c r="A381" s="24" t="n"/>
      <c r="B381" s="78" t="n"/>
      <c r="C381" s="7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</row>
    <row r="382">
      <c r="A382" s="24" t="n"/>
      <c r="B382" s="78" t="n"/>
      <c r="C382" s="7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</row>
    <row r="383">
      <c r="A383" s="24" t="n"/>
      <c r="B383" s="78" t="n"/>
      <c r="C383" s="7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</row>
    <row r="384">
      <c r="A384" s="24" t="n"/>
      <c r="B384" s="78" t="n"/>
      <c r="C384" s="7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</row>
    <row r="385">
      <c r="A385" s="24" t="n"/>
      <c r="B385" s="78" t="n"/>
      <c r="C385" s="7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</row>
    <row r="386">
      <c r="A386" s="24" t="n"/>
      <c r="B386" s="78" t="n"/>
      <c r="C386" s="7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</row>
    <row r="387">
      <c r="A387" s="24" t="n"/>
      <c r="B387" s="78" t="n"/>
      <c r="C387" s="7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</row>
    <row r="388">
      <c r="A388" s="24" t="n"/>
      <c r="B388" s="78" t="n"/>
      <c r="C388" s="7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</row>
    <row r="389">
      <c r="A389" s="24" t="n"/>
      <c r="B389" s="78" t="n"/>
      <c r="C389" s="7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</row>
    <row r="390">
      <c r="A390" s="24" t="n"/>
      <c r="B390" s="78" t="n"/>
      <c r="C390" s="7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</row>
    <row r="391">
      <c r="A391" s="24" t="n"/>
      <c r="B391" s="78" t="n"/>
      <c r="C391" s="7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</row>
    <row r="392">
      <c r="A392" s="24" t="n"/>
      <c r="B392" s="78" t="n"/>
      <c r="C392" s="7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</row>
    <row r="393">
      <c r="A393" s="24" t="n"/>
      <c r="B393" s="78" t="n"/>
      <c r="C393" s="7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</row>
    <row r="394">
      <c r="A394" s="24" t="n"/>
      <c r="B394" s="78" t="n"/>
      <c r="C394" s="7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</row>
    <row r="395">
      <c r="A395" s="24" t="n"/>
      <c r="B395" s="78" t="n"/>
      <c r="C395" s="7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</row>
    <row r="396">
      <c r="A396" s="24" t="n"/>
      <c r="B396" s="78" t="n"/>
      <c r="C396" s="7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</row>
    <row r="397">
      <c r="A397" s="24" t="n"/>
      <c r="B397" s="78" t="n"/>
      <c r="C397" s="7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</row>
    <row r="398">
      <c r="A398" s="24" t="n"/>
      <c r="B398" s="78" t="n"/>
      <c r="C398" s="7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</row>
    <row r="399">
      <c r="A399" s="24" t="n"/>
      <c r="B399" s="78" t="n"/>
      <c r="C399" s="7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</row>
    <row r="400">
      <c r="A400" s="24" t="n"/>
      <c r="B400" s="78" t="n"/>
      <c r="C400" s="7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</row>
    <row r="401">
      <c r="A401" s="24" t="n"/>
      <c r="B401" s="78" t="n"/>
      <c r="C401" s="7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</row>
    <row r="402">
      <c r="A402" s="24" t="n"/>
      <c r="B402" s="78" t="n"/>
      <c r="C402" s="7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</row>
    <row r="403">
      <c r="A403" s="24" t="n"/>
      <c r="B403" s="78" t="n"/>
      <c r="C403" s="7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</row>
    <row r="404">
      <c r="A404" s="24" t="n"/>
      <c r="B404" s="78" t="n"/>
      <c r="C404" s="7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</row>
    <row r="405">
      <c r="A405" s="24" t="n"/>
      <c r="B405" s="78" t="n"/>
      <c r="C405" s="7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</row>
    <row r="406">
      <c r="A406" s="24" t="n"/>
      <c r="B406" s="78" t="n"/>
      <c r="C406" s="7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</row>
    <row r="407">
      <c r="A407" s="24" t="n"/>
      <c r="B407" s="78" t="n"/>
      <c r="C407" s="7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</row>
    <row r="408">
      <c r="A408" s="24" t="n"/>
      <c r="B408" s="78" t="n"/>
      <c r="C408" s="7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</row>
    <row r="409">
      <c r="A409" s="24" t="n"/>
      <c r="B409" s="78" t="n"/>
      <c r="C409" s="7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</row>
    <row r="410">
      <c r="A410" s="24" t="n"/>
      <c r="B410" s="78" t="n"/>
      <c r="C410" s="7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</row>
    <row r="411">
      <c r="A411" s="24" t="n"/>
      <c r="B411" s="78" t="n"/>
      <c r="C411" s="7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</row>
    <row r="412">
      <c r="A412" s="24" t="n"/>
      <c r="B412" s="78" t="n"/>
      <c r="C412" s="7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</row>
    <row r="413">
      <c r="A413" s="24" t="n"/>
      <c r="B413" s="78" t="n"/>
      <c r="C413" s="7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</row>
    <row r="414">
      <c r="A414" s="24" t="n"/>
      <c r="B414" s="78" t="n"/>
      <c r="C414" s="7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</row>
    <row r="415">
      <c r="A415" s="24" t="n"/>
      <c r="B415" s="78" t="n"/>
      <c r="C415" s="7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</row>
    <row r="416">
      <c r="A416" s="24" t="n"/>
      <c r="B416" s="78" t="n"/>
      <c r="C416" s="7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</row>
    <row r="417">
      <c r="A417" s="24" t="n"/>
      <c r="B417" s="78" t="n"/>
      <c r="C417" s="7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</row>
    <row r="418">
      <c r="A418" s="24" t="n"/>
      <c r="B418" s="78" t="n"/>
      <c r="C418" s="7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</row>
    <row r="419">
      <c r="A419" s="24" t="n"/>
      <c r="B419" s="78" t="n"/>
      <c r="C419" s="7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</row>
    <row r="420">
      <c r="A420" s="24" t="n"/>
      <c r="B420" s="78" t="n"/>
      <c r="C420" s="7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</row>
    <row r="421">
      <c r="A421" s="24" t="n"/>
      <c r="B421" s="78" t="n"/>
      <c r="C421" s="7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</row>
    <row r="422">
      <c r="A422" s="24" t="n"/>
      <c r="B422" s="78" t="n"/>
      <c r="C422" s="7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</row>
    <row r="423">
      <c r="A423" s="24" t="n"/>
      <c r="B423" s="78" t="n"/>
      <c r="C423" s="7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</row>
    <row r="424">
      <c r="A424" s="24" t="n"/>
      <c r="B424" s="78" t="n"/>
      <c r="C424" s="7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</row>
    <row r="425">
      <c r="A425" s="24" t="n"/>
      <c r="B425" s="78" t="n"/>
      <c r="C425" s="7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</row>
    <row r="426">
      <c r="A426" s="24" t="n"/>
      <c r="B426" s="78" t="n"/>
      <c r="C426" s="7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</row>
    <row r="427">
      <c r="A427" s="24" t="n"/>
      <c r="B427" s="78" t="n"/>
      <c r="C427" s="7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</row>
    <row r="428">
      <c r="A428" s="24" t="n"/>
      <c r="B428" s="78" t="n"/>
      <c r="C428" s="7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</row>
    <row r="429">
      <c r="A429" s="24" t="n"/>
      <c r="B429" s="78" t="n"/>
      <c r="C429" s="7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</row>
    <row r="430">
      <c r="A430" s="24" t="n"/>
      <c r="B430" s="78" t="n"/>
      <c r="C430" s="7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</row>
    <row r="431">
      <c r="A431" s="24" t="n"/>
      <c r="B431" s="78" t="n"/>
      <c r="C431" s="7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</row>
    <row r="432">
      <c r="A432" s="24" t="n"/>
      <c r="B432" s="78" t="n"/>
      <c r="C432" s="7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</row>
    <row r="433">
      <c r="A433" s="24" t="n"/>
      <c r="B433" s="78" t="n"/>
      <c r="C433" s="7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</row>
    <row r="434">
      <c r="A434" s="24" t="n"/>
      <c r="B434" s="78" t="n"/>
      <c r="C434" s="7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</row>
    <row r="435">
      <c r="A435" s="24" t="n"/>
      <c r="B435" s="78" t="n"/>
      <c r="C435" s="7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</row>
    <row r="436">
      <c r="A436" s="24" t="n"/>
      <c r="B436" s="78" t="n"/>
      <c r="C436" s="7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</row>
    <row r="437">
      <c r="A437" s="24" t="n"/>
      <c r="B437" s="78" t="n"/>
      <c r="C437" s="7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</row>
    <row r="438">
      <c r="A438" s="24" t="n"/>
      <c r="B438" s="78" t="n"/>
      <c r="C438" s="7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</row>
    <row r="439">
      <c r="A439" s="24" t="n"/>
      <c r="B439" s="78" t="n"/>
      <c r="C439" s="7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</row>
    <row r="440">
      <c r="A440" s="24" t="n"/>
      <c r="B440" s="78" t="n"/>
      <c r="C440" s="7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</row>
    <row r="441">
      <c r="A441" s="24" t="n"/>
      <c r="B441" s="78" t="n"/>
      <c r="C441" s="7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</row>
    <row r="442">
      <c r="A442" s="24" t="n"/>
      <c r="B442" s="78" t="n"/>
      <c r="C442" s="7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</row>
    <row r="443">
      <c r="A443" s="24" t="n"/>
      <c r="B443" s="78" t="n"/>
      <c r="C443" s="7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</row>
    <row r="444">
      <c r="A444" s="24" t="n"/>
      <c r="B444" s="78" t="n"/>
      <c r="C444" s="7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</row>
    <row r="445">
      <c r="A445" s="24" t="n"/>
      <c r="B445" s="78" t="n"/>
      <c r="C445" s="7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</row>
    <row r="446">
      <c r="A446" s="24" t="n"/>
      <c r="B446" s="78" t="n"/>
      <c r="C446" s="7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</row>
    <row r="447">
      <c r="A447" s="24" t="n"/>
      <c r="B447" s="78" t="n"/>
      <c r="C447" s="7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</row>
    <row r="448">
      <c r="A448" s="24" t="n"/>
      <c r="B448" s="78" t="n"/>
      <c r="C448" s="7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</row>
    <row r="449">
      <c r="A449" s="24" t="n"/>
      <c r="B449" s="78" t="n"/>
      <c r="C449" s="7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</row>
    <row r="450">
      <c r="A450" s="24" t="n"/>
      <c r="B450" s="78" t="n"/>
      <c r="C450" s="7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</row>
    <row r="451">
      <c r="A451" s="24" t="n"/>
      <c r="B451" s="78" t="n"/>
      <c r="C451" s="7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</row>
    <row r="452">
      <c r="A452" s="24" t="n"/>
      <c r="B452" s="78" t="n"/>
      <c r="C452" s="7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</row>
    <row r="453">
      <c r="A453" s="24" t="n"/>
      <c r="B453" s="78" t="n"/>
      <c r="C453" s="7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</row>
    <row r="454">
      <c r="A454" s="24" t="n"/>
      <c r="B454" s="78" t="n"/>
      <c r="C454" s="7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</row>
    <row r="455">
      <c r="A455" s="24" t="n"/>
      <c r="B455" s="78" t="n"/>
      <c r="C455" s="7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</row>
    <row r="456">
      <c r="A456" s="24" t="n"/>
      <c r="B456" s="78" t="n"/>
      <c r="C456" s="7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</row>
    <row r="457">
      <c r="A457" s="24" t="n"/>
      <c r="B457" s="78" t="n"/>
      <c r="C457" s="7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</row>
    <row r="458">
      <c r="A458" s="24" t="n"/>
      <c r="B458" s="78" t="n"/>
      <c r="C458" s="7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</row>
    <row r="459">
      <c r="A459" s="24" t="n"/>
      <c r="B459" s="78" t="n"/>
      <c r="C459" s="7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</row>
    <row r="460">
      <c r="A460" s="24" t="n"/>
      <c r="B460" s="78" t="n"/>
      <c r="C460" s="7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</row>
    <row r="461">
      <c r="A461" s="24" t="n"/>
      <c r="B461" s="78" t="n"/>
      <c r="C461" s="7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</row>
    <row r="462">
      <c r="A462" s="24" t="n"/>
      <c r="B462" s="78" t="n"/>
      <c r="C462" s="7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</row>
    <row r="463">
      <c r="A463" s="24" t="n"/>
      <c r="B463" s="78" t="n"/>
      <c r="C463" s="7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</row>
    <row r="464">
      <c r="A464" s="24" t="n"/>
      <c r="B464" s="78" t="n"/>
      <c r="C464" s="7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</row>
    <row r="465">
      <c r="A465" s="24" t="n"/>
      <c r="B465" s="78" t="n"/>
      <c r="C465" s="7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</row>
    <row r="466">
      <c r="A466" s="24" t="n"/>
      <c r="B466" s="78" t="n"/>
      <c r="C466" s="7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</row>
    <row r="467">
      <c r="A467" s="24" t="n"/>
      <c r="B467" s="78" t="n"/>
      <c r="C467" s="7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</row>
    <row r="468">
      <c r="A468" s="24" t="n"/>
      <c r="B468" s="78" t="n"/>
      <c r="C468" s="7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</row>
    <row r="469">
      <c r="A469" s="24" t="n"/>
      <c r="B469" s="78" t="n"/>
      <c r="C469" s="7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</row>
    <row r="470">
      <c r="A470" s="24" t="n"/>
      <c r="B470" s="78" t="n"/>
      <c r="C470" s="7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</row>
    <row r="471">
      <c r="A471" s="24" t="n"/>
      <c r="B471" s="78" t="n"/>
      <c r="C471" s="7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</row>
    <row r="472">
      <c r="A472" s="24" t="n"/>
      <c r="B472" s="78" t="n"/>
      <c r="C472" s="7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</row>
    <row r="473">
      <c r="A473" s="24" t="n"/>
      <c r="B473" s="78" t="n"/>
      <c r="C473" s="7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</row>
    <row r="474">
      <c r="A474" s="24" t="n"/>
      <c r="B474" s="78" t="n"/>
      <c r="C474" s="7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</row>
    <row r="475">
      <c r="A475" s="24" t="n"/>
      <c r="B475" s="78" t="n"/>
      <c r="C475" s="7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</row>
    <row r="476">
      <c r="A476" s="24" t="n"/>
      <c r="B476" s="78" t="n"/>
      <c r="C476" s="7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</row>
    <row r="477">
      <c r="A477" s="24" t="n"/>
      <c r="B477" s="78" t="n"/>
      <c r="C477" s="7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</row>
    <row r="478">
      <c r="A478" s="24" t="n"/>
      <c r="B478" s="78" t="n"/>
      <c r="C478" s="7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</row>
    <row r="479">
      <c r="A479" s="24" t="n"/>
      <c r="B479" s="78" t="n"/>
      <c r="C479" s="7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</row>
    <row r="480">
      <c r="A480" s="24" t="n"/>
      <c r="B480" s="78" t="n"/>
      <c r="C480" s="7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</row>
    <row r="481">
      <c r="A481" s="24" t="n"/>
      <c r="B481" s="78" t="n"/>
      <c r="C481" s="7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</row>
    <row r="482">
      <c r="A482" s="24" t="n"/>
      <c r="B482" s="78" t="n"/>
      <c r="C482" s="7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</row>
    <row r="483">
      <c r="A483" s="24" t="n"/>
      <c r="B483" s="78" t="n"/>
      <c r="C483" s="7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</row>
    <row r="484">
      <c r="A484" s="24" t="n"/>
      <c r="B484" s="78" t="n"/>
      <c r="C484" s="7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</row>
    <row r="485">
      <c r="A485" s="24" t="n"/>
      <c r="B485" s="78" t="n"/>
      <c r="C485" s="7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</row>
    <row r="486">
      <c r="A486" s="24" t="n"/>
      <c r="B486" s="78" t="n"/>
      <c r="C486" s="7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</row>
    <row r="487">
      <c r="A487" s="24" t="n"/>
      <c r="B487" s="78" t="n"/>
      <c r="C487" s="7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</row>
    <row r="488">
      <c r="A488" s="24" t="n"/>
      <c r="B488" s="78" t="n"/>
      <c r="C488" s="7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</row>
    <row r="489">
      <c r="A489" s="24" t="n"/>
      <c r="B489" s="78" t="n"/>
      <c r="C489" s="7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</row>
    <row r="490">
      <c r="A490" s="24" t="n"/>
      <c r="B490" s="78" t="n"/>
      <c r="C490" s="7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</row>
    <row r="491">
      <c r="A491" s="24" t="n"/>
      <c r="B491" s="78" t="n"/>
      <c r="C491" s="7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</row>
    <row r="492">
      <c r="A492" s="24" t="n"/>
      <c r="B492" s="78" t="n"/>
      <c r="C492" s="7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</row>
    <row r="493">
      <c r="A493" s="24" t="n"/>
      <c r="B493" s="78" t="n"/>
      <c r="C493" s="7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</row>
    <row r="494">
      <c r="A494" s="24" t="n"/>
      <c r="B494" s="78" t="n"/>
      <c r="C494" s="7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</row>
    <row r="495">
      <c r="A495" s="24" t="n"/>
      <c r="B495" s="78" t="n"/>
      <c r="C495" s="7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</row>
    <row r="496">
      <c r="A496" s="24" t="n"/>
      <c r="B496" s="78" t="n"/>
      <c r="C496" s="7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</row>
    <row r="497">
      <c r="A497" s="24" t="n"/>
      <c r="B497" s="78" t="n"/>
      <c r="C497" s="7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</row>
    <row r="498">
      <c r="A498" s="24" t="n"/>
      <c r="B498" s="78" t="n"/>
      <c r="C498" s="7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</row>
    <row r="499">
      <c r="A499" s="24" t="n"/>
      <c r="B499" s="78" t="n"/>
      <c r="C499" s="7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</row>
    <row r="500">
      <c r="A500" s="24" t="n"/>
      <c r="B500" s="78" t="n"/>
      <c r="C500" s="7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</row>
    <row r="501">
      <c r="A501" s="24" t="n"/>
      <c r="B501" s="78" t="n"/>
      <c r="C501" s="7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</row>
    <row r="502">
      <c r="A502" s="24" t="n"/>
      <c r="B502" s="78" t="n"/>
      <c r="C502" s="7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</row>
    <row r="503">
      <c r="A503" s="24" t="n"/>
      <c r="B503" s="78" t="n"/>
      <c r="C503" s="7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</row>
    <row r="504">
      <c r="A504" s="24" t="n"/>
      <c r="B504" s="78" t="n"/>
      <c r="C504" s="7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</row>
    <row r="505">
      <c r="A505" s="24" t="n"/>
      <c r="B505" s="78" t="n"/>
      <c r="C505" s="7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</row>
    <row r="506">
      <c r="A506" s="24" t="n"/>
      <c r="B506" s="78" t="n"/>
      <c r="C506" s="7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</row>
    <row r="507">
      <c r="A507" s="24" t="n"/>
      <c r="B507" s="78" t="n"/>
      <c r="C507" s="7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</row>
    <row r="508">
      <c r="A508" s="24" t="n"/>
      <c r="B508" s="78" t="n"/>
      <c r="C508" s="7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</row>
    <row r="509">
      <c r="A509" s="24" t="n"/>
      <c r="B509" s="78" t="n"/>
      <c r="C509" s="7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</row>
    <row r="510">
      <c r="A510" s="24" t="n"/>
      <c r="B510" s="78" t="n"/>
      <c r="C510" s="7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</row>
    <row r="511">
      <c r="A511" s="24" t="n"/>
      <c r="B511" s="78" t="n"/>
      <c r="C511" s="7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</row>
    <row r="512">
      <c r="A512" s="24" t="n"/>
      <c r="B512" s="78" t="n"/>
      <c r="C512" s="7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</row>
    <row r="513">
      <c r="A513" s="24" t="n"/>
      <c r="B513" s="78" t="n"/>
      <c r="C513" s="7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</row>
    <row r="514">
      <c r="A514" s="24" t="n"/>
      <c r="B514" s="78" t="n"/>
      <c r="C514" s="7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</row>
    <row r="515">
      <c r="A515" s="24" t="n"/>
      <c r="B515" s="78" t="n"/>
      <c r="C515" s="7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</row>
    <row r="516">
      <c r="A516" s="24" t="n"/>
      <c r="B516" s="78" t="n"/>
      <c r="C516" s="7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</row>
    <row r="517">
      <c r="A517" s="24" t="n"/>
      <c r="B517" s="78" t="n"/>
      <c r="C517" s="7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</row>
    <row r="518">
      <c r="A518" s="24" t="n"/>
      <c r="B518" s="78" t="n"/>
      <c r="C518" s="7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</row>
    <row r="519">
      <c r="A519" s="24" t="n"/>
      <c r="B519" s="78" t="n"/>
      <c r="C519" s="7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</row>
    <row r="520">
      <c r="A520" s="24" t="n"/>
      <c r="B520" s="78" t="n"/>
      <c r="C520" s="7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</row>
    <row r="521">
      <c r="A521" s="24" t="n"/>
      <c r="B521" s="78" t="n"/>
      <c r="C521" s="7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</row>
    <row r="522">
      <c r="A522" s="24" t="n"/>
      <c r="B522" s="78" t="n"/>
      <c r="C522" s="7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</row>
    <row r="523">
      <c r="A523" s="24" t="n"/>
      <c r="B523" s="78" t="n"/>
      <c r="C523" s="7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</row>
    <row r="524">
      <c r="A524" s="24" t="n"/>
      <c r="B524" s="78" t="n"/>
      <c r="C524" s="7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</row>
    <row r="525">
      <c r="A525" s="24" t="n"/>
      <c r="B525" s="78" t="n"/>
      <c r="C525" s="7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</row>
    <row r="526">
      <c r="A526" s="24" t="n"/>
      <c r="B526" s="78" t="n"/>
      <c r="C526" s="7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</row>
    <row r="527">
      <c r="A527" s="24" t="n"/>
      <c r="B527" s="78" t="n"/>
      <c r="C527" s="7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</row>
    <row r="528">
      <c r="A528" s="24" t="n"/>
      <c r="B528" s="78" t="n"/>
      <c r="C528" s="7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</row>
    <row r="529">
      <c r="A529" s="24" t="n"/>
      <c r="B529" s="78" t="n"/>
      <c r="C529" s="7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</row>
    <row r="530">
      <c r="A530" s="24" t="n"/>
      <c r="B530" s="78" t="n"/>
      <c r="C530" s="7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</row>
    <row r="531">
      <c r="A531" s="24" t="n"/>
      <c r="B531" s="78" t="n"/>
      <c r="C531" s="7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</row>
    <row r="532">
      <c r="A532" s="24" t="n"/>
      <c r="B532" s="78" t="n"/>
      <c r="C532" s="7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</row>
    <row r="533">
      <c r="A533" s="24" t="n"/>
      <c r="B533" s="78" t="n"/>
      <c r="C533" s="7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</row>
    <row r="534">
      <c r="A534" s="24" t="n"/>
      <c r="B534" s="78" t="n"/>
      <c r="C534" s="7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</row>
    <row r="535">
      <c r="A535" s="24" t="n"/>
      <c r="B535" s="78" t="n"/>
      <c r="C535" s="7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</row>
    <row r="536">
      <c r="A536" s="24" t="n"/>
      <c r="B536" s="78" t="n"/>
      <c r="C536" s="7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</row>
    <row r="537">
      <c r="A537" s="24" t="n"/>
      <c r="B537" s="78" t="n"/>
      <c r="C537" s="7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</row>
    <row r="538">
      <c r="A538" s="24" t="n"/>
      <c r="B538" s="78" t="n"/>
      <c r="C538" s="7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</row>
    <row r="539">
      <c r="A539" s="24" t="n"/>
      <c r="B539" s="78" t="n"/>
      <c r="C539" s="7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</row>
    <row r="540">
      <c r="A540" s="24" t="n"/>
      <c r="B540" s="78" t="n"/>
      <c r="C540" s="7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</row>
    <row r="541">
      <c r="A541" s="24" t="n"/>
      <c r="B541" s="78" t="n"/>
      <c r="C541" s="7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</row>
    <row r="542">
      <c r="A542" s="24" t="n"/>
      <c r="B542" s="78" t="n"/>
      <c r="C542" s="7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</row>
    <row r="543">
      <c r="A543" s="24" t="n"/>
      <c r="B543" s="78" t="n"/>
      <c r="C543" s="7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</row>
    <row r="544">
      <c r="A544" s="24" t="n"/>
      <c r="B544" s="78" t="n"/>
      <c r="C544" s="7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</row>
    <row r="545">
      <c r="A545" s="24" t="n"/>
      <c r="B545" s="78" t="n"/>
      <c r="C545" s="7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</row>
    <row r="546">
      <c r="A546" s="24" t="n"/>
      <c r="B546" s="78" t="n"/>
      <c r="C546" s="7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</row>
    <row r="547">
      <c r="A547" s="24" t="n"/>
      <c r="B547" s="78" t="n"/>
      <c r="C547" s="7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</row>
    <row r="548">
      <c r="A548" s="24" t="n"/>
      <c r="B548" s="78" t="n"/>
      <c r="C548" s="7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</row>
    <row r="549">
      <c r="A549" s="24" t="n"/>
      <c r="B549" s="78" t="n"/>
      <c r="C549" s="7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</row>
    <row r="550">
      <c r="A550" s="24" t="n"/>
      <c r="B550" s="78" t="n"/>
      <c r="C550" s="7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</row>
    <row r="551">
      <c r="A551" s="24" t="n"/>
      <c r="B551" s="78" t="n"/>
      <c r="C551" s="7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</row>
    <row r="552">
      <c r="A552" s="24" t="n"/>
      <c r="B552" s="78" t="n"/>
      <c r="C552" s="7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</row>
    <row r="553">
      <c r="A553" s="24" t="n"/>
      <c r="B553" s="78" t="n"/>
      <c r="C553" s="7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</row>
    <row r="554">
      <c r="A554" s="24" t="n"/>
      <c r="B554" s="78" t="n"/>
      <c r="C554" s="7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</row>
    <row r="555">
      <c r="A555" s="24" t="n"/>
      <c r="B555" s="78" t="n"/>
      <c r="C555" s="7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</row>
    <row r="556">
      <c r="A556" s="24" t="n"/>
      <c r="B556" s="78" t="n"/>
      <c r="C556" s="7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</row>
    <row r="557">
      <c r="A557" s="24" t="n"/>
      <c r="B557" s="78" t="n"/>
      <c r="C557" s="7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</row>
    <row r="558">
      <c r="A558" s="24" t="n"/>
      <c r="B558" s="78" t="n"/>
      <c r="C558" s="7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</row>
    <row r="559">
      <c r="A559" s="24" t="n"/>
      <c r="B559" s="78" t="n"/>
      <c r="C559" s="7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</row>
    <row r="560">
      <c r="A560" s="24" t="n"/>
      <c r="B560" s="78" t="n"/>
      <c r="C560" s="7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</row>
    <row r="561">
      <c r="A561" s="24" t="n"/>
      <c r="B561" s="78" t="n"/>
      <c r="C561" s="7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</row>
    <row r="562">
      <c r="A562" s="24" t="n"/>
      <c r="B562" s="78" t="n"/>
      <c r="C562" s="7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</row>
    <row r="563">
      <c r="A563" s="24" t="n"/>
      <c r="B563" s="78" t="n"/>
      <c r="C563" s="7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</row>
    <row r="564">
      <c r="A564" s="24" t="n"/>
      <c r="B564" s="78" t="n"/>
      <c r="C564" s="7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</row>
    <row r="565">
      <c r="A565" s="24" t="n"/>
      <c r="B565" s="78" t="n"/>
      <c r="C565" s="7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</row>
    <row r="566">
      <c r="A566" s="24" t="n"/>
      <c r="B566" s="78" t="n"/>
      <c r="C566" s="7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</row>
    <row r="567">
      <c r="A567" s="24" t="n"/>
      <c r="B567" s="78" t="n"/>
      <c r="C567" s="7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</row>
    <row r="568">
      <c r="A568" s="24" t="n"/>
      <c r="B568" s="78" t="n"/>
      <c r="C568" s="7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</row>
    <row r="569">
      <c r="A569" s="24" t="n"/>
      <c r="B569" s="78" t="n"/>
      <c r="C569" s="7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</row>
    <row r="570">
      <c r="A570" s="24" t="n"/>
      <c r="B570" s="78" t="n"/>
      <c r="C570" s="7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</row>
    <row r="571">
      <c r="A571" s="24" t="n"/>
      <c r="B571" s="78" t="n"/>
      <c r="C571" s="7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</row>
    <row r="572">
      <c r="A572" s="24" t="n"/>
      <c r="B572" s="78" t="n"/>
      <c r="C572" s="7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</row>
    <row r="573">
      <c r="A573" s="24" t="n"/>
      <c r="B573" s="78" t="n"/>
      <c r="C573" s="7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</row>
    <row r="574">
      <c r="A574" s="24" t="n"/>
      <c r="B574" s="78" t="n"/>
      <c r="C574" s="7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</row>
    <row r="575">
      <c r="A575" s="24" t="n"/>
      <c r="B575" s="78" t="n"/>
      <c r="C575" s="7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</row>
    <row r="576">
      <c r="A576" s="24" t="n"/>
      <c r="B576" s="78" t="n"/>
      <c r="C576" s="7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</row>
    <row r="577">
      <c r="A577" s="24" t="n"/>
      <c r="B577" s="78" t="n"/>
      <c r="C577" s="7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</row>
    <row r="578">
      <c r="A578" s="24" t="n"/>
      <c r="B578" s="78" t="n"/>
      <c r="C578" s="7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</row>
    <row r="579">
      <c r="A579" s="24" t="n"/>
      <c r="B579" s="78" t="n"/>
      <c r="C579" s="7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</row>
    <row r="580">
      <c r="A580" s="24" t="n"/>
      <c r="B580" s="78" t="n"/>
      <c r="C580" s="7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</row>
    <row r="581">
      <c r="A581" s="24" t="n"/>
      <c r="B581" s="78" t="n"/>
      <c r="C581" s="7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</row>
    <row r="582">
      <c r="A582" s="24" t="n"/>
      <c r="B582" s="78" t="n"/>
      <c r="C582" s="7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</row>
    <row r="583">
      <c r="A583" s="24" t="n"/>
      <c r="B583" s="78" t="n"/>
      <c r="C583" s="7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</row>
    <row r="584">
      <c r="A584" s="24" t="n"/>
      <c r="B584" s="78" t="n"/>
      <c r="C584" s="7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</row>
    <row r="585">
      <c r="A585" s="24" t="n"/>
      <c r="B585" s="78" t="n"/>
      <c r="C585" s="7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</row>
    <row r="586">
      <c r="A586" s="24" t="n"/>
      <c r="B586" s="78" t="n"/>
      <c r="C586" s="7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</row>
    <row r="587">
      <c r="A587" s="24" t="n"/>
      <c r="B587" s="78" t="n"/>
      <c r="C587" s="7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</row>
    <row r="588">
      <c r="A588" s="24" t="n"/>
      <c r="B588" s="78" t="n"/>
      <c r="C588" s="7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</row>
    <row r="589">
      <c r="A589" s="24" t="n"/>
      <c r="B589" s="78" t="n"/>
      <c r="C589" s="7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</row>
    <row r="590">
      <c r="A590" s="24" t="n"/>
      <c r="B590" s="78" t="n"/>
      <c r="C590" s="7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</row>
    <row r="591">
      <c r="A591" s="24" t="n"/>
      <c r="B591" s="78" t="n"/>
      <c r="C591" s="7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</row>
    <row r="592">
      <c r="A592" s="24" t="n"/>
      <c r="B592" s="78" t="n"/>
      <c r="C592" s="7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</row>
    <row r="593">
      <c r="A593" s="24" t="n"/>
      <c r="B593" s="78" t="n"/>
      <c r="C593" s="7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</row>
    <row r="594">
      <c r="A594" s="24" t="n"/>
      <c r="B594" s="78" t="n"/>
      <c r="C594" s="7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</row>
    <row r="595">
      <c r="A595" s="24" t="n"/>
      <c r="B595" s="78" t="n"/>
      <c r="C595" s="7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</row>
    <row r="596">
      <c r="A596" s="24" t="n"/>
      <c r="B596" s="78" t="n"/>
      <c r="C596" s="7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</row>
    <row r="597">
      <c r="A597" s="24" t="n"/>
      <c r="B597" s="78" t="n"/>
      <c r="C597" s="7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</row>
    <row r="598">
      <c r="A598" s="24" t="n"/>
      <c r="B598" s="78" t="n"/>
      <c r="C598" s="7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</row>
    <row r="599">
      <c r="A599" s="24" t="n"/>
      <c r="B599" s="78" t="n"/>
      <c r="C599" s="7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</row>
    <row r="600">
      <c r="A600" s="24" t="n"/>
      <c r="B600" s="78" t="n"/>
      <c r="C600" s="7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</row>
    <row r="601">
      <c r="A601" s="24" t="n"/>
      <c r="B601" s="78" t="n"/>
      <c r="C601" s="7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</row>
    <row r="602">
      <c r="A602" s="24" t="n"/>
      <c r="B602" s="78" t="n"/>
      <c r="C602" s="7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</row>
    <row r="603">
      <c r="A603" s="24" t="n"/>
      <c r="B603" s="78" t="n"/>
      <c r="C603" s="7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</row>
    <row r="604">
      <c r="A604" s="24" t="n"/>
      <c r="B604" s="78" t="n"/>
      <c r="C604" s="7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</row>
    <row r="605">
      <c r="A605" s="24" t="n"/>
      <c r="B605" s="78" t="n"/>
      <c r="C605" s="7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</row>
    <row r="606">
      <c r="A606" s="24" t="n"/>
      <c r="B606" s="78" t="n"/>
      <c r="C606" s="7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</row>
    <row r="607">
      <c r="A607" s="24" t="n"/>
      <c r="B607" s="78" t="n"/>
      <c r="C607" s="7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</row>
    <row r="608">
      <c r="A608" s="24" t="n"/>
      <c r="B608" s="78" t="n"/>
      <c r="C608" s="7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</row>
    <row r="609">
      <c r="A609" s="24" t="n"/>
      <c r="B609" s="78" t="n"/>
      <c r="C609" s="7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</row>
    <row r="610">
      <c r="A610" s="24" t="n"/>
      <c r="B610" s="78" t="n"/>
      <c r="C610" s="7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</row>
    <row r="611">
      <c r="A611" s="24" t="n"/>
      <c r="B611" s="78" t="n"/>
      <c r="C611" s="7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</row>
    <row r="612">
      <c r="A612" s="24" t="n"/>
      <c r="B612" s="78" t="n"/>
      <c r="C612" s="7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</row>
    <row r="613">
      <c r="A613" s="24" t="n"/>
      <c r="B613" s="78" t="n"/>
      <c r="C613" s="7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</row>
    <row r="614">
      <c r="A614" s="24" t="n"/>
      <c r="B614" s="78" t="n"/>
      <c r="C614" s="7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</row>
    <row r="615">
      <c r="A615" s="24" t="n"/>
      <c r="B615" s="78" t="n"/>
      <c r="C615" s="7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</row>
    <row r="616">
      <c r="A616" s="24" t="n"/>
      <c r="B616" s="78" t="n"/>
      <c r="C616" s="7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</row>
    <row r="617">
      <c r="A617" s="24" t="n"/>
      <c r="B617" s="78" t="n"/>
      <c r="C617" s="7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</row>
    <row r="618">
      <c r="A618" s="24" t="n"/>
      <c r="B618" s="78" t="n"/>
      <c r="C618" s="7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</row>
    <row r="619">
      <c r="A619" s="24" t="n"/>
      <c r="B619" s="78" t="n"/>
      <c r="C619" s="7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</row>
    <row r="620">
      <c r="A620" s="24" t="n"/>
      <c r="B620" s="78" t="n"/>
      <c r="C620" s="7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</row>
    <row r="621">
      <c r="A621" s="24" t="n"/>
      <c r="B621" s="78" t="n"/>
      <c r="C621" s="7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</row>
    <row r="622">
      <c r="A622" s="24" t="n"/>
      <c r="B622" s="78" t="n"/>
      <c r="C622" s="7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</row>
    <row r="623">
      <c r="A623" s="24" t="n"/>
      <c r="B623" s="78" t="n"/>
      <c r="C623" s="7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</row>
    <row r="624">
      <c r="A624" s="24" t="n"/>
      <c r="B624" s="78" t="n"/>
      <c r="C624" s="7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</row>
    <row r="625">
      <c r="A625" s="24" t="n"/>
      <c r="B625" s="78" t="n"/>
      <c r="C625" s="7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</row>
    <row r="626">
      <c r="A626" s="24" t="n"/>
      <c r="B626" s="78" t="n"/>
      <c r="C626" s="7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</row>
    <row r="627">
      <c r="A627" s="24" t="n"/>
      <c r="B627" s="78" t="n"/>
      <c r="C627" s="7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</row>
    <row r="628">
      <c r="A628" s="24" t="n"/>
      <c r="B628" s="78" t="n"/>
      <c r="C628" s="7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</row>
    <row r="629">
      <c r="A629" s="24" t="n"/>
      <c r="B629" s="78" t="n"/>
      <c r="C629" s="7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</row>
    <row r="630">
      <c r="A630" s="24" t="n"/>
      <c r="B630" s="78" t="n"/>
      <c r="C630" s="7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</row>
    <row r="631">
      <c r="A631" s="24" t="n"/>
      <c r="B631" s="78" t="n"/>
      <c r="C631" s="7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</row>
    <row r="632">
      <c r="A632" s="24" t="n"/>
      <c r="B632" s="78" t="n"/>
      <c r="C632" s="7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</row>
    <row r="633">
      <c r="A633" s="24" t="n"/>
      <c r="B633" s="78" t="n"/>
      <c r="C633" s="7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</row>
    <row r="634">
      <c r="A634" s="24" t="n"/>
      <c r="B634" s="78" t="n"/>
      <c r="C634" s="7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</row>
    <row r="635">
      <c r="A635" s="24" t="n"/>
      <c r="B635" s="78" t="n"/>
      <c r="C635" s="7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</row>
    <row r="636">
      <c r="A636" s="24" t="n"/>
      <c r="B636" s="78" t="n"/>
      <c r="C636" s="7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</row>
    <row r="637">
      <c r="A637" s="24" t="n"/>
      <c r="B637" s="78" t="n"/>
      <c r="C637" s="7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</row>
    <row r="638">
      <c r="A638" s="24" t="n"/>
      <c r="B638" s="78" t="n"/>
      <c r="C638" s="7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</row>
    <row r="639">
      <c r="A639" s="24" t="n"/>
      <c r="B639" s="78" t="n"/>
      <c r="C639" s="7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</row>
    <row r="640">
      <c r="A640" s="24" t="n"/>
      <c r="B640" s="78" t="n"/>
      <c r="C640" s="7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</row>
    <row r="641">
      <c r="A641" s="24" t="n"/>
      <c r="B641" s="78" t="n"/>
      <c r="C641" s="7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</row>
    <row r="642">
      <c r="A642" s="24" t="n"/>
      <c r="B642" s="78" t="n"/>
      <c r="C642" s="7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</row>
    <row r="643">
      <c r="A643" s="24" t="n"/>
      <c r="B643" s="78" t="n"/>
      <c r="C643" s="7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</row>
    <row r="644">
      <c r="A644" s="24" t="n"/>
      <c r="B644" s="78" t="n"/>
      <c r="C644" s="7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</row>
    <row r="645">
      <c r="A645" s="24" t="n"/>
      <c r="B645" s="78" t="n"/>
      <c r="C645" s="7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</row>
    <row r="646">
      <c r="A646" s="24" t="n"/>
      <c r="B646" s="78" t="n"/>
      <c r="C646" s="7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</row>
    <row r="647">
      <c r="A647" s="24" t="n"/>
      <c r="B647" s="78" t="n"/>
      <c r="C647" s="7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</row>
    <row r="648">
      <c r="A648" s="24" t="n"/>
      <c r="B648" s="78" t="n"/>
      <c r="C648" s="7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</row>
    <row r="649">
      <c r="A649" s="24" t="n"/>
      <c r="B649" s="78" t="n"/>
      <c r="C649" s="7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</row>
    <row r="650">
      <c r="A650" s="24" t="n"/>
      <c r="B650" s="78" t="n"/>
      <c r="C650" s="7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</row>
    <row r="651">
      <c r="A651" s="24" t="n"/>
      <c r="B651" s="78" t="n"/>
      <c r="C651" s="7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</row>
    <row r="652">
      <c r="A652" s="24" t="n"/>
      <c r="B652" s="78" t="n"/>
      <c r="C652" s="7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</row>
    <row r="653">
      <c r="A653" s="24" t="n"/>
      <c r="B653" s="78" t="n"/>
      <c r="C653" s="7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</row>
    <row r="654">
      <c r="A654" s="24" t="n"/>
      <c r="B654" s="78" t="n"/>
      <c r="C654" s="7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</row>
    <row r="655">
      <c r="A655" s="24" t="n"/>
      <c r="B655" s="78" t="n"/>
      <c r="C655" s="7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</row>
    <row r="656">
      <c r="A656" s="24" t="n"/>
      <c r="B656" s="78" t="n"/>
      <c r="C656" s="7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</row>
    <row r="657">
      <c r="A657" s="24" t="n"/>
      <c r="B657" s="78" t="n"/>
      <c r="C657" s="7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</row>
    <row r="658">
      <c r="A658" s="24" t="n"/>
      <c r="B658" s="78" t="n"/>
      <c r="C658" s="7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</row>
    <row r="659">
      <c r="A659" s="24" t="n"/>
      <c r="B659" s="78" t="n"/>
      <c r="C659" s="7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</row>
    <row r="660">
      <c r="A660" s="24" t="n"/>
      <c r="B660" s="78" t="n"/>
      <c r="C660" s="7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</row>
    <row r="661">
      <c r="A661" s="24" t="n"/>
      <c r="B661" s="78" t="n"/>
      <c r="C661" s="7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</row>
    <row r="662">
      <c r="A662" s="24" t="n"/>
      <c r="B662" s="78" t="n"/>
      <c r="C662" s="7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</row>
    <row r="663">
      <c r="A663" s="24" t="n"/>
      <c r="B663" s="78" t="n"/>
      <c r="C663" s="7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</row>
    <row r="664">
      <c r="A664" s="24" t="n"/>
      <c r="B664" s="78" t="n"/>
      <c r="C664" s="7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</row>
    <row r="665">
      <c r="A665" s="24" t="n"/>
      <c r="B665" s="78" t="n"/>
      <c r="C665" s="7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</row>
    <row r="666">
      <c r="A666" s="24" t="n"/>
      <c r="B666" s="78" t="n"/>
      <c r="C666" s="7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</row>
    <row r="667">
      <c r="A667" s="24" t="n"/>
      <c r="B667" s="78" t="n"/>
      <c r="C667" s="7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</row>
    <row r="668">
      <c r="A668" s="24" t="n"/>
      <c r="B668" s="78" t="n"/>
      <c r="C668" s="7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</row>
    <row r="669">
      <c r="A669" s="24" t="n"/>
      <c r="B669" s="78" t="n"/>
      <c r="C669" s="7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</row>
    <row r="670">
      <c r="A670" s="24" t="n"/>
      <c r="B670" s="78" t="n"/>
      <c r="C670" s="7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</row>
    <row r="671">
      <c r="A671" s="24" t="n"/>
      <c r="B671" s="78" t="n"/>
      <c r="C671" s="7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</row>
    <row r="672">
      <c r="A672" s="24" t="n"/>
      <c r="B672" s="78" t="n"/>
      <c r="C672" s="7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</row>
    <row r="673">
      <c r="A673" s="24" t="n"/>
      <c r="B673" s="78" t="n"/>
      <c r="C673" s="7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</row>
    <row r="674">
      <c r="A674" s="24" t="n"/>
      <c r="B674" s="78" t="n"/>
      <c r="C674" s="7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</row>
    <row r="675">
      <c r="A675" s="24" t="n"/>
      <c r="B675" s="78" t="n"/>
      <c r="C675" s="7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</row>
    <row r="676">
      <c r="A676" s="24" t="n"/>
      <c r="B676" s="78" t="n"/>
      <c r="C676" s="7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</row>
    <row r="677">
      <c r="A677" s="24" t="n"/>
      <c r="B677" s="78" t="n"/>
      <c r="C677" s="7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</row>
    <row r="678">
      <c r="A678" s="24" t="n"/>
      <c r="B678" s="78" t="n"/>
      <c r="C678" s="7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</row>
    <row r="679">
      <c r="A679" s="24" t="n"/>
      <c r="B679" s="78" t="n"/>
      <c r="C679" s="7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</row>
    <row r="680">
      <c r="A680" s="24" t="n"/>
      <c r="B680" s="78" t="n"/>
      <c r="C680" s="7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</row>
    <row r="681">
      <c r="A681" s="24" t="n"/>
      <c r="B681" s="78" t="n"/>
      <c r="C681" s="7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</row>
    <row r="682">
      <c r="A682" s="24" t="n"/>
      <c r="B682" s="78" t="n"/>
      <c r="C682" s="7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</row>
    <row r="683">
      <c r="A683" s="24" t="n"/>
      <c r="B683" s="78" t="n"/>
      <c r="C683" s="7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</row>
    <row r="684">
      <c r="A684" s="24" t="n"/>
      <c r="B684" s="78" t="n"/>
      <c r="C684" s="7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</row>
    <row r="685">
      <c r="A685" s="24" t="n"/>
      <c r="B685" s="78" t="n"/>
      <c r="C685" s="7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</row>
    <row r="686">
      <c r="A686" s="24" t="n"/>
      <c r="B686" s="78" t="n"/>
      <c r="C686" s="7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</row>
    <row r="687">
      <c r="A687" s="24" t="n"/>
      <c r="B687" s="78" t="n"/>
      <c r="C687" s="7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</row>
    <row r="688">
      <c r="A688" s="24" t="n"/>
      <c r="B688" s="78" t="n"/>
      <c r="C688" s="7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</row>
    <row r="689">
      <c r="A689" s="24" t="n"/>
      <c r="B689" s="78" t="n"/>
      <c r="C689" s="7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</row>
    <row r="690">
      <c r="A690" s="24" t="n"/>
      <c r="B690" s="78" t="n"/>
      <c r="C690" s="7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</row>
    <row r="691">
      <c r="A691" s="24" t="n"/>
      <c r="B691" s="78" t="n"/>
      <c r="C691" s="7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</row>
    <row r="692">
      <c r="A692" s="24" t="n"/>
      <c r="B692" s="78" t="n"/>
      <c r="C692" s="7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</row>
    <row r="693">
      <c r="A693" s="24" t="n"/>
      <c r="B693" s="78" t="n"/>
      <c r="C693" s="7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</row>
    <row r="694">
      <c r="A694" s="24" t="n"/>
      <c r="B694" s="78" t="n"/>
      <c r="C694" s="7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</row>
    <row r="695">
      <c r="A695" s="24" t="n"/>
      <c r="B695" s="78" t="n"/>
      <c r="C695" s="7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</row>
    <row r="696">
      <c r="A696" s="24" t="n"/>
      <c r="B696" s="78" t="n"/>
      <c r="C696" s="7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</row>
    <row r="697">
      <c r="A697" s="24" t="n"/>
      <c r="B697" s="78" t="n"/>
      <c r="C697" s="7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</row>
    <row r="698">
      <c r="A698" s="24" t="n"/>
      <c r="B698" s="78" t="n"/>
      <c r="C698" s="7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</row>
    <row r="699">
      <c r="A699" s="24" t="n"/>
      <c r="B699" s="78" t="n"/>
      <c r="C699" s="7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</row>
    <row r="700">
      <c r="A700" s="24" t="n"/>
      <c r="B700" s="78" t="n"/>
      <c r="C700" s="7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</row>
    <row r="701">
      <c r="A701" s="24" t="n"/>
      <c r="B701" s="78" t="n"/>
      <c r="C701" s="7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</row>
    <row r="702">
      <c r="A702" s="24" t="n"/>
      <c r="B702" s="78" t="n"/>
      <c r="C702" s="7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</row>
    <row r="703">
      <c r="A703" s="24" t="n"/>
      <c r="B703" s="78" t="n"/>
      <c r="C703" s="7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</row>
    <row r="704">
      <c r="A704" s="24" t="n"/>
      <c r="B704" s="78" t="n"/>
      <c r="C704" s="7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</row>
    <row r="705">
      <c r="A705" s="24" t="n"/>
      <c r="B705" s="78" t="n"/>
      <c r="C705" s="7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</row>
    <row r="706">
      <c r="A706" s="24" t="n"/>
      <c r="B706" s="78" t="n"/>
      <c r="C706" s="7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</row>
    <row r="707">
      <c r="A707" s="24" t="n"/>
      <c r="B707" s="78" t="n"/>
      <c r="C707" s="7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</row>
    <row r="708">
      <c r="A708" s="24" t="n"/>
      <c r="B708" s="78" t="n"/>
      <c r="C708" s="7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</row>
    <row r="709">
      <c r="A709" s="24" t="n"/>
      <c r="B709" s="78" t="n"/>
      <c r="C709" s="7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</row>
    <row r="710">
      <c r="A710" s="24" t="n"/>
      <c r="B710" s="78" t="n"/>
      <c r="C710" s="7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</row>
    <row r="711">
      <c r="A711" s="24" t="n"/>
      <c r="B711" s="78" t="n"/>
      <c r="C711" s="7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</row>
    <row r="712">
      <c r="A712" s="24" t="n"/>
      <c r="B712" s="78" t="n"/>
      <c r="C712" s="7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</row>
    <row r="713">
      <c r="A713" s="24" t="n"/>
      <c r="B713" s="78" t="n"/>
      <c r="C713" s="7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</row>
    <row r="714">
      <c r="A714" s="24" t="n"/>
      <c r="B714" s="78" t="n"/>
      <c r="C714" s="7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</row>
    <row r="715">
      <c r="A715" s="24" t="n"/>
      <c r="B715" s="78" t="n"/>
      <c r="C715" s="7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</row>
    <row r="716">
      <c r="A716" s="24" t="n"/>
      <c r="B716" s="78" t="n"/>
      <c r="C716" s="7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</row>
    <row r="717">
      <c r="A717" s="24" t="n"/>
      <c r="B717" s="78" t="n"/>
      <c r="C717" s="7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</row>
    <row r="718">
      <c r="A718" s="24" t="n"/>
      <c r="B718" s="78" t="n"/>
      <c r="C718" s="7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</row>
    <row r="719">
      <c r="A719" s="24" t="n"/>
      <c r="B719" s="78" t="n"/>
      <c r="C719" s="7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</row>
    <row r="720">
      <c r="A720" s="24" t="n"/>
      <c r="B720" s="78" t="n"/>
      <c r="C720" s="7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</row>
    <row r="721">
      <c r="A721" s="24" t="n"/>
      <c r="B721" s="78" t="n"/>
      <c r="C721" s="7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</row>
    <row r="722">
      <c r="A722" s="24" t="n"/>
      <c r="B722" s="78" t="n"/>
      <c r="C722" s="7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</row>
    <row r="723">
      <c r="A723" s="24" t="n"/>
      <c r="B723" s="78" t="n"/>
      <c r="C723" s="7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</row>
    <row r="724">
      <c r="A724" s="24" t="n"/>
      <c r="B724" s="78" t="n"/>
      <c r="C724" s="7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</row>
    <row r="725">
      <c r="A725" s="24" t="n"/>
      <c r="B725" s="78" t="n"/>
      <c r="C725" s="7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</row>
    <row r="726">
      <c r="A726" s="24" t="n"/>
      <c r="B726" s="78" t="n"/>
      <c r="C726" s="7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</row>
    <row r="727">
      <c r="A727" s="24" t="n"/>
      <c r="B727" s="78" t="n"/>
      <c r="C727" s="7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</row>
    <row r="728">
      <c r="A728" s="24" t="n"/>
      <c r="B728" s="78" t="n"/>
      <c r="C728" s="7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</row>
    <row r="729">
      <c r="A729" s="24" t="n"/>
      <c r="B729" s="78" t="n"/>
      <c r="C729" s="7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</row>
    <row r="730">
      <c r="A730" s="24" t="n"/>
      <c r="B730" s="78" t="n"/>
      <c r="C730" s="7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</row>
    <row r="731">
      <c r="A731" s="24" t="n"/>
      <c r="B731" s="78" t="n"/>
      <c r="C731" s="7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</row>
    <row r="732">
      <c r="A732" s="24" t="n"/>
      <c r="B732" s="78" t="n"/>
      <c r="C732" s="7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</row>
    <row r="733">
      <c r="A733" s="24" t="n"/>
      <c r="B733" s="78" t="n"/>
      <c r="C733" s="7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</row>
    <row r="734">
      <c r="A734" s="24" t="n"/>
      <c r="B734" s="78" t="n"/>
      <c r="C734" s="7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</row>
    <row r="735">
      <c r="A735" s="24" t="n"/>
      <c r="B735" s="78" t="n"/>
      <c r="C735" s="7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</row>
    <row r="736">
      <c r="A736" s="24" t="n"/>
      <c r="B736" s="78" t="n"/>
      <c r="C736" s="7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</row>
    <row r="737">
      <c r="A737" s="24" t="n"/>
      <c r="B737" s="78" t="n"/>
      <c r="C737" s="7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</row>
    <row r="738">
      <c r="A738" s="24" t="n"/>
      <c r="B738" s="78" t="n"/>
      <c r="C738" s="7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</row>
    <row r="739">
      <c r="A739" s="24" t="n"/>
      <c r="B739" s="78" t="n"/>
      <c r="C739" s="7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</row>
    <row r="740">
      <c r="A740" s="24" t="n"/>
      <c r="B740" s="78" t="n"/>
      <c r="C740" s="7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</row>
    <row r="741">
      <c r="A741" s="24" t="n"/>
      <c r="B741" s="78" t="n"/>
      <c r="C741" s="7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</row>
    <row r="742">
      <c r="A742" s="24" t="n"/>
      <c r="B742" s="78" t="n"/>
      <c r="C742" s="7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</row>
    <row r="743">
      <c r="A743" s="24" t="n"/>
      <c r="B743" s="78" t="n"/>
      <c r="C743" s="7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</row>
    <row r="744">
      <c r="A744" s="24" t="n"/>
      <c r="B744" s="78" t="n"/>
      <c r="C744" s="7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</row>
    <row r="745">
      <c r="A745" s="24" t="n"/>
      <c r="B745" s="78" t="n"/>
      <c r="C745" s="7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</row>
    <row r="746">
      <c r="A746" s="24" t="n"/>
      <c r="B746" s="78" t="n"/>
      <c r="C746" s="7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</row>
    <row r="747">
      <c r="A747" s="24" t="n"/>
      <c r="B747" s="78" t="n"/>
      <c r="C747" s="7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</row>
    <row r="748">
      <c r="A748" s="24" t="n"/>
      <c r="B748" s="78" t="n"/>
      <c r="C748" s="7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</row>
    <row r="749">
      <c r="A749" s="24" t="n"/>
      <c r="B749" s="78" t="n"/>
      <c r="C749" s="7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</row>
    <row r="750">
      <c r="A750" s="24" t="n"/>
      <c r="B750" s="78" t="n"/>
      <c r="C750" s="7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</row>
    <row r="751">
      <c r="A751" s="24" t="n"/>
      <c r="B751" s="78" t="n"/>
      <c r="C751" s="7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</row>
    <row r="752">
      <c r="A752" s="24" t="n"/>
      <c r="B752" s="78" t="n"/>
      <c r="C752" s="7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</row>
    <row r="753">
      <c r="A753" s="24" t="n"/>
      <c r="B753" s="78" t="n"/>
      <c r="C753" s="7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</row>
    <row r="754">
      <c r="A754" s="24" t="n"/>
      <c r="B754" s="78" t="n"/>
      <c r="C754" s="7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</row>
    <row r="755">
      <c r="A755" s="24" t="n"/>
      <c r="B755" s="78" t="n"/>
      <c r="C755" s="7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</row>
    <row r="756">
      <c r="A756" s="24" t="n"/>
      <c r="B756" s="78" t="n"/>
      <c r="C756" s="7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</row>
    <row r="757">
      <c r="A757" s="24" t="n"/>
      <c r="B757" s="78" t="n"/>
      <c r="C757" s="7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</row>
    <row r="758">
      <c r="A758" s="24" t="n"/>
      <c r="B758" s="78" t="n"/>
      <c r="C758" s="7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</row>
    <row r="759">
      <c r="A759" s="24" t="n"/>
      <c r="B759" s="78" t="n"/>
      <c r="C759" s="7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</row>
    <row r="760">
      <c r="A760" s="24" t="n"/>
      <c r="B760" s="78" t="n"/>
      <c r="C760" s="7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</row>
    <row r="761">
      <c r="A761" s="24" t="n"/>
      <c r="B761" s="78" t="n"/>
      <c r="C761" s="7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</row>
    <row r="762">
      <c r="A762" s="24" t="n"/>
      <c r="B762" s="78" t="n"/>
      <c r="C762" s="7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</row>
    <row r="763">
      <c r="A763" s="24" t="n"/>
      <c r="B763" s="78" t="n"/>
      <c r="C763" s="7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</row>
    <row r="764">
      <c r="A764" s="24" t="n"/>
      <c r="B764" s="78" t="n"/>
      <c r="C764" s="7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</row>
    <row r="765">
      <c r="A765" s="24" t="n"/>
      <c r="B765" s="78" t="n"/>
      <c r="C765" s="7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</row>
    <row r="766">
      <c r="A766" s="24" t="n"/>
      <c r="B766" s="78" t="n"/>
      <c r="C766" s="7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</row>
    <row r="767">
      <c r="A767" s="24" t="n"/>
      <c r="B767" s="78" t="n"/>
      <c r="C767" s="7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</row>
    <row r="768">
      <c r="A768" s="24" t="n"/>
      <c r="B768" s="78" t="n"/>
      <c r="C768" s="7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</row>
    <row r="769">
      <c r="A769" s="24" t="n"/>
      <c r="B769" s="78" t="n"/>
      <c r="C769" s="7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</row>
    <row r="770">
      <c r="A770" s="24" t="n"/>
      <c r="B770" s="78" t="n"/>
      <c r="C770" s="7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</row>
    <row r="771">
      <c r="A771" s="24" t="n"/>
      <c r="B771" s="78" t="n"/>
      <c r="C771" s="7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</row>
    <row r="772">
      <c r="A772" s="24" t="n"/>
      <c r="B772" s="78" t="n"/>
      <c r="C772" s="7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</row>
    <row r="773">
      <c r="A773" s="24" t="n"/>
      <c r="B773" s="78" t="n"/>
      <c r="C773" s="7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</row>
    <row r="774">
      <c r="A774" s="24" t="n"/>
      <c r="B774" s="78" t="n"/>
      <c r="C774" s="7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</row>
    <row r="775">
      <c r="A775" s="24" t="n"/>
      <c r="B775" s="78" t="n"/>
      <c r="C775" s="7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</row>
    <row r="776">
      <c r="A776" s="24" t="n"/>
      <c r="B776" s="78" t="n"/>
      <c r="C776" s="7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</row>
    <row r="777">
      <c r="A777" s="24" t="n"/>
      <c r="B777" s="78" t="n"/>
      <c r="C777" s="7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</row>
    <row r="778">
      <c r="A778" s="24" t="n"/>
      <c r="B778" s="78" t="n"/>
      <c r="C778" s="7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</row>
    <row r="779">
      <c r="A779" s="24" t="n"/>
      <c r="B779" s="78" t="n"/>
      <c r="C779" s="7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</row>
    <row r="780">
      <c r="A780" s="24" t="n"/>
      <c r="B780" s="78" t="n"/>
      <c r="C780" s="7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</row>
    <row r="781">
      <c r="A781" s="24" t="n"/>
      <c r="B781" s="78" t="n"/>
      <c r="C781" s="7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</row>
    <row r="782">
      <c r="A782" s="24" t="n"/>
      <c r="B782" s="78" t="n"/>
      <c r="C782" s="7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</row>
    <row r="783">
      <c r="A783" s="24" t="n"/>
      <c r="B783" s="78" t="n"/>
      <c r="C783" s="7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</row>
    <row r="784">
      <c r="A784" s="24" t="n"/>
      <c r="B784" s="78" t="n"/>
      <c r="C784" s="7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</row>
    <row r="785">
      <c r="A785" s="24" t="n"/>
      <c r="B785" s="78" t="n"/>
      <c r="C785" s="7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</row>
    <row r="786">
      <c r="A786" s="24" t="n"/>
      <c r="B786" s="78" t="n"/>
      <c r="C786" s="7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</row>
    <row r="787">
      <c r="A787" s="24" t="n"/>
      <c r="B787" s="78" t="n"/>
      <c r="C787" s="7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</row>
    <row r="788">
      <c r="A788" s="24" t="n"/>
      <c r="B788" s="78" t="n"/>
      <c r="C788" s="7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</row>
    <row r="789">
      <c r="A789" s="24" t="n"/>
      <c r="B789" s="78" t="n"/>
      <c r="C789" s="7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</row>
    <row r="790">
      <c r="A790" s="24" t="n"/>
      <c r="B790" s="78" t="n"/>
      <c r="C790" s="7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</row>
    <row r="791">
      <c r="A791" s="24" t="n"/>
      <c r="B791" s="78" t="n"/>
      <c r="C791" s="7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</row>
    <row r="792">
      <c r="A792" s="24" t="n"/>
      <c r="B792" s="78" t="n"/>
      <c r="C792" s="7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</row>
    <row r="793">
      <c r="A793" s="24" t="n"/>
      <c r="B793" s="78" t="n"/>
      <c r="C793" s="7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</row>
    <row r="794">
      <c r="A794" s="24" t="n"/>
      <c r="B794" s="78" t="n"/>
      <c r="C794" s="7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</row>
    <row r="795">
      <c r="A795" s="24" t="n"/>
      <c r="B795" s="78" t="n"/>
      <c r="C795" s="7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</row>
    <row r="796">
      <c r="A796" s="24" t="n"/>
      <c r="B796" s="78" t="n"/>
      <c r="C796" s="7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</row>
    <row r="797">
      <c r="A797" s="24" t="n"/>
      <c r="B797" s="78" t="n"/>
      <c r="C797" s="7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</row>
    <row r="798">
      <c r="A798" s="24" t="n"/>
      <c r="B798" s="78" t="n"/>
      <c r="C798" s="7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</row>
    <row r="799">
      <c r="A799" s="24" t="n"/>
      <c r="B799" s="78" t="n"/>
      <c r="C799" s="7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</row>
    <row r="800">
      <c r="A800" s="24" t="n"/>
      <c r="B800" s="78" t="n"/>
      <c r="C800" s="7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</row>
    <row r="801">
      <c r="A801" s="24" t="n"/>
      <c r="B801" s="78" t="n"/>
      <c r="C801" s="7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</row>
    <row r="802">
      <c r="A802" s="24" t="n"/>
      <c r="B802" s="78" t="n"/>
      <c r="C802" s="7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</row>
    <row r="803">
      <c r="A803" s="24" t="n"/>
      <c r="B803" s="78" t="n"/>
      <c r="C803" s="7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</row>
    <row r="804">
      <c r="A804" s="24" t="n"/>
      <c r="B804" s="78" t="n"/>
      <c r="C804" s="7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</row>
    <row r="805">
      <c r="A805" s="24" t="n"/>
      <c r="B805" s="78" t="n"/>
      <c r="C805" s="7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</row>
    <row r="806">
      <c r="A806" s="24" t="n"/>
      <c r="B806" s="78" t="n"/>
      <c r="C806" s="7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</row>
    <row r="807">
      <c r="A807" s="24" t="n"/>
      <c r="B807" s="78" t="n"/>
      <c r="C807" s="7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</row>
    <row r="808">
      <c r="A808" s="24" t="n"/>
      <c r="B808" s="78" t="n"/>
      <c r="C808" s="7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</row>
    <row r="809">
      <c r="A809" s="24" t="n"/>
      <c r="B809" s="78" t="n"/>
      <c r="C809" s="7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</row>
    <row r="810">
      <c r="A810" s="24" t="n"/>
      <c r="B810" s="78" t="n"/>
      <c r="C810" s="7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</row>
    <row r="811">
      <c r="A811" s="24" t="n"/>
      <c r="B811" s="78" t="n"/>
      <c r="C811" s="7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</row>
    <row r="812">
      <c r="A812" s="24" t="n"/>
      <c r="B812" s="78" t="n"/>
      <c r="C812" s="7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</row>
    <row r="813">
      <c r="A813" s="24" t="n"/>
      <c r="B813" s="78" t="n"/>
      <c r="C813" s="7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</row>
    <row r="814">
      <c r="A814" s="24" t="n"/>
      <c r="B814" s="78" t="n"/>
      <c r="C814" s="7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</row>
    <row r="815">
      <c r="A815" s="24" t="n"/>
      <c r="B815" s="78" t="n"/>
      <c r="C815" s="7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</row>
    <row r="816">
      <c r="A816" s="24" t="n"/>
      <c r="B816" s="78" t="n"/>
      <c r="C816" s="7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</row>
    <row r="817">
      <c r="A817" s="24" t="n"/>
      <c r="B817" s="78" t="n"/>
      <c r="C817" s="7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</row>
    <row r="818">
      <c r="A818" s="24" t="n"/>
      <c r="B818" s="78" t="n"/>
      <c r="C818" s="7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</row>
    <row r="819">
      <c r="A819" s="24" t="n"/>
      <c r="B819" s="78" t="n"/>
      <c r="C819" s="7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</row>
    <row r="820">
      <c r="A820" s="24" t="n"/>
      <c r="B820" s="78" t="n"/>
      <c r="C820" s="7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</row>
    <row r="821">
      <c r="A821" s="24" t="n"/>
      <c r="B821" s="78" t="n"/>
      <c r="C821" s="7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</row>
    <row r="822">
      <c r="A822" s="24" t="n"/>
      <c r="B822" s="78" t="n"/>
      <c r="C822" s="7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</row>
    <row r="823">
      <c r="A823" s="24" t="n"/>
      <c r="B823" s="78" t="n"/>
      <c r="C823" s="7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</row>
    <row r="824">
      <c r="A824" s="24" t="n"/>
      <c r="B824" s="78" t="n"/>
      <c r="C824" s="7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</row>
    <row r="825">
      <c r="A825" s="24" t="n"/>
      <c r="B825" s="78" t="n"/>
      <c r="C825" s="7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</row>
    <row r="826">
      <c r="A826" s="24" t="n"/>
      <c r="B826" s="78" t="n"/>
      <c r="C826" s="7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</row>
    <row r="827">
      <c r="A827" s="24" t="n"/>
      <c r="B827" s="78" t="n"/>
      <c r="C827" s="7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</row>
    <row r="828">
      <c r="A828" s="24" t="n"/>
      <c r="B828" s="78" t="n"/>
      <c r="C828" s="7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</row>
    <row r="829">
      <c r="A829" s="24" t="n"/>
      <c r="B829" s="78" t="n"/>
      <c r="C829" s="7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</row>
    <row r="830">
      <c r="A830" s="24" t="n"/>
      <c r="B830" s="78" t="n"/>
      <c r="C830" s="7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</row>
    <row r="831">
      <c r="A831" s="24" t="n"/>
      <c r="B831" s="78" t="n"/>
      <c r="C831" s="7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</row>
    <row r="832">
      <c r="A832" s="24" t="n"/>
      <c r="B832" s="78" t="n"/>
      <c r="C832" s="7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</row>
    <row r="833">
      <c r="A833" s="24" t="n"/>
      <c r="B833" s="78" t="n"/>
      <c r="C833" s="7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</row>
    <row r="834">
      <c r="A834" s="24" t="n"/>
      <c r="B834" s="78" t="n"/>
      <c r="C834" s="7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</row>
  </sheetData>
  <autoFilter ref="$B$1:$Q$143"/>
  <dataValidations count="2">
    <dataValidation sqref="E4:E834" showDropDown="0" showInputMessage="0" showErrorMessage="1" allowBlank="1" type="list">
      <formula1>"Chung,vợ,chồng,SUBO,SUGI"</formula1>
    </dataValidation>
    <dataValidation sqref="D4:D834" showDropDown="0" showInputMessage="0" showErrorMessage="1" allowBlank="1" type="list">
      <formula1>"Ăn uống,vui chơi,đồ dùng GĐ,Nợ,phí tiện ích,Y tế,Công việc,học tập,event,Làm đẹp"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9.13" customWidth="1" style="96" min="9" max="9"/>
  </cols>
  <sheetData>
    <row r="1">
      <c r="A1" s="13" t="n"/>
      <c r="B1" s="2" t="n">
        <v>46023</v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3" t="n"/>
      <c r="B2" s="14" t="n"/>
      <c r="C2" s="14" t="n"/>
      <c r="D2" s="40" t="n"/>
      <c r="E2" s="40" t="n"/>
      <c r="F2" s="40" t="n"/>
      <c r="G2" s="40" t="n"/>
      <c r="H2" s="40" t="n"/>
      <c r="I2" s="40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9" t="inlineStr">
        <is>
          <t>I</t>
        </is>
      </c>
      <c r="B3" s="27" t="inlineStr">
        <is>
          <t>THU NHẬP</t>
        </is>
      </c>
      <c r="C3" s="21" t="n">
        <v>1</v>
      </c>
      <c r="D3" s="27">
        <f>SUM(D4:D7)</f>
        <v/>
      </c>
      <c r="E3" s="31" t="n"/>
      <c r="F3" s="31" t="n"/>
      <c r="G3" s="31" t="n"/>
      <c r="H3" s="31" t="n"/>
      <c r="I3" s="40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3" t="inlineStr">
        <is>
          <t>1</t>
        </is>
      </c>
      <c r="B4" s="75" t="inlineStr">
        <is>
          <t>ck</t>
        </is>
      </c>
      <c r="C4" s="14" t="n"/>
      <c r="D4" s="71">
        <f>SUM(E4:H4)</f>
        <v/>
      </c>
      <c r="E4" s="40" t="n">
        <v>44947000</v>
      </c>
      <c r="F4" s="40" t="n">
        <v>8000000</v>
      </c>
      <c r="G4" s="40" t="n">
        <v>0</v>
      </c>
      <c r="H4" s="40" t="n">
        <v>0</v>
      </c>
      <c r="I4" s="40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3" t="inlineStr">
        <is>
          <t>2</t>
        </is>
      </c>
      <c r="B5" s="75" t="inlineStr">
        <is>
          <t>vk</t>
        </is>
      </c>
      <c r="C5" s="14" t="n"/>
      <c r="D5" s="71">
        <f>SUM(E5:H5)</f>
        <v/>
      </c>
      <c r="E5" s="40" t="n">
        <v>30000000</v>
      </c>
      <c r="F5" s="40" t="n">
        <v>5000000</v>
      </c>
      <c r="G5" s="40" t="n">
        <v>0</v>
      </c>
      <c r="H5" s="40" t="n">
        <v>0</v>
      </c>
      <c r="I5" s="40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3" t="inlineStr">
        <is>
          <t>3</t>
        </is>
      </c>
      <c r="B6" s="75" t="inlineStr">
        <is>
          <t>Subo</t>
        </is>
      </c>
      <c r="C6" s="41" t="n"/>
      <c r="D6" s="71">
        <f>SUM(E6:H6)</f>
        <v/>
      </c>
      <c r="E6" s="40" t="n">
        <v>500000</v>
      </c>
      <c r="F6" s="40" t="n">
        <v>200000</v>
      </c>
      <c r="G6" s="40" t="n">
        <v>0</v>
      </c>
      <c r="H6" s="40" t="n">
        <v>0</v>
      </c>
      <c r="I6" s="40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3" t="inlineStr">
        <is>
          <t>4</t>
        </is>
      </c>
      <c r="B7" s="75" t="inlineStr">
        <is>
          <t>Sugi</t>
        </is>
      </c>
      <c r="C7" s="41" t="n"/>
      <c r="D7" s="71">
        <f>SUM(E7:H7)</f>
        <v/>
      </c>
      <c r="E7" s="40" t="n">
        <v>500000</v>
      </c>
      <c r="F7" s="40" t="n">
        <v>200000</v>
      </c>
      <c r="G7" s="40" t="n">
        <v>400000</v>
      </c>
      <c r="H7" s="40" t="n">
        <v>0</v>
      </c>
      <c r="I7" s="40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42" t="inlineStr">
        <is>
          <t>II</t>
        </is>
      </c>
      <c r="B8" s="46" t="inlineStr">
        <is>
          <t>TIẾT KIỆM</t>
        </is>
      </c>
      <c r="C8" s="45" t="n">
        <v>0.3</v>
      </c>
      <c r="D8" s="46">
        <f>D3*C8</f>
        <v/>
      </c>
      <c r="E8" s="49" t="n"/>
      <c r="F8" s="49" t="n"/>
      <c r="G8" s="49" t="n"/>
      <c r="H8" s="49" t="n"/>
      <c r="I8" s="40" t="inlineStr">
        <is>
          <t>CÒN LẠI</t>
        </is>
      </c>
      <c r="J8" s="14" t="n"/>
      <c r="K8" s="14">
        <f>D3-D11</f>
        <v/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50" t="n"/>
      <c r="B9" s="52" t="inlineStr">
        <is>
          <t>TK thực tế</t>
        </is>
      </c>
      <c r="C9" s="51" t="n"/>
      <c r="D9" s="52" t="n"/>
      <c r="E9" s="53" t="n"/>
      <c r="F9" s="55" t="n"/>
      <c r="G9" s="55" t="n"/>
      <c r="H9" s="55" t="n"/>
      <c r="I9" s="40" t="inlineStr">
        <is>
          <t>CP ĐÃ TRỪ NHƯNG CHƯA ĐÓNG</t>
        </is>
      </c>
      <c r="J9" s="14" t="inlineStr">
        <is>
          <t>HỌC PHÍ</t>
        </is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56" t="inlineStr">
        <is>
          <t>III</t>
        </is>
      </c>
      <c r="B10" s="59" t="inlineStr">
        <is>
          <t>CHI PHÍ</t>
        </is>
      </c>
      <c r="C10" s="58" t="n">
        <v>0.7</v>
      </c>
      <c r="D10" s="59">
        <f>D3*C10</f>
        <v/>
      </c>
      <c r="E10" s="60" t="n"/>
      <c r="F10" s="62" t="n"/>
      <c r="G10" s="62" t="n"/>
      <c r="H10" s="62" t="n"/>
      <c r="I10" s="71" t="n"/>
      <c r="J10" s="14" t="inlineStr">
        <is>
          <t>ĐIỆN THOẠI</t>
        </is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63" t="n"/>
      <c r="B11" s="64" t="inlineStr">
        <is>
          <t>CP Thực tế</t>
        </is>
      </c>
      <c r="C11" s="68" t="n"/>
      <c r="D11" s="66">
        <f>SUM(D12,D16,D18)</f>
        <v/>
      </c>
      <c r="E11" s="68" t="n"/>
      <c r="F11" s="68" t="n"/>
      <c r="G11" s="68" t="n"/>
      <c r="H11" s="68" t="n"/>
      <c r="I11" s="71" t="n"/>
      <c r="J11" s="14" t="n"/>
      <c r="K11" s="14">
        <f>SUM(K8:K10)</f>
        <v/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3" t="inlineStr">
        <is>
          <t>1</t>
        </is>
      </c>
      <c r="B12" s="70" t="inlineStr">
        <is>
          <t>Chi phí chung gia đình</t>
        </is>
      </c>
      <c r="C12" s="72">
        <f>IFERROR(D12/D11, 0)</f>
        <v/>
      </c>
      <c r="D12" s="71">
        <f>SUM(D13:D15)</f>
        <v/>
      </c>
      <c r="E12" s="40" t="n"/>
      <c r="F12" s="40" t="n"/>
      <c r="G12" s="40" t="n"/>
      <c r="H12" s="40" t="n"/>
      <c r="I12" s="71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3" t="inlineStr">
        <is>
          <t>a</t>
        </is>
      </c>
      <c r="B13" s="75" t="inlineStr">
        <is>
          <t>Chi phí chung</t>
        </is>
      </c>
      <c r="C13" s="14">
        <f>IFERROR(D13/$D$10, 0)</f>
        <v/>
      </c>
      <c r="D13" s="71">
        <f>'T6 - DETAIL'!I2</f>
        <v/>
      </c>
      <c r="E13" s="40" t="n"/>
      <c r="F13" s="40" t="n"/>
      <c r="G13" s="40" t="n"/>
      <c r="H13" s="40" t="n"/>
      <c r="I13" s="71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3" t="inlineStr">
        <is>
          <t>b</t>
        </is>
      </c>
      <c r="B14" s="75" t="inlineStr">
        <is>
          <t>Chi phí riêng subo</t>
        </is>
      </c>
      <c r="C14" s="14">
        <f>IFERROR(D14/$D$10, 0)</f>
        <v/>
      </c>
      <c r="D14" s="71">
        <f>'T6 - DETAIL'!I5</f>
        <v/>
      </c>
      <c r="E14" s="40" t="n"/>
      <c r="F14" s="40" t="n"/>
      <c r="G14" s="40" t="n"/>
      <c r="H14" s="40" t="n"/>
      <c r="I14" s="71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3" t="inlineStr">
        <is>
          <t>c</t>
        </is>
      </c>
      <c r="B15" s="75" t="inlineStr">
        <is>
          <t>chi phí riêng sugi</t>
        </is>
      </c>
      <c r="C15" s="14">
        <f>IFERROR(D15/$D$10, 0)</f>
        <v/>
      </c>
      <c r="D15" s="71">
        <f>'T6 - DETAIL'!I6</f>
        <v/>
      </c>
      <c r="E15" s="40" t="n"/>
      <c r="F15" s="40" t="n"/>
      <c r="G15" s="40" t="n"/>
      <c r="H15" s="40" t="n"/>
      <c r="I15" s="71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3" t="inlineStr">
        <is>
          <t>2</t>
        </is>
      </c>
      <c r="B16" s="70" t="inlineStr">
        <is>
          <t>Chi phí riêng ck (30%)</t>
        </is>
      </c>
      <c r="C16" s="72">
        <f>IFERROR(D16/D11, 0)</f>
        <v/>
      </c>
      <c r="D16" s="71">
        <f>'T6 - DETAIL'!I3</f>
        <v/>
      </c>
      <c r="E16" s="40" t="n"/>
      <c r="F16" s="40" t="n"/>
      <c r="G16" s="40" t="n"/>
      <c r="H16" s="40" t="n"/>
      <c r="I16" s="71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3" t="n"/>
      <c r="B17" s="75">
        <f>30%*D10</f>
        <v/>
      </c>
      <c r="C17" s="14" t="n"/>
      <c r="D17" s="40" t="n"/>
      <c r="E17" s="40" t="n"/>
      <c r="F17" s="40" t="n"/>
      <c r="G17" s="40" t="n"/>
      <c r="H17" s="40" t="n"/>
      <c r="I17" s="40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3" t="inlineStr">
        <is>
          <t>3</t>
        </is>
      </c>
      <c r="B18" s="70" t="inlineStr">
        <is>
          <t>Chi phí riêng vk (30%)</t>
        </is>
      </c>
      <c r="C18" s="72">
        <f>IFERROR(D18/D11, 0)</f>
        <v/>
      </c>
      <c r="D18" s="71">
        <f>'T6 - DETAIL'!I4</f>
        <v/>
      </c>
      <c r="E18" s="40" t="n"/>
      <c r="F18" s="40" t="n"/>
      <c r="G18" s="40" t="n"/>
      <c r="H18" s="40" t="n"/>
      <c r="I18" s="7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3" t="n"/>
      <c r="B19" s="75">
        <f>30%*D10</f>
        <v/>
      </c>
      <c r="C19" s="14" t="n"/>
      <c r="D19" s="40" t="n"/>
      <c r="E19" s="40" t="n"/>
      <c r="F19" s="40" t="n"/>
      <c r="G19" s="40" t="n"/>
      <c r="H19" s="40" t="n"/>
      <c r="I19" s="40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3" t="n"/>
      <c r="B20" s="75" t="n"/>
      <c r="C20" s="14" t="n"/>
      <c r="D20" s="40" t="n"/>
      <c r="E20" s="40" t="n"/>
      <c r="F20" s="40" t="n"/>
      <c r="G20" s="40" t="n"/>
      <c r="H20" s="40" t="n"/>
      <c r="I20" s="40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3" t="n"/>
      <c r="B22" s="75" t="n"/>
      <c r="C22" s="14" t="n"/>
      <c r="D22" s="14" t="n"/>
      <c r="E22" s="14" t="n"/>
      <c r="F22" s="14" t="n"/>
      <c r="G22" s="14" t="n"/>
      <c r="H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3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3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3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3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3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3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3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3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3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3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3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3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3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3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3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3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3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3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3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3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3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3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3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3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3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3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3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3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3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3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3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3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3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3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3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3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3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3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3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3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3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3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3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3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3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3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3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3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3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3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3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3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3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3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3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3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3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3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3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3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3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3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3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3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3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3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3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3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3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3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3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3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3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3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3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3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3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3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3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3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3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3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3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3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3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3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3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3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3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3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3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3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3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3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3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3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3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3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3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3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3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3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3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3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3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3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3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3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3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3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3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3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3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3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3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3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3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3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3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3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3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3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3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3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3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3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3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3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3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3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3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3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3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3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3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3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3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3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3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3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3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3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3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3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3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3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3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3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3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3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3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3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3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3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3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3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3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3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3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3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3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3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3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3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3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3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3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3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3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3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3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3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3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3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3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3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3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3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3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3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3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3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3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3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3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3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3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3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3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3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3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3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3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3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3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3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3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3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3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3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3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3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3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3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3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3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3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3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3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3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3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3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3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3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3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3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3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3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3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3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3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3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3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3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3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3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3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3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3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3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3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3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3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3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3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3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3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3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3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3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3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3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3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3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3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3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3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3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3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3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3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3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3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3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3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3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3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3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3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3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3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3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3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3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3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3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3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3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3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3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3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3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3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3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3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3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3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3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3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3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3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3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3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3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3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3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3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3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3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3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3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3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3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3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3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3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3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3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3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3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3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3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3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3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3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3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3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3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3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3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3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3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3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3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3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3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3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3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3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3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3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3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3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3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3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3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3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3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3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3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3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3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3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3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3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3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3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3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3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3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3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3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3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3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3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3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3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3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3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3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3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3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3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3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3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3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3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3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3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3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3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3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3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3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3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3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3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3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3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3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3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3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3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3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3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3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3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3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3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3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3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3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3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3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3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3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3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3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3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3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3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3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3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3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3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3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3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3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3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3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3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3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3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3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3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3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3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3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3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3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3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3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3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3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3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3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3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3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3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3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3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3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3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3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3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3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3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3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3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3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3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3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3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3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3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3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3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3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3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3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3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3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3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3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3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3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3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3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3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3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3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3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3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3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3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3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3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3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3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3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3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3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3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3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3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3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3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3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3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3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3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3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3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3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3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3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3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3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3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3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3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3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3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3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3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3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3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3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3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3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3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3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3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3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3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3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3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3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3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3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3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3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3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3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3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3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3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3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3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3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3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3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3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3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3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3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3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3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3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3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3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3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3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3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3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3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3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3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3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3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3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3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3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3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3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3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3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3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3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3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3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3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3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3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3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3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3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3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3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3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3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3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3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3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3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3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3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3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3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3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3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3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3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3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3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3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3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3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3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3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3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3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3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3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3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3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3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3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3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3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3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3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3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3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3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3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3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3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3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3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3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3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3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3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3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3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3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3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3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3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3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3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3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3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3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3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3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3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3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3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3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3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3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3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3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3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3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3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3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3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3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3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3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3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3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3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3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3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3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3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3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3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3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3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3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3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3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3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3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3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3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3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3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3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3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3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3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3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3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3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3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3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3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3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3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3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3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3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3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3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3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3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3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3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3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3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3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3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3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3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3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3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3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3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3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3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3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3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3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3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3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3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3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3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3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3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3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3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3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3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3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3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3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3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3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3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3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3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3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3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3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3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3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3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3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3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3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3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3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3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3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3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3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3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3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3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3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3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3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3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3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3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3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3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3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3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3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3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3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3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3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3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3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3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3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3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3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3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3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3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3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3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3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3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3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3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3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3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3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3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3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3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3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3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3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3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3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3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3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3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3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3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3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3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3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3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3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3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3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3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3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3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3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3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3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3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3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3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3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3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3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3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3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3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3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3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3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3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3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3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3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3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3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3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3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3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3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3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3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3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3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3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3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3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3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3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3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3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3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3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3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3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3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3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3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3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3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3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3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3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3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3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3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3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3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3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3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3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3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3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3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3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3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3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3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3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3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3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3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3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3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3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3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3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3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3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3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3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3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3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3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3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3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3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3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3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3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3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3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3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3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3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3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3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3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3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3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3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3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3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3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3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3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3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3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3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3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3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3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3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3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3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3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3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3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3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3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3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3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3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3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3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3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3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C834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1" customWidth="1" style="96" min="3" max="4"/>
    <col width="25" customWidth="1" style="96" min="5" max="5"/>
    <col width="16.88" customWidth="1" style="96" min="6" max="6"/>
  </cols>
  <sheetData>
    <row r="1">
      <c r="A1" s="24" t="n"/>
      <c r="B1" s="78" t="n"/>
      <c r="C1" s="74" t="n"/>
      <c r="D1" s="14" t="n"/>
      <c r="E1" s="9" t="n"/>
      <c r="F1" s="11" t="n"/>
      <c r="G1" s="14" t="n"/>
      <c r="H1" s="14" t="inlineStr">
        <is>
          <t>Tổng</t>
        </is>
      </c>
      <c r="I1" s="90">
        <f>SUM(F4:F1015)</f>
        <v/>
      </c>
      <c r="J1" s="24" t="inlineStr">
        <is>
          <t>ăn uống</t>
        </is>
      </c>
      <c r="K1" s="24" t="inlineStr">
        <is>
          <t>vui chơi</t>
        </is>
      </c>
      <c r="L1" s="24" t="inlineStr">
        <is>
          <t>công việc</t>
        </is>
      </c>
      <c r="M1" s="24" t="inlineStr">
        <is>
          <t>học tập</t>
        </is>
      </c>
      <c r="N1" s="24" t="inlineStr">
        <is>
          <t>đồ dùng GĐ</t>
        </is>
      </c>
      <c r="O1" s="14" t="inlineStr">
        <is>
          <t>Phí tiện ích</t>
        </is>
      </c>
      <c r="P1" s="14" t="inlineStr">
        <is>
          <t>làm đẹp</t>
        </is>
      </c>
      <c r="Q1" s="14" t="inlineStr">
        <is>
          <t>y tế</t>
        </is>
      </c>
      <c r="R1" s="82" t="inlineStr">
        <is>
          <t>event</t>
        </is>
      </c>
      <c r="S1" s="82" t="inlineStr">
        <is>
          <t>nợ</t>
        </is>
      </c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</row>
    <row r="2">
      <c r="A2" s="24" t="n"/>
      <c r="B2" s="32" t="inlineStr">
        <is>
          <t>Ngày</t>
        </is>
      </c>
      <c r="C2" s="33" t="inlineStr">
        <is>
          <t>nội dung</t>
        </is>
      </c>
      <c r="D2" s="34" t="inlineStr">
        <is>
          <t>Hạng mục</t>
        </is>
      </c>
      <c r="E2" s="34" t="inlineStr">
        <is>
          <t>Phân loại</t>
        </is>
      </c>
      <c r="F2" s="52" t="inlineStr">
        <is>
          <t>Số Tiền</t>
        </is>
      </c>
      <c r="G2" s="14" t="n"/>
      <c r="H2" s="37" t="inlineStr">
        <is>
          <t>Chung</t>
        </is>
      </c>
      <c r="I2" s="37">
        <f>SUM(J2:S2)</f>
        <v/>
      </c>
      <c r="J2" s="14">
        <f>SUMIFS($F$4:$F$834 , $D$4:$D$834, "Ăn uống", $E$4:$E$834, "chung")</f>
        <v/>
      </c>
      <c r="K2" s="14">
        <f>SUMIFS($F$4:$F$834 , $D$4:$D$834, "vui chơi", $E$4:$E$834, "chung")</f>
        <v/>
      </c>
      <c r="L2" s="14">
        <f>SUMIFS($F$4:$F$834 , $D$4:$D$834, "Công việc", $E$4:$E$834, "chung")</f>
        <v/>
      </c>
      <c r="M2" s="14">
        <f>SUMIFS($F$4:$F$834 , $D$4:$D$834, "học tập", $E$4:$E$834, "chung")</f>
        <v/>
      </c>
      <c r="N2" s="14">
        <f>SUMIFS($F$4:$F$834 , $D$4:$D$834, "đồ dùng GĐ", $E$4:$E$834, "chung")</f>
        <v/>
      </c>
      <c r="O2" s="14">
        <f>SUMIFS($F$4:$F$834 , $D$4:$D$834, "phí tiện ích", $E$4:$E$834, "chung")</f>
        <v/>
      </c>
      <c r="P2" s="14">
        <f>SUMIFS($F$4:$F$834 , $D$4:$D$834, "Làm đẹp", $E$4:$E$834, "chung")</f>
        <v/>
      </c>
      <c r="Q2" s="14">
        <f>SUMIFS($F$4:$F$834 , $D$4:$D$834, "Y tế", $E$4:$E$834, "chung")</f>
        <v/>
      </c>
      <c r="R2" s="14">
        <f>SUMIFS($F$4:$F$834 , $D$4:$D$834, "event", $E$4:$E$834, "chung")</f>
        <v/>
      </c>
      <c r="S2" s="14">
        <f>SUMIFS($F$4:$F$834 , $D$4:$D$834, "Nợ", $E$4:$E$834, "chung")</f>
        <v/>
      </c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>
      <c r="A3" s="24" t="n"/>
      <c r="B3" s="67" t="n"/>
      <c r="C3" s="69" t="n"/>
      <c r="F3" s="14">
        <f>SUM(F4:F834)</f>
        <v/>
      </c>
      <c r="H3" s="37" t="inlineStr">
        <is>
          <t>Chồng</t>
        </is>
      </c>
      <c r="I3" s="37">
        <f>SUM(J3:S3)</f>
        <v/>
      </c>
      <c r="J3" s="14">
        <f>SUMIFS($F$4:$F$834 , $D$4:$D$834, "Ăn uống", $E$4:$E$834, "chồng")</f>
        <v/>
      </c>
      <c r="K3" s="14">
        <f>SUMIFS($F$4:$F$834 , $D$4:$D$834, "vui chơi", $E$4:$E$834, "chồng")</f>
        <v/>
      </c>
      <c r="L3" s="14">
        <f>SUMIFS($F$4:$F$834 , $D$4:$D$834, "Công việc", $E$4:$E$834, "chồng")</f>
        <v/>
      </c>
      <c r="M3" s="14">
        <f>SUMIFS($F$4:$F$834 , $D$4:$D$834, "học tập", $E$4:$E$834, "chồng")</f>
        <v/>
      </c>
      <c r="N3" s="14">
        <f>SUMIFS($F$4:$F$834 , $D$4:$D$834, "đồ dùng GĐ", $E$4:$E$834, "chồng")</f>
        <v/>
      </c>
      <c r="O3" s="14">
        <f>SUMIFS($F$4:$F$834 , $D$4:$D$834, "phí tiện ích", $E$4:$E$834, "chồng")</f>
        <v/>
      </c>
      <c r="P3" s="14">
        <f>SUMIFS($F$4:$F$834 , $D$4:$D$834, "Làm đẹp", $E$4:$E$834, "chồng")</f>
        <v/>
      </c>
      <c r="Q3" s="14">
        <f>SUMIFS($F$4:$F$834 , $D$4:$D$834, "Y tế", $E$4:$E$834, "chồng")</f>
        <v/>
      </c>
      <c r="R3" s="14">
        <f>SUMIFS($F$4:$F$834 , $D$4:$D$834, "event", $E$4:$E$834, "chồng")</f>
        <v/>
      </c>
      <c r="S3" s="14">
        <f>SUMIFS($F$4:$F$834 , $D$4:$D$834, "Nợ", $E$4:$E$834, "chồng")</f>
        <v/>
      </c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>
      <c r="A4" s="24" t="n"/>
      <c r="B4" s="73" t="n"/>
      <c r="C4" s="74" t="inlineStr">
        <is>
          <t>nợ ck shinhan</t>
        </is>
      </c>
      <c r="D4" s="14" t="inlineStr">
        <is>
          <t>Nợ</t>
        </is>
      </c>
      <c r="E4" s="14" t="inlineStr">
        <is>
          <t>chồng</t>
        </is>
      </c>
      <c r="F4" s="14" t="n">
        <v>4500000</v>
      </c>
      <c r="G4" s="14" t="n"/>
      <c r="H4" s="76" t="inlineStr">
        <is>
          <t>vợ</t>
        </is>
      </c>
      <c r="I4" s="37">
        <f>SUM(J4:S4)</f>
        <v/>
      </c>
      <c r="J4" s="14">
        <f>SUMIFS($F$4:$F$834 , $D$4:$D$834, "Ăn uống", $E$4:$E$834, "vợ")</f>
        <v/>
      </c>
      <c r="K4" s="14">
        <f>SUMIFS($F$4:$F$834 , $D$4:$D$834, "vui chơi", $E$4:$E$834, "vợ")</f>
        <v/>
      </c>
      <c r="L4" s="14">
        <f>SUMIFS($F$4:$F$834 , $D$4:$D$834, "Công việc", $E$4:$E$834, "vợ")</f>
        <v/>
      </c>
      <c r="M4" s="14">
        <f>SUMIFS($F$4:$F$834 , $D$4:$D$834, "học tập", $E$4:$E$834, "vợ")</f>
        <v/>
      </c>
      <c r="N4" s="14">
        <f>SUMIFS($F$4:$F$834 , $D$4:$D$834, "đồ dùng GĐ", $E$4:$E$834, "vợ")</f>
        <v/>
      </c>
      <c r="O4" s="14">
        <f>SUMIFS($F$4:$F$834 , $D$4:$D$834, "phí tiện ích", $E$4:$E$834, "vợ")</f>
        <v/>
      </c>
      <c r="P4" s="14">
        <f>SUMIFS($F$4:$F$834 , $D$4:$D$834, "Làm đẹp", $E$4:$E$834, "vợ")</f>
        <v/>
      </c>
      <c r="Q4" s="14">
        <f>SUMIFS($F$4:$F$834 , $D$4:$D$834, "Y tế", $E$4:$E$834, "vợ")</f>
        <v/>
      </c>
      <c r="R4" s="14">
        <f>SUMIFS($F$4:$F$834 , $D$4:$D$834, "event", $E$4:$E$834, "vợ")</f>
        <v/>
      </c>
      <c r="S4" s="14">
        <f>SUMIFS($F$4:$F$834 , $D$4:$D$834, "Nợ", $E$4:$E$834, "vợ")</f>
        <v/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>
      <c r="A5" s="24" t="n"/>
      <c r="B5" s="67" t="n"/>
      <c r="C5" s="74" t="inlineStr">
        <is>
          <t>nợ thuế ck</t>
        </is>
      </c>
      <c r="D5" s="14" t="inlineStr">
        <is>
          <t>Nợ</t>
        </is>
      </c>
      <c r="E5" s="14" t="inlineStr">
        <is>
          <t>chồng</t>
        </is>
      </c>
      <c r="F5" s="14" t="n">
        <v>3000000</v>
      </c>
      <c r="G5" s="14" t="n"/>
      <c r="H5" s="76" t="inlineStr">
        <is>
          <t>subo</t>
        </is>
      </c>
      <c r="I5" s="37">
        <f>SUM(J5:S5)</f>
        <v/>
      </c>
      <c r="J5" s="14">
        <f>SUMIFS($F$4:$F$834 , $D$4:$D$834, "Ăn uống", $E$4:$E$834, "SUBO")</f>
        <v/>
      </c>
      <c r="K5" s="14">
        <f>SUMIFS($F$4:$F$834 , $D$4:$D$834, "vui chơi", $E$4:$E$834, "SUBO")</f>
        <v/>
      </c>
      <c r="L5" s="14">
        <f>SUMIFS($F$4:$F$834 , $D$4:$D$834, "Công việc", $E$4:$E$834, "SUBO")</f>
        <v/>
      </c>
      <c r="M5" s="14">
        <f>SUMIFS($F$4:$F$834 , $D$4:$D$834, "học tập", $E$4:$E$834, "SUBO")</f>
        <v/>
      </c>
      <c r="N5" s="14">
        <f>SUMIFS($F$4:$F$834 , $D$4:$D$834, "đồ dùng GĐ", $E$4:$E$834, "SUBO")</f>
        <v/>
      </c>
      <c r="O5" s="14">
        <f>SUMIFS($F$4:$F$834 , $D$4:$D$834, "phí tiện ích", $E$4:$E$834, "SUBO")</f>
        <v/>
      </c>
      <c r="P5" s="14">
        <f>SUMIFS($F$4:$F$834 , $D$4:$D$834, "Làm đẹp", $E$4:$E$834, "SUBO")</f>
        <v/>
      </c>
      <c r="Q5" s="14">
        <f>SUMIFS($F$4:$F$834 , $D$4:$D$834, "Y tế", $E$4:$E$834, "SUBO")</f>
        <v/>
      </c>
      <c r="R5" s="14">
        <f>SUMIFS($F$4:$F$834 , $D$4:$D$834, "event", $E$4:$E$834, "SUBO")</f>
        <v/>
      </c>
      <c r="S5" s="14">
        <f>SUMIFS($F$4:$F$834 , $D$4:$D$834, "Nợ", $E$4:$E$834, "SUBO")</f>
        <v/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>
      <c r="A6" s="24" t="n"/>
      <c r="B6" s="67" t="n"/>
      <c r="C6" s="74" t="inlineStr">
        <is>
          <t>nợ đt vk</t>
        </is>
      </c>
      <c r="D6" s="14" t="inlineStr">
        <is>
          <t>Nợ</t>
        </is>
      </c>
      <c r="E6" s="14" t="inlineStr">
        <is>
          <t>vợ</t>
        </is>
      </c>
      <c r="F6" s="14" t="n">
        <v>3000000</v>
      </c>
      <c r="G6" s="14" t="n"/>
      <c r="H6" s="76" t="inlineStr">
        <is>
          <t>sugi</t>
        </is>
      </c>
      <c r="I6" s="37">
        <f>SUM(J6:S6)</f>
        <v/>
      </c>
      <c r="J6" s="14">
        <f>SUMIFS($F$4:$F$834 , $D$4:$D$834, "Ăn uống", $E$4:$E$834, "SUGI")</f>
        <v/>
      </c>
      <c r="K6" s="14">
        <f>SUMIFS($F$4:$F$834 , $D$4:$D$834, "vui chơi", $E$4:$E$834, "SUGI")</f>
        <v/>
      </c>
      <c r="L6" s="14">
        <f>SUMIFS($F$4:$F$834 , $D$4:$D$834, "Công việc", $E$4:$E$834, "SUGI")</f>
        <v/>
      </c>
      <c r="M6" s="14">
        <f>SUMIFS($F$4:$F$834 , $D$4:$D$834, "học tập", $E$4:$E$834, "SUGI")</f>
        <v/>
      </c>
      <c r="N6" s="14">
        <f>SUMIFS($F$4:$F$834 , $D$4:$D$834, "đồ dùng GĐ", $E$4:$E$834, "SUGI")</f>
        <v/>
      </c>
      <c r="O6" s="14">
        <f>SUMIFS($F$4:$F$834 , $D$4:$D$834, "phí tiện ích", $E$4:$E$834, "SUGI")</f>
        <v/>
      </c>
      <c r="P6" s="14">
        <f>SUMIFS($F$4:$F$834 , $D$4:$D$834, "Làm đẹp", $E$4:$E$834, "SUGI")</f>
        <v/>
      </c>
      <c r="Q6" s="14">
        <f>SUMIFS($F$4:$F$834 , $D$4:$D$834, "Y tế", $E$4:$E$834, "SUGI")</f>
        <v/>
      </c>
      <c r="R6" s="14">
        <f>SUMIFS($F$4:$F$834 , $D$4:$D$834, "event", $E$4:$E$834, "SUGI")</f>
        <v/>
      </c>
      <c r="S6" s="14">
        <f>SUMIFS($F$4:$F$834 , $D$4:$D$834, "Nợ", $E$4:$E$834, "SUGI")</f>
        <v/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>
      <c r="A7" s="24" t="n"/>
      <c r="B7" s="67" t="n"/>
      <c r="C7" s="74" t="inlineStr">
        <is>
          <t>học phí subo</t>
        </is>
      </c>
      <c r="D7" s="14" t="inlineStr">
        <is>
          <t>học tập</t>
        </is>
      </c>
      <c r="E7" s="14" t="inlineStr">
        <is>
          <t>SUBO</t>
        </is>
      </c>
      <c r="F7" s="14">
        <f>9350000+2480000</f>
        <v/>
      </c>
      <c r="G7" s="14" t="n"/>
      <c r="H7" s="14" t="n"/>
      <c r="I7" s="14" t="inlineStr">
        <is>
          <t>sum</t>
        </is>
      </c>
      <c r="J7" s="77">
        <f>SUM(J2:J6)</f>
        <v/>
      </c>
      <c r="K7" s="77">
        <f>SUM(K2:K6)</f>
        <v/>
      </c>
      <c r="L7" s="77">
        <f>SUM(L2:L6)</f>
        <v/>
      </c>
      <c r="M7" s="77">
        <f>SUM(M2:M6)</f>
        <v/>
      </c>
      <c r="N7" s="77">
        <f>SUM(N2:N6)</f>
        <v/>
      </c>
      <c r="O7" s="77">
        <f>SUM(O2:O6)</f>
        <v/>
      </c>
      <c r="P7" s="77">
        <f>SUM(P2:P6)</f>
        <v/>
      </c>
      <c r="Q7" s="77">
        <f>SUM(Q2:Q6)</f>
        <v/>
      </c>
      <c r="R7" s="77">
        <f>SUM(R2:R6)</f>
        <v/>
      </c>
      <c r="S7" s="77">
        <f>SUM(S2:S6)</f>
        <v/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>
      <c r="A8" s="24" t="n"/>
      <c r="B8" s="67" t="n"/>
      <c r="C8" s="74" t="inlineStr">
        <is>
          <t>chơi 1/6</t>
        </is>
      </c>
      <c r="D8" s="14" t="inlineStr">
        <is>
          <t>vui chơi</t>
        </is>
      </c>
      <c r="E8" s="14" t="inlineStr">
        <is>
          <t>Chung</t>
        </is>
      </c>
      <c r="F8" s="14" t="n">
        <v>120000</v>
      </c>
      <c r="G8" s="14" t="n"/>
      <c r="H8" s="14" t="n"/>
      <c r="I8" s="14" t="inlineStr">
        <is>
          <t>%</t>
        </is>
      </c>
      <c r="J8" s="72">
        <f>J7/$I$1</f>
        <v/>
      </c>
      <c r="K8" s="72">
        <f>K7/$I$1</f>
        <v/>
      </c>
      <c r="L8" s="72">
        <f>L7/$I$1</f>
        <v/>
      </c>
      <c r="M8" s="72">
        <f>M7/$I$1</f>
        <v/>
      </c>
      <c r="N8" s="72">
        <f>N7/$I$1</f>
        <v/>
      </c>
      <c r="O8" s="72">
        <f>O7/$I$1</f>
        <v/>
      </c>
      <c r="P8" s="72">
        <f>P7/$I$1</f>
        <v/>
      </c>
      <c r="Q8" s="72">
        <f>Q7/$I$1</f>
        <v/>
      </c>
      <c r="R8" s="72">
        <f>R7/$I$1</f>
        <v/>
      </c>
      <c r="S8" s="72">
        <f>S7/$I$1</f>
        <v/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>
      <c r="A9" s="24" t="n"/>
      <c r="B9" s="92" t="n">
        <v>2</v>
      </c>
      <c r="C9" s="74" t="inlineStr">
        <is>
          <t>mở thẻ shb</t>
        </is>
      </c>
      <c r="D9" s="14" t="inlineStr">
        <is>
          <t>Công việc</t>
        </is>
      </c>
      <c r="E9" s="14" t="inlineStr">
        <is>
          <t>vợ</t>
        </is>
      </c>
      <c r="F9" s="14" t="n">
        <v>110000</v>
      </c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>
      <c r="A10" s="24" t="n"/>
      <c r="B10" s="67" t="n"/>
      <c r="C10" s="74" t="inlineStr">
        <is>
          <t>ăn vặt</t>
        </is>
      </c>
      <c r="D10" s="14" t="inlineStr">
        <is>
          <t>Ăn uống</t>
        </is>
      </c>
      <c r="E10" s="14" t="inlineStr">
        <is>
          <t>Chung</t>
        </is>
      </c>
      <c r="F10" s="14">
        <f>183000+60000</f>
        <v/>
      </c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>
      <c r="A11" s="24" t="n"/>
      <c r="B11" s="67" t="n"/>
      <c r="C11" s="74" t="inlineStr">
        <is>
          <t>siêu thị coop, nước dừa</t>
        </is>
      </c>
      <c r="D11" s="14" t="inlineStr">
        <is>
          <t>Ăn uống</t>
        </is>
      </c>
      <c r="E11" s="14" t="inlineStr">
        <is>
          <t>Chung</t>
        </is>
      </c>
      <c r="F11" s="14">
        <f>395000+30000</f>
        <v/>
      </c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>
        <f>J4/14</f>
        <v/>
      </c>
      <c r="W11" s="14" t="n"/>
      <c r="X11" s="14" t="n"/>
      <c r="Y11" s="14" t="n"/>
      <c r="Z11" s="14" t="n"/>
      <c r="AA11" s="14" t="n"/>
      <c r="AB11" s="14" t="n"/>
      <c r="AC11" s="14" t="n"/>
    </row>
    <row r="12">
      <c r="A12" s="24" t="n"/>
      <c r="B12" s="67" t="n"/>
      <c r="C12" s="74" t="inlineStr">
        <is>
          <t>phô tô, sao y, phí sao kê NH, dịch thuật</t>
        </is>
      </c>
      <c r="D12" s="14" t="inlineStr">
        <is>
          <t>Công việc</t>
        </is>
      </c>
      <c r="E12" s="14" t="inlineStr">
        <is>
          <t>vợ</t>
        </is>
      </c>
      <c r="F12" s="14">
        <f>35000+165000+100000+21000</f>
        <v/>
      </c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>
      <c r="A13" s="24" t="n"/>
      <c r="B13" s="67" t="n"/>
      <c r="C13" s="74" t="inlineStr">
        <is>
          <t>ăn vk</t>
        </is>
      </c>
      <c r="D13" s="14" t="inlineStr">
        <is>
          <t>Ăn uống</t>
        </is>
      </c>
      <c r="E13" s="14" t="inlineStr">
        <is>
          <t>vợ</t>
        </is>
      </c>
      <c r="F13" s="14" t="n">
        <v>700000</v>
      </c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>
        <f>J3/14</f>
        <v/>
      </c>
      <c r="W13" s="14" t="n"/>
      <c r="X13" s="14" t="n"/>
      <c r="Y13" s="14" t="n"/>
      <c r="Z13" s="14" t="n"/>
      <c r="AA13" s="14" t="n"/>
      <c r="AB13" s="14" t="n"/>
      <c r="AC13" s="14" t="n"/>
    </row>
    <row r="14">
      <c r="A14" s="24" t="n"/>
      <c r="B14" s="67" t="n"/>
      <c r="C14" s="74" t="inlineStr">
        <is>
          <t>măng cụt</t>
        </is>
      </c>
      <c r="D14" s="14" t="inlineStr">
        <is>
          <t>Ăn uống</t>
        </is>
      </c>
      <c r="E14" s="14" t="inlineStr">
        <is>
          <t>Chung</t>
        </is>
      </c>
      <c r="F14" s="14" t="n">
        <v>500000</v>
      </c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</row>
    <row r="15">
      <c r="A15" s="24" t="n"/>
      <c r="B15" s="67" t="n"/>
      <c r="C15" s="74" t="inlineStr">
        <is>
          <t>khám + thuốc sugi</t>
        </is>
      </c>
      <c r="D15" s="14" t="inlineStr">
        <is>
          <t>Y tế</t>
        </is>
      </c>
      <c r="E15" s="14" t="inlineStr">
        <is>
          <t>SUGI</t>
        </is>
      </c>
      <c r="F15" s="14">
        <f>150000+145000</f>
        <v/>
      </c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>
      <c r="A16" s="24" t="n"/>
      <c r="B16" s="92" t="n">
        <v>6</v>
      </c>
      <c r="C16" s="74" t="inlineStr">
        <is>
          <t>ăn ck cty</t>
        </is>
      </c>
      <c r="D16" s="14" t="inlineStr">
        <is>
          <t>Ăn uống</t>
        </is>
      </c>
      <c r="E16" s="14" t="inlineStr">
        <is>
          <t>chồng</t>
        </is>
      </c>
      <c r="F16" s="14" t="n">
        <v>390000</v>
      </c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>
      <c r="A17" s="24" t="n"/>
      <c r="B17" s="67" t="n"/>
      <c r="C17" s="74" t="inlineStr">
        <is>
          <t>làm răng</t>
        </is>
      </c>
      <c r="D17" s="14" t="inlineStr">
        <is>
          <t>Y tế</t>
        </is>
      </c>
      <c r="E17" s="14" t="inlineStr">
        <is>
          <t>SUBO</t>
        </is>
      </c>
      <c r="F17" s="14" t="n">
        <v>1200000</v>
      </c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</row>
    <row r="18">
      <c r="A18" s="24" t="n"/>
      <c r="B18" s="67" t="n"/>
      <c r="C18" s="74" t="inlineStr">
        <is>
          <t>emart</t>
        </is>
      </c>
      <c r="D18" s="14" t="inlineStr">
        <is>
          <t>Ăn uống</t>
        </is>
      </c>
      <c r="E18" s="14" t="inlineStr">
        <is>
          <t>Chung</t>
        </is>
      </c>
      <c r="F18" s="14" t="n">
        <v>694000</v>
      </c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>
      <c r="A19" s="24" t="n"/>
      <c r="B19" s="67" t="n"/>
      <c r="C19" s="74" t="inlineStr">
        <is>
          <t>super wing</t>
        </is>
      </c>
      <c r="D19" s="14" t="inlineStr">
        <is>
          <t>vui chơi</t>
        </is>
      </c>
      <c r="E19" s="14" t="inlineStr">
        <is>
          <t>SUBO</t>
        </is>
      </c>
      <c r="F19" s="14" t="n">
        <v>281000</v>
      </c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>
      <c r="A20" s="24" t="n"/>
      <c r="B20" s="67" t="n"/>
      <c r="C20" s="74" t="inlineStr">
        <is>
          <t>thuốc long châu</t>
        </is>
      </c>
      <c r="D20" s="14" t="inlineStr">
        <is>
          <t>Y tế</t>
        </is>
      </c>
      <c r="E20" s="14" t="inlineStr">
        <is>
          <t>Chung</t>
        </is>
      </c>
      <c r="F20" s="14">
        <f>813000+93000</f>
        <v/>
      </c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</row>
    <row r="21">
      <c r="A21" s="24" t="n"/>
      <c r="B21" s="67" t="n"/>
      <c r="C21" s="74" t="inlineStr">
        <is>
          <t>đổ xăng</t>
        </is>
      </c>
      <c r="D21" s="14" t="inlineStr">
        <is>
          <t>phí tiện ích</t>
        </is>
      </c>
      <c r="E21" s="14" t="inlineStr">
        <is>
          <t>chồng</t>
        </is>
      </c>
      <c r="F21" s="14" t="n">
        <v>80000</v>
      </c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</row>
    <row r="22">
      <c r="A22" s="24" t="n"/>
      <c r="B22" s="67" t="n"/>
      <c r="C22" s="74" t="inlineStr">
        <is>
          <t>sầu rg.</t>
        </is>
      </c>
      <c r="D22" s="14" t="inlineStr">
        <is>
          <t>Ăn uống</t>
        </is>
      </c>
      <c r="E22" s="14" t="inlineStr">
        <is>
          <t>Chung</t>
        </is>
      </c>
      <c r="F22" s="14" t="n">
        <v>175000</v>
      </c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</row>
    <row r="23">
      <c r="A23" s="24" t="n"/>
      <c r="B23" s="67" t="n"/>
      <c r="C23" s="74" t="inlineStr">
        <is>
          <t>ăn đồ thái</t>
        </is>
      </c>
      <c r="D23" s="14" t="inlineStr">
        <is>
          <t>Ăn uống</t>
        </is>
      </c>
      <c r="E23" s="14" t="inlineStr">
        <is>
          <t>Chung</t>
        </is>
      </c>
      <c r="F23" s="14" t="n">
        <v>445000</v>
      </c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</row>
    <row r="24">
      <c r="A24" s="24" t="n"/>
      <c r="B24" s="78" t="n"/>
      <c r="C24" s="74" t="inlineStr">
        <is>
          <t>spee kem hăm, bỉm</t>
        </is>
      </c>
      <c r="D24" s="14" t="inlineStr">
        <is>
          <t>đồ dùng GĐ</t>
        </is>
      </c>
      <c r="E24" s="14" t="inlineStr">
        <is>
          <t>SUGI</t>
        </is>
      </c>
      <c r="F24" s="14">
        <f>879000+153000</f>
        <v/>
      </c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</row>
    <row r="25">
      <c r="A25" s="24" t="n"/>
      <c r="B25" s="78" t="n"/>
      <c r="C25" s="74" t="inlineStr">
        <is>
          <t>spee nước giặt</t>
        </is>
      </c>
      <c r="D25" s="14" t="inlineStr">
        <is>
          <t>đồ dùng GĐ</t>
        </is>
      </c>
      <c r="E25" s="14" t="inlineStr">
        <is>
          <t>Chung</t>
        </is>
      </c>
      <c r="F25" s="14" t="n">
        <v>784000</v>
      </c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</row>
    <row r="26">
      <c r="A26" s="24" t="n"/>
      <c r="B26" s="78" t="n"/>
      <c r="C26" s="74" t="inlineStr">
        <is>
          <t>spee bôi nách</t>
        </is>
      </c>
      <c r="D26" s="14" t="inlineStr">
        <is>
          <t>Làm đẹp</t>
        </is>
      </c>
      <c r="E26" s="14" t="inlineStr">
        <is>
          <t>vợ</t>
        </is>
      </c>
      <c r="F26" s="14" t="n">
        <v>339000</v>
      </c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</row>
    <row r="27">
      <c r="A27" s="24" t="n"/>
      <c r="B27" s="78" t="n"/>
      <c r="C27" s="74" t="inlineStr">
        <is>
          <t>spee sữa</t>
        </is>
      </c>
      <c r="D27" s="14" t="inlineStr">
        <is>
          <t>Ăn uống</t>
        </is>
      </c>
      <c r="E27" s="14" t="inlineStr">
        <is>
          <t>Chung</t>
        </is>
      </c>
      <c r="F27" s="14" t="n">
        <v>447000</v>
      </c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</row>
    <row r="28">
      <c r="A28" s="24" t="n"/>
      <c r="B28" s="78" t="n"/>
      <c r="C28" s="74" t="inlineStr">
        <is>
          <t>spee áo sugi</t>
        </is>
      </c>
      <c r="D28" s="14" t="inlineStr">
        <is>
          <t>đồ dùng GĐ</t>
        </is>
      </c>
      <c r="E28" s="14" t="inlineStr">
        <is>
          <t>SUGI</t>
        </is>
      </c>
      <c r="F28" s="14" t="n">
        <v>129000</v>
      </c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</row>
    <row r="29">
      <c r="A29" s="24" t="n"/>
      <c r="B29" s="78" t="n"/>
      <c r="C29" s="74" t="inlineStr">
        <is>
          <t xml:space="preserve">internet </t>
        </is>
      </c>
      <c r="D29" s="14" t="inlineStr">
        <is>
          <t>phí tiện ích</t>
        </is>
      </c>
      <c r="E29" s="14" t="inlineStr">
        <is>
          <t>Chung</t>
        </is>
      </c>
      <c r="F29" s="14" t="n">
        <v>220000</v>
      </c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</row>
    <row r="30">
      <c r="A30" s="24" t="n"/>
      <c r="B30" s="78" t="n"/>
      <c r="C30" s="74" t="inlineStr">
        <is>
          <t>vé mb mina</t>
        </is>
      </c>
      <c r="D30" s="14" t="inlineStr">
        <is>
          <t>event</t>
        </is>
      </c>
      <c r="E30" s="14" t="inlineStr">
        <is>
          <t>vợ</t>
        </is>
      </c>
      <c r="F30" s="14" t="n">
        <v>2200000</v>
      </c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</row>
    <row r="31">
      <c r="A31" s="24" t="n"/>
      <c r="B31" s="78" t="n"/>
      <c r="C31" s="74" t="inlineStr">
        <is>
          <t>đt vk</t>
        </is>
      </c>
      <c r="D31" s="14" t="inlineStr">
        <is>
          <t>phí tiện ích</t>
        </is>
      </c>
      <c r="E31" s="14" t="inlineStr">
        <is>
          <t>vợ</t>
        </is>
      </c>
      <c r="F31" s="14" t="n">
        <v>50000</v>
      </c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</row>
    <row r="32">
      <c r="A32" s="24" t="n"/>
      <c r="B32" s="78" t="n"/>
      <c r="C32" s="74" t="inlineStr">
        <is>
          <t>phi qlcc</t>
        </is>
      </c>
      <c r="D32" s="14" t="inlineStr">
        <is>
          <t>phí tiện ích</t>
        </is>
      </c>
      <c r="E32" s="14" t="inlineStr">
        <is>
          <t>Chung</t>
        </is>
      </c>
      <c r="F32" s="14" t="n">
        <v>533000</v>
      </c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</row>
    <row r="33">
      <c r="A33" s="24" t="n"/>
      <c r="B33" s="78" t="n"/>
      <c r="C33" s="74" t="inlineStr">
        <is>
          <t>mở thẻ shb</t>
        </is>
      </c>
      <c r="D33" s="14" t="inlineStr">
        <is>
          <t>phí tiện ích</t>
        </is>
      </c>
      <c r="E33" s="14" t="inlineStr">
        <is>
          <t>vợ</t>
        </is>
      </c>
      <c r="F33" s="14" t="n">
        <v>110000</v>
      </c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</row>
    <row r="34">
      <c r="A34" s="24" t="n"/>
      <c r="B34" s="78" t="n"/>
      <c r="C34" s="74" t="inlineStr">
        <is>
          <t>ck đi cafe</t>
        </is>
      </c>
      <c r="D34" s="14" t="inlineStr">
        <is>
          <t>vui chơi</t>
        </is>
      </c>
      <c r="E34" s="14" t="inlineStr">
        <is>
          <t>Chung</t>
        </is>
      </c>
      <c r="F34" s="14" t="n">
        <v>425000</v>
      </c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</row>
    <row r="35">
      <c r="A35" s="24" t="n"/>
      <c r="B35" s="78" t="n"/>
      <c r="C35" s="74" t="inlineStr">
        <is>
          <t>khám sk sugi</t>
        </is>
      </c>
      <c r="D35" s="14" t="inlineStr">
        <is>
          <t>Y tế</t>
        </is>
      </c>
      <c r="E35" s="14" t="inlineStr">
        <is>
          <t>SUGI</t>
        </is>
      </c>
      <c r="F35" s="14">
        <f>1400000+730000</f>
        <v/>
      </c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</row>
    <row r="36">
      <c r="A36" s="24" t="n"/>
      <c r="B36" s="78" t="n"/>
      <c r="C36" s="74" t="inlineStr">
        <is>
          <t>tiền ăn rút</t>
        </is>
      </c>
      <c r="D36" s="14" t="inlineStr">
        <is>
          <t>Ăn uống</t>
        </is>
      </c>
      <c r="E36" s="14" t="inlineStr">
        <is>
          <t>Chung</t>
        </is>
      </c>
      <c r="F36" s="14">
        <f>4000000-F37</f>
        <v/>
      </c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</row>
    <row r="37">
      <c r="A37" s="24" t="n"/>
      <c r="B37" s="78" t="inlineStr">
        <is>
          <t>12/6</t>
        </is>
      </c>
      <c r="C37" s="74" t="inlineStr">
        <is>
          <t>tiền sửa nhà</t>
        </is>
      </c>
      <c r="D37" s="14" t="inlineStr">
        <is>
          <t>đồ dùng GĐ</t>
        </is>
      </c>
      <c r="E37" s="14" t="inlineStr">
        <is>
          <t>Chung</t>
        </is>
      </c>
      <c r="F37" s="14" t="n">
        <v>1200000</v>
      </c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</row>
    <row r="38">
      <c r="A38" s="24" t="n"/>
      <c r="B38" s="78" t="n"/>
      <c r="C38" s="74" t="inlineStr">
        <is>
          <t>đổ xăng ck.</t>
        </is>
      </c>
      <c r="D38" s="14" t="inlineStr">
        <is>
          <t>phí tiện ích</t>
        </is>
      </c>
      <c r="E38" s="14" t="inlineStr">
        <is>
          <t>chồng</t>
        </is>
      </c>
      <c r="F38" s="14" t="n">
        <v>75000</v>
      </c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</row>
    <row r="39">
      <c r="A39" s="24" t="n"/>
      <c r="B39" s="78" t="n"/>
      <c r="C39" s="74" t="inlineStr">
        <is>
          <t>đổ xăng vk</t>
        </is>
      </c>
      <c r="D39" s="14" t="inlineStr">
        <is>
          <t>phí tiện ích</t>
        </is>
      </c>
      <c r="E39" s="14" t="inlineStr">
        <is>
          <t>vợ</t>
        </is>
      </c>
      <c r="F39" s="14" t="n">
        <v>95000</v>
      </c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</row>
    <row r="40">
      <c r="A40" s="24" t="n"/>
      <c r="B40" s="78" t="n"/>
      <c r="C40" s="74" t="inlineStr">
        <is>
          <t>be nhà bà hằng</t>
        </is>
      </c>
      <c r="D40" s="14" t="inlineStr">
        <is>
          <t>phí tiện ích</t>
        </is>
      </c>
      <c r="E40" s="14" t="inlineStr">
        <is>
          <t>Chung</t>
        </is>
      </c>
      <c r="F40" s="14" t="n">
        <v>155000</v>
      </c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</row>
    <row r="41">
      <c r="A41" s="24" t="n"/>
      <c r="B41" s="78" t="n"/>
      <c r="C41" s="74" t="inlineStr">
        <is>
          <t>tiền điện</t>
        </is>
      </c>
      <c r="D41" s="14" t="inlineStr">
        <is>
          <t>phí tiện ích</t>
        </is>
      </c>
      <c r="E41" s="14" t="inlineStr">
        <is>
          <t>Chung</t>
        </is>
      </c>
      <c r="F41" s="14" t="n">
        <v>2024000</v>
      </c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</row>
    <row r="42">
      <c r="A42" s="24" t="n"/>
      <c r="B42" s="78" t="n"/>
      <c r="C42" s="74" t="inlineStr">
        <is>
          <t>pi thái</t>
        </is>
      </c>
      <c r="D42" s="14" t="inlineStr">
        <is>
          <t>Ăn uống</t>
        </is>
      </c>
      <c r="E42" s="14" t="inlineStr">
        <is>
          <t>Chung</t>
        </is>
      </c>
      <c r="F42" s="14" t="n">
        <v>203000</v>
      </c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</row>
    <row r="43">
      <c r="A43" s="24" t="n"/>
      <c r="B43" s="78" t="n"/>
      <c r="C43" s="74" t="inlineStr">
        <is>
          <t>ck cafe, sinh nhật c nhàn</t>
        </is>
      </c>
      <c r="D43" s="14" t="inlineStr">
        <is>
          <t>Ăn uống</t>
        </is>
      </c>
      <c r="E43" s="14" t="inlineStr">
        <is>
          <t>chồng</t>
        </is>
      </c>
      <c r="F43" s="14">
        <f>74000+235000</f>
        <v/>
      </c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</row>
    <row r="44">
      <c r="A44" s="24" t="n"/>
      <c r="B44" s="78" t="n"/>
      <c r="C44" s="74" t="inlineStr">
        <is>
          <t>king food (bánh mì kem  đồ ăn)</t>
        </is>
      </c>
      <c r="D44" s="14" t="inlineStr">
        <is>
          <t>Ăn uống</t>
        </is>
      </c>
      <c r="E44" s="14" t="inlineStr">
        <is>
          <t>Chung</t>
        </is>
      </c>
      <c r="F44" s="14">
        <f>15000+199000</f>
        <v/>
      </c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</row>
    <row r="45">
      <c r="A45" s="24" t="n"/>
      <c r="B45" s="78" t="inlineStr">
        <is>
          <t>14/6</t>
        </is>
      </c>
      <c r="C45" s="74" t="inlineStr">
        <is>
          <t>sách fahasa</t>
        </is>
      </c>
      <c r="D45" s="14" t="inlineStr">
        <is>
          <t>học tập</t>
        </is>
      </c>
      <c r="E45" s="14" t="inlineStr">
        <is>
          <t>SUBO</t>
        </is>
      </c>
      <c r="F45" s="14" t="n">
        <v>39000</v>
      </c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</row>
    <row r="46">
      <c r="A46" s="24" t="n"/>
      <c r="B46" s="78" t="n"/>
      <c r="C46" s="74" t="inlineStr">
        <is>
          <t>emart</t>
        </is>
      </c>
      <c r="D46" s="14" t="inlineStr">
        <is>
          <t>Ăn uống</t>
        </is>
      </c>
      <c r="E46" s="14" t="inlineStr">
        <is>
          <t>Chung</t>
        </is>
      </c>
      <c r="F46" s="14">
        <f>143000+1276000</f>
        <v/>
      </c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</row>
    <row r="47">
      <c r="A47" s="24" t="n"/>
      <c r="B47" s="78" t="n"/>
      <c r="C47" s="74" t="inlineStr">
        <is>
          <t>bể cá</t>
        </is>
      </c>
      <c r="D47" s="14" t="inlineStr">
        <is>
          <t>vui chơi</t>
        </is>
      </c>
      <c r="E47" s="14" t="inlineStr">
        <is>
          <t>Chung</t>
        </is>
      </c>
      <c r="F47" s="14" t="n">
        <v>475000</v>
      </c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</row>
    <row r="48">
      <c r="A48" s="24" t="n"/>
      <c r="B48" s="78" t="n"/>
      <c r="C48" s="74" t="inlineStr">
        <is>
          <t>làm răng</t>
        </is>
      </c>
      <c r="D48" s="14" t="inlineStr">
        <is>
          <t>Y tế</t>
        </is>
      </c>
      <c r="E48" s="14" t="inlineStr">
        <is>
          <t>SUBO</t>
        </is>
      </c>
      <c r="F48" s="14" t="n">
        <v>2300000</v>
      </c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>
        <f>J2+J3+J4</f>
        <v/>
      </c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</row>
    <row r="49">
      <c r="A49" s="24" t="n"/>
      <c r="B49" s="78" t="inlineStr">
        <is>
          <t>16/6</t>
        </is>
      </c>
      <c r="C49" s="74" t="inlineStr">
        <is>
          <t>spee quần áo</t>
        </is>
      </c>
      <c r="D49" s="14" t="inlineStr">
        <is>
          <t>đồ dùng GĐ</t>
        </is>
      </c>
      <c r="E49" s="14" t="inlineStr">
        <is>
          <t>SUGI</t>
        </is>
      </c>
      <c r="F49" s="14">
        <f>146000+395000</f>
        <v/>
      </c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</row>
    <row r="50">
      <c r="A50" s="24" t="n"/>
      <c r="B50" s="78" t="n"/>
      <c r="C50" s="74" t="inlineStr">
        <is>
          <t>spee vit D</t>
        </is>
      </c>
      <c r="D50" s="14" t="inlineStr">
        <is>
          <t>Y tế</t>
        </is>
      </c>
      <c r="E50" s="14" t="inlineStr">
        <is>
          <t>SUBO</t>
        </is>
      </c>
      <c r="F50" s="14" t="n">
        <v>383000</v>
      </c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>
        <f>T48/20</f>
        <v/>
      </c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</row>
    <row r="51">
      <c r="A51" s="24" t="n"/>
      <c r="B51" s="78" t="n"/>
      <c r="C51" s="74" t="inlineStr">
        <is>
          <t>spee máy hàn, spatula</t>
        </is>
      </c>
      <c r="D51" s="14" t="inlineStr">
        <is>
          <t>đồ dùng GĐ</t>
        </is>
      </c>
      <c r="E51" s="14" t="inlineStr">
        <is>
          <t>Chung</t>
        </is>
      </c>
      <c r="F51" s="14" t="n">
        <v>54000</v>
      </c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</row>
    <row r="52">
      <c r="A52" s="24" t="n"/>
      <c r="B52" s="78" t="n"/>
      <c r="C52" s="74" t="inlineStr">
        <is>
          <t>spee phô mai</t>
        </is>
      </c>
      <c r="D52" s="14" t="inlineStr">
        <is>
          <t>Ăn uống</t>
        </is>
      </c>
      <c r="E52" s="14" t="inlineStr">
        <is>
          <t>Chung</t>
        </is>
      </c>
      <c r="F52" s="14" t="n">
        <v>132000</v>
      </c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</row>
    <row r="53">
      <c r="A53" s="24" t="n"/>
      <c r="B53" s="78" t="n"/>
      <c r="C53" s="74" t="inlineStr">
        <is>
          <t>chợ  mua bonbon, tỏi,đá</t>
        </is>
      </c>
      <c r="D53" s="14" t="inlineStr">
        <is>
          <t>Ăn uống</t>
        </is>
      </c>
      <c r="E53" s="14" t="inlineStr">
        <is>
          <t>Chung</t>
        </is>
      </c>
      <c r="F53" s="14">
        <f>40000+49000+5000</f>
        <v/>
      </c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</row>
    <row r="54">
      <c r="A54" s="24" t="n"/>
      <c r="B54" s="78" t="n"/>
      <c r="C54" s="74" t="inlineStr">
        <is>
          <t>rau spee</t>
        </is>
      </c>
      <c r="D54" s="14" t="inlineStr">
        <is>
          <t>Ăn uống</t>
        </is>
      </c>
      <c r="E54" s="14" t="inlineStr">
        <is>
          <t>Chung</t>
        </is>
      </c>
      <c r="F54" s="14" t="n">
        <v>159000</v>
      </c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</row>
    <row r="55">
      <c r="A55" s="24" t="n"/>
      <c r="B55" s="78" t="n"/>
      <c r="C55" s="74" t="inlineStr">
        <is>
          <t xml:space="preserve">circle k, kingfood, </t>
        </is>
      </c>
      <c r="D55" s="14" t="inlineStr">
        <is>
          <t>Ăn uống</t>
        </is>
      </c>
      <c r="E55" s="14" t="inlineStr">
        <is>
          <t>Chung</t>
        </is>
      </c>
      <c r="F55" s="14">
        <f>18000+288000</f>
        <v/>
      </c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</row>
    <row r="56">
      <c r="A56" s="24" t="n"/>
      <c r="B56" s="78" t="n"/>
      <c r="C56" s="74" t="inlineStr">
        <is>
          <t>youtube</t>
        </is>
      </c>
      <c r="D56" s="14" t="inlineStr">
        <is>
          <t>phí tiện ích</t>
        </is>
      </c>
      <c r="E56" s="14" t="inlineStr">
        <is>
          <t>chồng</t>
        </is>
      </c>
      <c r="F56" s="14" t="n">
        <v>88000</v>
      </c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</row>
    <row r="57">
      <c r="A57" s="24" t="n"/>
      <c r="B57" s="78" t="n"/>
      <c r="C57" s="74" t="inlineStr">
        <is>
          <t>làm môi</t>
        </is>
      </c>
      <c r="D57" s="14" t="inlineStr">
        <is>
          <t>Làm đẹp</t>
        </is>
      </c>
      <c r="E57" s="14" t="inlineStr">
        <is>
          <t>vợ</t>
        </is>
      </c>
      <c r="F57" s="14" t="n">
        <v>9500000</v>
      </c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</row>
    <row r="58">
      <c r="A58" s="24" t="n"/>
      <c r="B58" s="78" t="n"/>
      <c r="C58" s="74" t="inlineStr">
        <is>
          <t>đi ăn nhóm</t>
        </is>
      </c>
      <c r="D58" s="14" t="inlineStr">
        <is>
          <t>vui chơi</t>
        </is>
      </c>
      <c r="E58" s="14" t="inlineStr">
        <is>
          <t>vợ</t>
        </is>
      </c>
      <c r="F58" s="14" t="n">
        <v>480000</v>
      </c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</row>
    <row r="59">
      <c r="A59" s="24" t="n"/>
      <c r="B59" s="78" t="n"/>
      <c r="C59" s="74" t="inlineStr">
        <is>
          <t>sao y, gửi hs</t>
        </is>
      </c>
      <c r="D59" s="14" t="inlineStr">
        <is>
          <t>đồ dùng GĐ</t>
        </is>
      </c>
      <c r="E59" s="14" t="inlineStr">
        <is>
          <t>vợ</t>
        </is>
      </c>
      <c r="F59" s="14">
        <f>24000+12000</f>
        <v/>
      </c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</row>
    <row r="60">
      <c r="A60" s="24" t="n"/>
      <c r="B60" s="78" t="n"/>
      <c r="C60" s="74" t="inlineStr">
        <is>
          <t>làm kệ</t>
        </is>
      </c>
      <c r="D60" s="14" t="inlineStr">
        <is>
          <t>đồ dùng GĐ</t>
        </is>
      </c>
      <c r="E60" s="14" t="inlineStr">
        <is>
          <t>Chung</t>
        </is>
      </c>
      <c r="F60" s="14" t="n">
        <v>750000</v>
      </c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</row>
    <row r="61">
      <c r="A61" s="24" t="n"/>
      <c r="B61" s="78" t="n"/>
      <c r="C61" s="74" t="inlineStr">
        <is>
          <t>rau, dứa</t>
        </is>
      </c>
      <c r="D61" s="14" t="inlineStr">
        <is>
          <t>Ăn uống</t>
        </is>
      </c>
      <c r="E61" s="14" t="inlineStr">
        <is>
          <t>Chung</t>
        </is>
      </c>
      <c r="F61" s="14">
        <f>15000+50000</f>
        <v/>
      </c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</row>
    <row r="62">
      <c r="A62" s="24" t="n"/>
      <c r="B62" s="78" t="n"/>
      <c r="C62" s="74" t="inlineStr">
        <is>
          <t xml:space="preserve">winmart </t>
        </is>
      </c>
      <c r="D62" s="14" t="inlineStr">
        <is>
          <t>Ăn uống</t>
        </is>
      </c>
      <c r="E62" s="14" t="inlineStr">
        <is>
          <t>Chung</t>
        </is>
      </c>
      <c r="F62" s="14">
        <f>26000+7000</f>
        <v/>
      </c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</row>
    <row r="63">
      <c r="A63" s="24" t="n"/>
      <c r="B63" s="78" t="n"/>
      <c r="C63" s="74" t="inlineStr">
        <is>
          <t>vaccine subo</t>
        </is>
      </c>
      <c r="D63" s="14" t="inlineStr">
        <is>
          <t>Y tế</t>
        </is>
      </c>
      <c r="E63" s="14" t="inlineStr">
        <is>
          <t>SUBO</t>
        </is>
      </c>
      <c r="F63" s="14" t="n">
        <v>1106000</v>
      </c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</row>
    <row r="64">
      <c r="A64" s="24" t="n"/>
      <c r="B64" s="78" t="n"/>
      <c r="C64" s="74" t="inlineStr">
        <is>
          <t>vacine sugi</t>
        </is>
      </c>
      <c r="D64" s="14" t="inlineStr">
        <is>
          <t>Y tế</t>
        </is>
      </c>
      <c r="E64" s="14" t="inlineStr">
        <is>
          <t>SUGI</t>
        </is>
      </c>
      <c r="F64" s="14" t="n">
        <v>2415000</v>
      </c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</row>
    <row r="65">
      <c r="A65" s="24" t="n"/>
      <c r="B65" s="78" t="n"/>
      <c r="C65" s="74" t="inlineStr">
        <is>
          <t>vacine ck</t>
        </is>
      </c>
      <c r="D65" s="14" t="inlineStr">
        <is>
          <t>Y tế</t>
        </is>
      </c>
      <c r="E65" s="14" t="inlineStr">
        <is>
          <t>chồng</t>
        </is>
      </c>
      <c r="F65" s="14" t="n">
        <v>329000</v>
      </c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</row>
    <row r="66">
      <c r="A66" s="24" t="n"/>
      <c r="B66" s="78" t="n"/>
      <c r="C66" s="74" t="inlineStr">
        <is>
          <t>be giao hàng</t>
        </is>
      </c>
      <c r="D66" s="14" t="inlineStr">
        <is>
          <t>đồ dùng GĐ</t>
        </is>
      </c>
      <c r="E66" s="14" t="inlineStr">
        <is>
          <t>Chung</t>
        </is>
      </c>
      <c r="F66" s="14">
        <f>36000+10000+26000+24000</f>
        <v/>
      </c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</row>
    <row r="67">
      <c r="A67" s="24" t="n"/>
      <c r="B67" s="78" t="n"/>
      <c r="C67" s="74" t="inlineStr">
        <is>
          <t>bánh ngọt sugar town</t>
        </is>
      </c>
      <c r="D67" s="14" t="inlineStr">
        <is>
          <t>Ăn uống</t>
        </is>
      </c>
      <c r="E67" s="14" t="inlineStr">
        <is>
          <t>Chung</t>
        </is>
      </c>
      <c r="F67" s="14">
        <f>70000+140000+35000</f>
        <v/>
      </c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</row>
    <row r="68">
      <c r="A68" s="24" t="n"/>
      <c r="B68" s="78" t="n"/>
      <c r="C68" s="74" t="inlineStr">
        <is>
          <t>winmart</t>
        </is>
      </c>
      <c r="D68" s="14" t="inlineStr">
        <is>
          <t>Ăn uống</t>
        </is>
      </c>
      <c r="E68" s="14" t="inlineStr">
        <is>
          <t>Chung</t>
        </is>
      </c>
      <c r="F68" s="14">
        <f>80000+26000</f>
        <v/>
      </c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</row>
    <row r="69">
      <c r="A69" s="24" t="n"/>
      <c r="B69" s="78" t="n"/>
      <c r="C69" s="74" t="inlineStr">
        <is>
          <t>xăng vk</t>
        </is>
      </c>
      <c r="D69" s="14" t="inlineStr">
        <is>
          <t>phí tiện ích</t>
        </is>
      </c>
      <c r="E69" s="14" t="inlineStr">
        <is>
          <t>vợ</t>
        </is>
      </c>
      <c r="F69" s="14" t="n">
        <v>80000</v>
      </c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</row>
    <row r="70">
      <c r="A70" s="24" t="n"/>
      <c r="B70" s="78" t="n"/>
      <c r="C70" s="74" t="inlineStr">
        <is>
          <t>coop mart</t>
        </is>
      </c>
      <c r="D70" s="14" t="inlineStr">
        <is>
          <t>Ăn uống</t>
        </is>
      </c>
      <c r="E70" s="14" t="inlineStr">
        <is>
          <t>Chung</t>
        </is>
      </c>
      <c r="F70" s="14" t="n">
        <v>826000</v>
      </c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</row>
    <row r="71">
      <c r="A71" s="24" t="n"/>
      <c r="B71" s="78" t="n"/>
      <c r="C71" s="74" t="inlineStr">
        <is>
          <t>spee ( đồng hồ, file hồ sơ)</t>
        </is>
      </c>
      <c r="D71" s="14" t="inlineStr">
        <is>
          <t>đồ dùng GĐ</t>
        </is>
      </c>
      <c r="E71" s="14" t="inlineStr">
        <is>
          <t>Chung</t>
        </is>
      </c>
      <c r="F71" s="14">
        <f>930000-F72-F73</f>
        <v/>
      </c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</row>
    <row r="72">
      <c r="A72" s="24" t="n"/>
      <c r="B72" s="78" t="n"/>
      <c r="C72" s="74" t="inlineStr">
        <is>
          <t>spee gặm nướu</t>
        </is>
      </c>
      <c r="D72" s="14" t="inlineStr">
        <is>
          <t>đồ dùng GĐ</t>
        </is>
      </c>
      <c r="E72" s="14" t="inlineStr">
        <is>
          <t>SUGI</t>
        </is>
      </c>
      <c r="F72" s="14" t="n">
        <v>153000</v>
      </c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</row>
    <row r="73">
      <c r="A73" s="24" t="n"/>
      <c r="B73" s="78" t="n"/>
      <c r="C73" s="74" t="inlineStr">
        <is>
          <t>spee yến mạch</t>
        </is>
      </c>
      <c r="D73" s="14" t="inlineStr">
        <is>
          <t>Ăn uống</t>
        </is>
      </c>
      <c r="E73" s="14" t="inlineStr">
        <is>
          <t>Chung</t>
        </is>
      </c>
      <c r="F73" s="14" t="n">
        <v>85000</v>
      </c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</row>
    <row r="74">
      <c r="A74" s="24" t="n"/>
      <c r="B74" s="78" t="n"/>
      <c r="C74" s="74" t="inlineStr">
        <is>
          <t>quần áo mẹ &amp; vợ</t>
        </is>
      </c>
      <c r="D74" s="14" t="inlineStr">
        <is>
          <t>Làm đẹp</t>
        </is>
      </c>
      <c r="E74" s="14" t="inlineStr">
        <is>
          <t>vợ</t>
        </is>
      </c>
      <c r="F74" s="14">
        <f>268000+519000</f>
        <v/>
      </c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</row>
    <row r="75">
      <c r="A75" s="24" t="n"/>
      <c r="B75" s="78" t="n"/>
      <c r="C75" s="74" t="inlineStr">
        <is>
          <t>bánh flan</t>
        </is>
      </c>
      <c r="D75" s="14" t="inlineStr">
        <is>
          <t>Ăn uống</t>
        </is>
      </c>
      <c r="E75" s="14" t="inlineStr">
        <is>
          <t>Chung</t>
        </is>
      </c>
      <c r="F75" s="14" t="n">
        <v>60000</v>
      </c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</row>
    <row r="76">
      <c r="A76" s="24" t="n"/>
      <c r="B76" s="78" t="n"/>
      <c r="C76" s="74" t="inlineStr">
        <is>
          <t>cắt tóc</t>
        </is>
      </c>
      <c r="D76" s="14" t="inlineStr">
        <is>
          <t>Làm đẹp</t>
        </is>
      </c>
      <c r="E76" s="14" t="inlineStr">
        <is>
          <t>chồng</t>
        </is>
      </c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</row>
    <row r="77">
      <c r="A77" s="24" t="n"/>
      <c r="B77" s="78" t="n"/>
      <c r="C77" s="74" t="inlineStr">
        <is>
          <t>mua cá</t>
        </is>
      </c>
      <c r="D77" s="14" t="inlineStr">
        <is>
          <t>đồ dùng GĐ</t>
        </is>
      </c>
      <c r="E77" s="14" t="inlineStr">
        <is>
          <t>Chung</t>
        </is>
      </c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</row>
    <row r="78">
      <c r="A78" s="24" t="n"/>
      <c r="B78" s="78" t="n"/>
      <c r="C78" s="74" t="inlineStr">
        <is>
          <t>emart</t>
        </is>
      </c>
      <c r="D78" s="14" t="inlineStr">
        <is>
          <t>Ăn uống</t>
        </is>
      </c>
      <c r="E78" s="14" t="inlineStr">
        <is>
          <t>Chung</t>
        </is>
      </c>
      <c r="F78" s="14">
        <f>466000+1719000</f>
        <v/>
      </c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</row>
    <row r="79">
      <c r="A79" s="24" t="n"/>
      <c r="B79" s="78" t="n"/>
      <c r="C79" s="74" t="inlineStr">
        <is>
          <t>ăn vặt đêm khuy bánh tráng</t>
        </is>
      </c>
      <c r="D79" s="14" t="inlineStr">
        <is>
          <t>Ăn uống</t>
        </is>
      </c>
      <c r="E79" s="14" t="inlineStr">
        <is>
          <t>Chung</t>
        </is>
      </c>
      <c r="F79" s="14" t="n">
        <v>148000</v>
      </c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</row>
    <row r="80">
      <c r="A80" s="24" t="n"/>
      <c r="B80" s="78" t="n"/>
      <c r="C80" s="74" t="inlineStr">
        <is>
          <t>rút tiền ăn</t>
        </is>
      </c>
      <c r="D80" s="14" t="inlineStr">
        <is>
          <t>Ăn uống</t>
        </is>
      </c>
      <c r="E80" s="14" t="inlineStr">
        <is>
          <t>Chung</t>
        </is>
      </c>
      <c r="F80" s="14">
        <f>1000000-F76</f>
        <v/>
      </c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</row>
    <row r="81">
      <c r="A81" s="24" t="n"/>
      <c r="B81" s="78" t="n"/>
      <c r="C81" s="7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</row>
    <row r="82">
      <c r="A82" s="24" t="n"/>
      <c r="B82" s="78" t="n"/>
      <c r="C82" s="7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</row>
    <row r="83">
      <c r="A83" s="24" t="n"/>
      <c r="B83" s="78" t="n"/>
      <c r="C83" s="7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</row>
    <row r="84">
      <c r="A84" s="24" t="n"/>
      <c r="B84" s="78" t="n"/>
      <c r="C84" s="7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</row>
    <row r="85">
      <c r="A85" s="24" t="n"/>
      <c r="B85" s="78" t="n"/>
      <c r="C85" s="7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</row>
    <row r="86">
      <c r="A86" s="24" t="n"/>
      <c r="B86" s="78" t="n"/>
      <c r="C86" s="7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</row>
    <row r="87">
      <c r="A87" s="24" t="n"/>
      <c r="B87" s="78" t="n"/>
      <c r="C87" s="69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</row>
    <row r="88">
      <c r="A88" s="24" t="n"/>
      <c r="B88" s="78" t="n"/>
      <c r="C88" s="7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</row>
    <row r="89">
      <c r="A89" s="24" t="n"/>
      <c r="B89" s="78" t="n"/>
      <c r="C89" s="7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</row>
    <row r="90">
      <c r="A90" s="24" t="n"/>
      <c r="B90" s="78" t="n"/>
      <c r="C90" s="7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</row>
    <row r="91">
      <c r="A91" s="24" t="n"/>
      <c r="B91" s="78" t="n"/>
      <c r="C91" s="7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</row>
    <row r="92">
      <c r="A92" s="24" t="n"/>
      <c r="B92" s="78" t="n"/>
      <c r="C92" s="7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</row>
    <row r="93">
      <c r="A93" s="24" t="n"/>
      <c r="B93" s="78" t="n"/>
      <c r="C93" s="7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</row>
    <row r="94">
      <c r="A94" s="24" t="n"/>
      <c r="B94" s="78" t="n"/>
      <c r="C94" s="7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</row>
    <row r="95">
      <c r="A95" s="24" t="n"/>
      <c r="B95" s="78" t="n"/>
      <c r="C95" s="7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</row>
    <row r="96">
      <c r="A96" s="24" t="n"/>
      <c r="B96" s="78" t="n"/>
      <c r="C96" s="7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</row>
    <row r="97">
      <c r="A97" s="24" t="n"/>
      <c r="B97" s="78" t="n"/>
      <c r="C97" s="7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</row>
    <row r="98">
      <c r="A98" s="24" t="n"/>
      <c r="B98" s="78" t="n"/>
      <c r="C98" s="7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</row>
    <row r="99">
      <c r="A99" s="24" t="n"/>
      <c r="B99" s="78" t="n"/>
      <c r="C99" s="7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</row>
    <row r="100">
      <c r="A100" s="24" t="n"/>
      <c r="B100" s="78" t="n"/>
      <c r="C100" s="7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</row>
    <row r="101">
      <c r="A101" s="24" t="n"/>
      <c r="B101" s="78" t="n"/>
      <c r="C101" s="7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</row>
    <row r="102">
      <c r="A102" s="24" t="n"/>
      <c r="B102" s="78" t="n"/>
      <c r="C102" s="7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</row>
    <row r="103">
      <c r="A103" s="24" t="n"/>
      <c r="B103" s="78" t="n"/>
      <c r="C103" s="7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</row>
    <row r="104">
      <c r="A104" s="24" t="n"/>
      <c r="B104" s="78" t="n"/>
      <c r="C104" s="7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</row>
    <row r="105">
      <c r="A105" s="24" t="n"/>
      <c r="B105" s="78" t="n"/>
      <c r="C105" s="7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</row>
    <row r="106">
      <c r="A106" s="24" t="n"/>
      <c r="B106" s="78" t="n"/>
      <c r="C106" s="7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</row>
    <row r="107">
      <c r="A107" s="24" t="n"/>
      <c r="B107" s="78" t="n"/>
      <c r="C107" s="7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</row>
    <row r="108">
      <c r="A108" s="24" t="n"/>
      <c r="B108" s="78" t="n"/>
      <c r="C108" s="7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</row>
    <row r="109">
      <c r="A109" s="24" t="n"/>
      <c r="B109" s="78" t="n"/>
      <c r="C109" s="7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</row>
    <row r="110">
      <c r="A110" s="24" t="n"/>
      <c r="B110" s="78" t="n"/>
      <c r="C110" s="7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</row>
    <row r="111">
      <c r="A111" s="24" t="n"/>
      <c r="B111" s="78" t="n"/>
      <c r="C111" s="7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</row>
    <row r="112">
      <c r="A112" s="24" t="n"/>
      <c r="B112" s="78" t="n"/>
      <c r="C112" s="7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</row>
    <row r="113">
      <c r="A113" s="24" t="n"/>
      <c r="B113" s="78" t="n"/>
      <c r="C113" s="7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</row>
    <row r="114">
      <c r="A114" s="24" t="n"/>
      <c r="B114" s="78" t="n"/>
      <c r="C114" s="7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</row>
    <row r="115">
      <c r="A115" s="24" t="n"/>
      <c r="B115" s="78" t="n"/>
      <c r="C115" s="7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</row>
    <row r="116">
      <c r="A116" s="24" t="n"/>
      <c r="B116" s="78" t="n"/>
      <c r="C116" s="7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</row>
    <row r="117">
      <c r="A117" s="24" t="n"/>
      <c r="B117" s="78" t="n"/>
      <c r="C117" s="7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</row>
    <row r="118">
      <c r="A118" s="24" t="n"/>
      <c r="B118" s="78" t="n"/>
      <c r="C118" s="7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</row>
    <row r="119">
      <c r="A119" s="24" t="n"/>
      <c r="B119" s="78" t="n"/>
      <c r="C119" s="7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</row>
    <row r="120">
      <c r="A120" s="24" t="n"/>
      <c r="B120" s="78" t="n"/>
      <c r="C120" s="7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</row>
    <row r="121">
      <c r="A121" s="24" t="n"/>
      <c r="B121" s="78" t="n"/>
      <c r="C121" s="7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</row>
    <row r="122">
      <c r="A122" s="24" t="n"/>
      <c r="B122" s="78" t="n"/>
      <c r="C122" s="7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</row>
    <row r="123">
      <c r="A123" s="24" t="n"/>
      <c r="B123" s="78" t="n"/>
      <c r="C123" s="7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</row>
    <row r="124">
      <c r="A124" s="24" t="n"/>
      <c r="B124" s="78" t="n"/>
      <c r="C124" s="7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</row>
    <row r="125">
      <c r="A125" s="24" t="n"/>
      <c r="B125" s="78" t="n"/>
      <c r="C125" s="7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</row>
    <row r="126">
      <c r="A126" s="24" t="n"/>
      <c r="B126" s="78" t="n"/>
      <c r="C126" s="7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</row>
    <row r="127">
      <c r="A127" s="24" t="n"/>
      <c r="B127" s="78" t="n"/>
      <c r="C127" s="7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</row>
    <row r="128">
      <c r="A128" s="24" t="n"/>
      <c r="B128" s="78" t="n"/>
      <c r="C128" s="7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</row>
    <row r="129">
      <c r="A129" s="24" t="n"/>
      <c r="B129" s="78" t="n"/>
      <c r="C129" s="7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</row>
    <row r="130">
      <c r="A130" s="24" t="n"/>
      <c r="B130" s="78" t="n"/>
      <c r="C130" s="7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</row>
    <row r="131">
      <c r="A131" s="24" t="n"/>
      <c r="B131" s="78" t="n"/>
      <c r="C131" s="7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</row>
    <row r="132">
      <c r="A132" s="24" t="n"/>
      <c r="B132" s="78" t="n"/>
      <c r="C132" s="7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</row>
    <row r="133">
      <c r="A133" s="24" t="n"/>
      <c r="B133" s="78" t="n"/>
      <c r="C133" s="7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</row>
    <row r="134">
      <c r="A134" s="24" t="n"/>
      <c r="B134" s="78" t="n"/>
      <c r="C134" s="7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</row>
    <row r="135">
      <c r="A135" s="24" t="n"/>
      <c r="B135" s="78" t="n"/>
      <c r="C135" s="7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</row>
    <row r="136">
      <c r="A136" s="24" t="n"/>
      <c r="B136" s="78" t="n"/>
      <c r="C136" s="7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</row>
    <row r="137">
      <c r="A137" s="24" t="n"/>
      <c r="B137" s="78" t="n"/>
      <c r="C137" s="7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</row>
    <row r="138">
      <c r="A138" s="24" t="n"/>
      <c r="B138" s="78" t="n"/>
      <c r="C138" s="7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</row>
    <row r="139">
      <c r="A139" s="24" t="n"/>
      <c r="B139" s="78" t="n"/>
      <c r="C139" s="7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</row>
    <row r="140">
      <c r="A140" s="24" t="n"/>
      <c r="B140" s="78" t="n"/>
      <c r="C140" s="7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</row>
    <row r="141">
      <c r="A141" s="24" t="n"/>
      <c r="B141" s="78" t="n"/>
      <c r="C141" s="7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</row>
    <row r="142">
      <c r="A142" s="24" t="n"/>
      <c r="B142" s="78" t="n"/>
      <c r="C142" s="7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</row>
    <row r="143">
      <c r="A143" s="24" t="n"/>
      <c r="B143" s="78" t="n"/>
      <c r="C143" s="7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</row>
    <row r="144">
      <c r="A144" s="24" t="n"/>
      <c r="B144" s="78" t="n"/>
      <c r="C144" s="7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</row>
    <row r="145">
      <c r="A145" s="24" t="n"/>
      <c r="B145" s="78" t="n"/>
      <c r="C145" s="7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</row>
    <row r="146">
      <c r="A146" s="24" t="n"/>
      <c r="B146" s="78" t="n"/>
      <c r="C146" s="7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</row>
    <row r="147">
      <c r="A147" s="24" t="n"/>
      <c r="B147" s="78" t="n"/>
      <c r="C147" s="7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</row>
    <row r="148">
      <c r="A148" s="24" t="n"/>
      <c r="B148" s="78" t="n"/>
      <c r="C148" s="7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</row>
    <row r="149">
      <c r="A149" s="24" t="n"/>
      <c r="B149" s="78" t="n"/>
      <c r="C149" s="7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</row>
    <row r="150">
      <c r="A150" s="24" t="n"/>
      <c r="B150" s="78" t="n"/>
      <c r="C150" s="7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</row>
    <row r="151">
      <c r="A151" s="24" t="n"/>
      <c r="B151" s="78" t="n"/>
      <c r="C151" s="7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</row>
    <row r="152">
      <c r="A152" s="24" t="n"/>
      <c r="B152" s="78" t="n"/>
      <c r="C152" s="7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</row>
    <row r="153">
      <c r="A153" s="24" t="n"/>
      <c r="B153" s="78" t="n"/>
      <c r="C153" s="7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</row>
    <row r="154">
      <c r="A154" s="24" t="n"/>
      <c r="B154" s="78" t="n"/>
      <c r="C154" s="7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</row>
    <row r="155">
      <c r="A155" s="24" t="n"/>
      <c r="B155" s="78" t="n"/>
      <c r="C155" s="7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</row>
    <row r="156">
      <c r="A156" s="24" t="n"/>
      <c r="B156" s="78" t="n"/>
      <c r="C156" s="7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</row>
    <row r="157">
      <c r="A157" s="24" t="n"/>
      <c r="B157" s="78" t="n"/>
      <c r="C157" s="7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</row>
    <row r="158">
      <c r="A158" s="24" t="n"/>
      <c r="B158" s="78" t="n"/>
      <c r="C158" s="7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</row>
    <row r="159">
      <c r="A159" s="24" t="n"/>
      <c r="B159" s="78" t="n"/>
      <c r="C159" s="7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</row>
    <row r="160">
      <c r="A160" s="24" t="n"/>
      <c r="B160" s="78" t="n"/>
      <c r="C160" s="7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</row>
    <row r="161">
      <c r="A161" s="24" t="n"/>
      <c r="B161" s="78" t="n"/>
      <c r="C161" s="7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</row>
    <row r="162">
      <c r="A162" s="24" t="n"/>
      <c r="B162" s="78" t="n"/>
      <c r="C162" s="7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</row>
    <row r="163">
      <c r="A163" s="24" t="n"/>
      <c r="B163" s="78" t="n"/>
      <c r="C163" s="7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</row>
    <row r="164">
      <c r="A164" s="24" t="n"/>
      <c r="B164" s="78" t="n"/>
      <c r="C164" s="7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</row>
    <row r="165">
      <c r="A165" s="24" t="n"/>
      <c r="B165" s="78" t="n"/>
      <c r="C165" s="7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</row>
    <row r="166">
      <c r="A166" s="24" t="n"/>
      <c r="B166" s="78" t="n"/>
      <c r="C166" s="7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</row>
    <row r="167">
      <c r="A167" s="24" t="n"/>
      <c r="B167" s="78" t="n"/>
      <c r="C167" s="7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</row>
    <row r="168">
      <c r="A168" s="24" t="n"/>
      <c r="B168" s="78" t="n"/>
      <c r="C168" s="7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</row>
    <row r="169">
      <c r="A169" s="24" t="n"/>
      <c r="B169" s="78" t="n"/>
      <c r="C169" s="7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</row>
    <row r="170">
      <c r="A170" s="24" t="n"/>
      <c r="B170" s="78" t="n"/>
      <c r="C170" s="7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</row>
    <row r="171">
      <c r="A171" s="24" t="n"/>
      <c r="B171" s="78" t="n"/>
      <c r="C171" s="7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</row>
    <row r="172">
      <c r="A172" s="24" t="n"/>
      <c r="B172" s="78" t="n"/>
      <c r="C172" s="7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</row>
    <row r="173">
      <c r="A173" s="24" t="n"/>
      <c r="B173" s="78" t="n"/>
      <c r="C173" s="7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</row>
    <row r="174">
      <c r="A174" s="24" t="n"/>
      <c r="B174" s="78" t="n"/>
      <c r="C174" s="7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</row>
    <row r="175">
      <c r="A175" s="24" t="n"/>
      <c r="B175" s="78" t="n"/>
      <c r="C175" s="7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</row>
    <row r="176">
      <c r="A176" s="24" t="n"/>
      <c r="B176" s="78" t="n"/>
      <c r="C176" s="7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</row>
    <row r="177">
      <c r="A177" s="24" t="n"/>
      <c r="B177" s="78" t="n"/>
      <c r="C177" s="7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</row>
    <row r="178">
      <c r="A178" s="24" t="n"/>
      <c r="B178" s="78" t="n"/>
      <c r="C178" s="7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</row>
    <row r="179">
      <c r="A179" s="24" t="n"/>
      <c r="B179" s="78" t="n"/>
      <c r="C179" s="7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</row>
    <row r="180">
      <c r="A180" s="24" t="n"/>
      <c r="B180" s="78" t="n"/>
      <c r="C180" s="7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</row>
    <row r="181">
      <c r="A181" s="24" t="n"/>
      <c r="B181" s="78" t="n"/>
      <c r="C181" s="7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</row>
    <row r="182">
      <c r="A182" s="24" t="n"/>
      <c r="B182" s="78" t="n"/>
      <c r="C182" s="7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</row>
    <row r="183">
      <c r="A183" s="24" t="n"/>
      <c r="B183" s="78" t="n"/>
      <c r="C183" s="7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</row>
    <row r="184">
      <c r="A184" s="24" t="n"/>
      <c r="B184" s="78" t="n"/>
      <c r="C184" s="7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</row>
    <row r="185">
      <c r="A185" s="24" t="n"/>
      <c r="B185" s="78" t="n"/>
      <c r="C185" s="7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</row>
    <row r="186">
      <c r="A186" s="24" t="n"/>
      <c r="B186" s="78" t="n"/>
      <c r="C186" s="7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</row>
    <row r="187">
      <c r="A187" s="24" t="n"/>
      <c r="B187" s="78" t="n"/>
      <c r="C187" s="7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</row>
    <row r="188">
      <c r="A188" s="24" t="n"/>
      <c r="B188" s="78" t="n"/>
      <c r="C188" s="7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</row>
    <row r="189">
      <c r="A189" s="24" t="n"/>
      <c r="B189" s="78" t="n"/>
      <c r="C189" s="7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</row>
    <row r="190">
      <c r="A190" s="24" t="n"/>
      <c r="B190" s="78" t="n"/>
      <c r="C190" s="7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</row>
    <row r="191">
      <c r="A191" s="24" t="n"/>
      <c r="B191" s="78" t="n"/>
      <c r="C191" s="7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</row>
    <row r="192">
      <c r="A192" s="24" t="n"/>
      <c r="B192" s="78" t="n"/>
      <c r="C192" s="7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</row>
    <row r="193">
      <c r="A193" s="24" t="n"/>
      <c r="B193" s="78" t="n"/>
      <c r="C193" s="7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</row>
    <row r="194">
      <c r="A194" s="24" t="n"/>
      <c r="B194" s="78" t="n"/>
      <c r="C194" s="7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</row>
    <row r="195">
      <c r="A195" s="24" t="n"/>
      <c r="B195" s="78" t="n"/>
      <c r="C195" s="7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</row>
    <row r="196">
      <c r="A196" s="24" t="n"/>
      <c r="B196" s="78" t="n"/>
      <c r="C196" s="7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</row>
    <row r="197">
      <c r="A197" s="24" t="n"/>
      <c r="B197" s="78" t="n"/>
      <c r="C197" s="7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</row>
    <row r="198">
      <c r="A198" s="24" t="n"/>
      <c r="B198" s="78" t="n"/>
      <c r="C198" s="7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</row>
    <row r="199">
      <c r="A199" s="24" t="n"/>
      <c r="B199" s="78" t="n"/>
      <c r="C199" s="7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</row>
    <row r="200">
      <c r="A200" s="24" t="n"/>
      <c r="B200" s="78" t="n"/>
      <c r="C200" s="7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</row>
    <row r="201">
      <c r="A201" s="24" t="n"/>
      <c r="B201" s="78" t="n"/>
      <c r="C201" s="7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</row>
    <row r="202">
      <c r="A202" s="24" t="n"/>
      <c r="B202" s="78" t="n"/>
      <c r="C202" s="7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</row>
    <row r="203">
      <c r="A203" s="24" t="n"/>
      <c r="B203" s="78" t="n"/>
      <c r="C203" s="7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</row>
    <row r="204">
      <c r="A204" s="24" t="n"/>
      <c r="B204" s="78" t="n"/>
      <c r="C204" s="7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</row>
    <row r="205">
      <c r="A205" s="24" t="n"/>
      <c r="B205" s="78" t="n"/>
      <c r="C205" s="7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</row>
    <row r="206">
      <c r="A206" s="24" t="n"/>
      <c r="B206" s="78" t="n"/>
      <c r="C206" s="7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</row>
    <row r="207">
      <c r="A207" s="24" t="n"/>
      <c r="B207" s="78" t="n"/>
      <c r="C207" s="7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</row>
    <row r="208">
      <c r="A208" s="24" t="n"/>
      <c r="B208" s="78" t="n"/>
      <c r="C208" s="7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</row>
    <row r="209">
      <c r="A209" s="24" t="n"/>
      <c r="B209" s="78" t="n"/>
      <c r="C209" s="7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</row>
    <row r="210">
      <c r="A210" s="24" t="n"/>
      <c r="B210" s="78" t="n"/>
      <c r="C210" s="7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</row>
    <row r="211">
      <c r="A211" s="24" t="n"/>
      <c r="B211" s="78" t="n"/>
      <c r="C211" s="7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</row>
    <row r="212">
      <c r="A212" s="24" t="n"/>
      <c r="B212" s="78" t="n"/>
      <c r="C212" s="7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</row>
    <row r="213">
      <c r="A213" s="24" t="n"/>
      <c r="B213" s="78" t="n"/>
      <c r="C213" s="7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</row>
    <row r="214">
      <c r="A214" s="24" t="n"/>
      <c r="B214" s="78" t="n"/>
      <c r="C214" s="7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</row>
    <row r="215">
      <c r="A215" s="24" t="n"/>
      <c r="B215" s="78" t="n"/>
      <c r="C215" s="7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</row>
    <row r="216">
      <c r="A216" s="24" t="n"/>
      <c r="B216" s="78" t="n"/>
      <c r="C216" s="7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</row>
    <row r="217">
      <c r="A217" s="24" t="n"/>
      <c r="B217" s="78" t="n"/>
      <c r="C217" s="7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</row>
    <row r="218">
      <c r="A218" s="24" t="n"/>
      <c r="B218" s="78" t="n"/>
      <c r="C218" s="7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</row>
    <row r="219">
      <c r="A219" s="24" t="n"/>
      <c r="B219" s="78" t="n"/>
      <c r="C219" s="7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</row>
    <row r="220">
      <c r="A220" s="24" t="n"/>
      <c r="B220" s="78" t="n"/>
      <c r="C220" s="7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</row>
    <row r="221">
      <c r="A221" s="24" t="n"/>
      <c r="B221" s="78" t="n"/>
      <c r="C221" s="7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</row>
    <row r="222">
      <c r="A222" s="24" t="n"/>
      <c r="B222" s="78" t="n"/>
      <c r="C222" s="7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</row>
    <row r="223">
      <c r="A223" s="24" t="n"/>
      <c r="B223" s="78" t="n"/>
      <c r="C223" s="7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</row>
    <row r="224">
      <c r="A224" s="24" t="n"/>
      <c r="B224" s="78" t="n"/>
      <c r="C224" s="7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</row>
    <row r="225">
      <c r="A225" s="24" t="n"/>
      <c r="B225" s="78" t="n"/>
      <c r="C225" s="7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</row>
    <row r="226">
      <c r="A226" s="24" t="n"/>
      <c r="B226" s="78" t="n"/>
      <c r="C226" s="7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</row>
    <row r="227">
      <c r="A227" s="24" t="n"/>
      <c r="B227" s="78" t="n"/>
      <c r="C227" s="7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</row>
    <row r="228">
      <c r="A228" s="24" t="n"/>
      <c r="B228" s="78" t="n"/>
      <c r="C228" s="7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</row>
    <row r="229">
      <c r="A229" s="24" t="n"/>
      <c r="B229" s="78" t="n"/>
      <c r="C229" s="7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</row>
    <row r="230">
      <c r="A230" s="24" t="n"/>
      <c r="B230" s="78" t="n"/>
      <c r="C230" s="7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</row>
    <row r="231">
      <c r="A231" s="24" t="n"/>
      <c r="B231" s="78" t="n"/>
      <c r="C231" s="7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</row>
    <row r="232">
      <c r="A232" s="24" t="n"/>
      <c r="B232" s="78" t="n"/>
      <c r="C232" s="7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</row>
    <row r="233">
      <c r="A233" s="24" t="n"/>
      <c r="B233" s="78" t="n"/>
      <c r="C233" s="7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</row>
    <row r="234">
      <c r="A234" s="24" t="n"/>
      <c r="B234" s="78" t="n"/>
      <c r="C234" s="7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</row>
    <row r="235">
      <c r="A235" s="24" t="n"/>
      <c r="B235" s="78" t="n"/>
      <c r="C235" s="7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</row>
    <row r="236">
      <c r="A236" s="24" t="n"/>
      <c r="B236" s="78" t="n"/>
      <c r="C236" s="7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</row>
    <row r="237">
      <c r="A237" s="24" t="n"/>
      <c r="B237" s="78" t="n"/>
      <c r="C237" s="7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</row>
    <row r="238">
      <c r="A238" s="24" t="n"/>
      <c r="B238" s="78" t="n"/>
      <c r="C238" s="7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</row>
    <row r="239">
      <c r="A239" s="24" t="n"/>
      <c r="B239" s="78" t="n"/>
      <c r="C239" s="7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</row>
    <row r="240">
      <c r="A240" s="24" t="n"/>
      <c r="B240" s="78" t="n"/>
      <c r="C240" s="7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</row>
    <row r="241">
      <c r="A241" s="24" t="n"/>
      <c r="B241" s="78" t="n"/>
      <c r="C241" s="7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</row>
    <row r="242">
      <c r="A242" s="24" t="n"/>
      <c r="B242" s="78" t="n"/>
      <c r="C242" s="7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</row>
    <row r="243">
      <c r="A243" s="24" t="n"/>
      <c r="B243" s="78" t="n"/>
      <c r="C243" s="7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</row>
    <row r="244">
      <c r="A244" s="24" t="n"/>
      <c r="B244" s="78" t="n"/>
      <c r="C244" s="7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</row>
    <row r="245">
      <c r="A245" s="24" t="n"/>
      <c r="B245" s="78" t="n"/>
      <c r="C245" s="7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</row>
    <row r="246">
      <c r="A246" s="24" t="n"/>
      <c r="B246" s="78" t="n"/>
      <c r="C246" s="7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</row>
    <row r="247">
      <c r="A247" s="24" t="n"/>
      <c r="B247" s="78" t="n"/>
      <c r="C247" s="7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</row>
    <row r="248">
      <c r="A248" s="24" t="n"/>
      <c r="B248" s="78" t="n"/>
      <c r="C248" s="7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</row>
    <row r="249">
      <c r="A249" s="24" t="n"/>
      <c r="B249" s="78" t="n"/>
      <c r="C249" s="7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</row>
    <row r="250">
      <c r="A250" s="24" t="n"/>
      <c r="B250" s="78" t="n"/>
      <c r="C250" s="7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</row>
    <row r="251">
      <c r="A251" s="24" t="n"/>
      <c r="B251" s="78" t="n"/>
      <c r="C251" s="7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</row>
    <row r="252">
      <c r="A252" s="24" t="n"/>
      <c r="B252" s="78" t="n"/>
      <c r="C252" s="7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</row>
    <row r="253">
      <c r="A253" s="24" t="n"/>
      <c r="B253" s="78" t="n"/>
      <c r="C253" s="7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</row>
    <row r="254">
      <c r="A254" s="24" t="n"/>
      <c r="B254" s="78" t="n"/>
      <c r="C254" s="7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</row>
    <row r="255">
      <c r="A255" s="24" t="n"/>
      <c r="B255" s="78" t="n"/>
      <c r="C255" s="7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</row>
    <row r="256">
      <c r="A256" s="24" t="n"/>
      <c r="B256" s="78" t="n"/>
      <c r="C256" s="7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</row>
    <row r="257">
      <c r="A257" s="24" t="n"/>
      <c r="B257" s="78" t="n"/>
      <c r="C257" s="7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</row>
    <row r="258">
      <c r="A258" s="24" t="n"/>
      <c r="B258" s="78" t="n"/>
      <c r="C258" s="7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</row>
    <row r="259">
      <c r="A259" s="24" t="n"/>
      <c r="B259" s="78" t="n"/>
      <c r="C259" s="7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</row>
    <row r="260">
      <c r="A260" s="24" t="n"/>
      <c r="B260" s="78" t="n"/>
      <c r="C260" s="7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</row>
    <row r="261">
      <c r="A261" s="24" t="n"/>
      <c r="B261" s="78" t="n"/>
      <c r="C261" s="7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</row>
    <row r="262">
      <c r="A262" s="24" t="n"/>
      <c r="B262" s="78" t="n"/>
      <c r="C262" s="7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</row>
    <row r="263">
      <c r="A263" s="24" t="n"/>
      <c r="B263" s="78" t="n"/>
      <c r="C263" s="7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</row>
    <row r="264">
      <c r="A264" s="24" t="n"/>
      <c r="B264" s="78" t="n"/>
      <c r="C264" s="7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</row>
    <row r="265">
      <c r="A265" s="24" t="n"/>
      <c r="B265" s="78" t="n"/>
      <c r="C265" s="7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</row>
    <row r="266">
      <c r="A266" s="24" t="n"/>
      <c r="B266" s="78" t="n"/>
      <c r="C266" s="7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</row>
    <row r="267">
      <c r="A267" s="24" t="n"/>
      <c r="B267" s="78" t="n"/>
      <c r="C267" s="7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</row>
    <row r="268">
      <c r="A268" s="24" t="n"/>
      <c r="B268" s="78" t="n"/>
      <c r="C268" s="7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</row>
    <row r="269">
      <c r="A269" s="24" t="n"/>
      <c r="B269" s="78" t="n"/>
      <c r="C269" s="7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</row>
    <row r="270">
      <c r="A270" s="24" t="n"/>
      <c r="B270" s="78" t="n"/>
      <c r="C270" s="7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</row>
    <row r="271">
      <c r="A271" s="24" t="n"/>
      <c r="B271" s="78" t="n"/>
      <c r="C271" s="7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</row>
    <row r="272">
      <c r="A272" s="24" t="n"/>
      <c r="B272" s="78" t="n"/>
      <c r="C272" s="7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</row>
    <row r="273">
      <c r="A273" s="24" t="n"/>
      <c r="B273" s="78" t="n"/>
      <c r="C273" s="7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</row>
    <row r="274">
      <c r="A274" s="24" t="n"/>
      <c r="B274" s="78" t="n"/>
      <c r="C274" s="7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</row>
    <row r="275">
      <c r="A275" s="24" t="n"/>
      <c r="B275" s="78" t="n"/>
      <c r="C275" s="7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</row>
    <row r="276">
      <c r="A276" s="24" t="n"/>
      <c r="B276" s="78" t="n"/>
      <c r="C276" s="7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</row>
    <row r="277">
      <c r="A277" s="24" t="n"/>
      <c r="B277" s="78" t="n"/>
      <c r="C277" s="7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</row>
    <row r="278">
      <c r="A278" s="24" t="n"/>
      <c r="B278" s="78" t="n"/>
      <c r="C278" s="7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</row>
    <row r="279">
      <c r="A279" s="24" t="n"/>
      <c r="B279" s="78" t="n"/>
      <c r="C279" s="7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</row>
    <row r="280">
      <c r="A280" s="24" t="n"/>
      <c r="B280" s="78" t="n"/>
      <c r="C280" s="7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</row>
    <row r="281">
      <c r="A281" s="24" t="n"/>
      <c r="B281" s="78" t="n"/>
      <c r="C281" s="7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</row>
    <row r="282">
      <c r="A282" s="24" t="n"/>
      <c r="B282" s="78" t="n"/>
      <c r="C282" s="7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</row>
    <row r="283">
      <c r="A283" s="24" t="n"/>
      <c r="B283" s="78" t="n"/>
      <c r="C283" s="7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</row>
    <row r="284">
      <c r="A284" s="24" t="n"/>
      <c r="B284" s="78" t="n"/>
      <c r="C284" s="7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</row>
    <row r="285">
      <c r="A285" s="24" t="n"/>
      <c r="B285" s="78" t="n"/>
      <c r="C285" s="7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</row>
    <row r="286">
      <c r="A286" s="24" t="n"/>
      <c r="B286" s="78" t="n"/>
      <c r="C286" s="7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</row>
    <row r="287">
      <c r="A287" s="24" t="n"/>
      <c r="B287" s="78" t="n"/>
      <c r="C287" s="7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</row>
    <row r="288">
      <c r="A288" s="24" t="n"/>
      <c r="B288" s="78" t="n"/>
      <c r="C288" s="7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</row>
    <row r="289">
      <c r="A289" s="24" t="n"/>
      <c r="B289" s="78" t="n"/>
      <c r="C289" s="7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</row>
    <row r="290">
      <c r="A290" s="24" t="n"/>
      <c r="B290" s="78" t="n"/>
      <c r="C290" s="7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</row>
    <row r="291">
      <c r="A291" s="24" t="n"/>
      <c r="B291" s="78" t="n"/>
      <c r="C291" s="7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</row>
    <row r="292">
      <c r="A292" s="24" t="n"/>
      <c r="B292" s="78" t="n"/>
      <c r="C292" s="7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</row>
    <row r="293">
      <c r="A293" s="24" t="n"/>
      <c r="B293" s="78" t="n"/>
      <c r="C293" s="7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</row>
    <row r="294">
      <c r="A294" s="24" t="n"/>
      <c r="B294" s="78" t="n"/>
      <c r="C294" s="7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</row>
    <row r="295">
      <c r="A295" s="24" t="n"/>
      <c r="B295" s="78" t="n"/>
      <c r="C295" s="7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</row>
    <row r="296">
      <c r="A296" s="24" t="n"/>
      <c r="B296" s="78" t="n"/>
      <c r="C296" s="7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</row>
    <row r="297">
      <c r="A297" s="24" t="n"/>
      <c r="B297" s="78" t="n"/>
      <c r="C297" s="7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</row>
    <row r="298">
      <c r="A298" s="24" t="n"/>
      <c r="B298" s="78" t="n"/>
      <c r="C298" s="7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</row>
    <row r="299">
      <c r="A299" s="24" t="n"/>
      <c r="B299" s="78" t="n"/>
      <c r="C299" s="7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</row>
    <row r="300">
      <c r="A300" s="24" t="n"/>
      <c r="B300" s="78" t="n"/>
      <c r="C300" s="7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</row>
    <row r="301">
      <c r="A301" s="24" t="n"/>
      <c r="B301" s="78" t="n"/>
      <c r="C301" s="7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</row>
    <row r="302">
      <c r="A302" s="24" t="n"/>
      <c r="B302" s="78" t="n"/>
      <c r="C302" s="7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</row>
    <row r="303">
      <c r="A303" s="24" t="n"/>
      <c r="B303" s="78" t="n"/>
      <c r="C303" s="7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</row>
    <row r="304">
      <c r="A304" s="24" t="n"/>
      <c r="B304" s="78" t="n"/>
      <c r="C304" s="7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</row>
    <row r="305">
      <c r="A305" s="24" t="n"/>
      <c r="B305" s="78" t="n"/>
      <c r="C305" s="7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</row>
    <row r="306">
      <c r="A306" s="24" t="n"/>
      <c r="B306" s="78" t="n"/>
      <c r="C306" s="7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</row>
    <row r="307">
      <c r="A307" s="24" t="n"/>
      <c r="B307" s="78" t="n"/>
      <c r="C307" s="7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</row>
    <row r="308">
      <c r="A308" s="24" t="n"/>
      <c r="B308" s="78" t="n"/>
      <c r="C308" s="7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</row>
    <row r="309">
      <c r="A309" s="24" t="n"/>
      <c r="B309" s="78" t="n"/>
      <c r="C309" s="7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</row>
    <row r="310">
      <c r="A310" s="24" t="n"/>
      <c r="B310" s="78" t="n"/>
      <c r="C310" s="7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</row>
    <row r="311">
      <c r="A311" s="24" t="n"/>
      <c r="B311" s="78" t="n"/>
      <c r="C311" s="7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</row>
    <row r="312">
      <c r="A312" s="24" t="n"/>
      <c r="B312" s="78" t="n"/>
      <c r="C312" s="7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</row>
    <row r="313">
      <c r="A313" s="24" t="n"/>
      <c r="B313" s="78" t="n"/>
      <c r="C313" s="7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</row>
    <row r="314">
      <c r="A314" s="24" t="n"/>
      <c r="B314" s="78" t="n"/>
      <c r="C314" s="7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</row>
    <row r="315">
      <c r="A315" s="24" t="n"/>
      <c r="B315" s="78" t="n"/>
      <c r="C315" s="7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</row>
    <row r="316">
      <c r="A316" s="24" t="n"/>
      <c r="B316" s="78" t="n"/>
      <c r="C316" s="7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</row>
    <row r="317">
      <c r="A317" s="24" t="n"/>
      <c r="B317" s="78" t="n"/>
      <c r="C317" s="7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</row>
    <row r="318">
      <c r="A318" s="24" t="n"/>
      <c r="B318" s="78" t="n"/>
      <c r="C318" s="7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</row>
    <row r="319">
      <c r="A319" s="24" t="n"/>
      <c r="B319" s="78" t="n"/>
      <c r="C319" s="7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</row>
    <row r="320">
      <c r="A320" s="24" t="n"/>
      <c r="B320" s="78" t="n"/>
      <c r="C320" s="7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</row>
    <row r="321">
      <c r="A321" s="24" t="n"/>
      <c r="B321" s="78" t="n"/>
      <c r="C321" s="7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</row>
    <row r="322">
      <c r="A322" s="24" t="n"/>
      <c r="B322" s="78" t="n"/>
      <c r="C322" s="7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</row>
    <row r="323">
      <c r="A323" s="24" t="n"/>
      <c r="B323" s="78" t="n"/>
      <c r="C323" s="7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</row>
    <row r="324">
      <c r="A324" s="24" t="n"/>
      <c r="B324" s="78" t="n"/>
      <c r="C324" s="7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</row>
    <row r="325">
      <c r="A325" s="24" t="n"/>
      <c r="B325" s="78" t="n"/>
      <c r="C325" s="7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</row>
    <row r="326">
      <c r="A326" s="24" t="n"/>
      <c r="B326" s="78" t="n"/>
      <c r="C326" s="7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</row>
    <row r="327">
      <c r="A327" s="24" t="n"/>
      <c r="B327" s="78" t="n"/>
      <c r="C327" s="7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</row>
    <row r="328">
      <c r="A328" s="24" t="n"/>
      <c r="B328" s="78" t="n"/>
      <c r="C328" s="7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</row>
    <row r="329">
      <c r="A329" s="24" t="n"/>
      <c r="B329" s="78" t="n"/>
      <c r="C329" s="7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</row>
    <row r="330">
      <c r="A330" s="24" t="n"/>
      <c r="B330" s="78" t="n"/>
      <c r="C330" s="7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</row>
    <row r="331">
      <c r="A331" s="24" t="n"/>
      <c r="B331" s="78" t="n"/>
      <c r="C331" s="7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</row>
    <row r="332">
      <c r="A332" s="24" t="n"/>
      <c r="B332" s="78" t="n"/>
      <c r="C332" s="7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</row>
    <row r="333">
      <c r="A333" s="24" t="n"/>
      <c r="B333" s="78" t="n"/>
      <c r="C333" s="7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</row>
    <row r="334">
      <c r="A334" s="24" t="n"/>
      <c r="B334" s="78" t="n"/>
      <c r="C334" s="7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</row>
    <row r="335">
      <c r="A335" s="24" t="n"/>
      <c r="B335" s="78" t="n"/>
      <c r="C335" s="7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</row>
    <row r="336">
      <c r="A336" s="24" t="n"/>
      <c r="B336" s="78" t="n"/>
      <c r="C336" s="7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</row>
    <row r="337">
      <c r="A337" s="24" t="n"/>
      <c r="B337" s="78" t="n"/>
      <c r="C337" s="7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</row>
    <row r="338">
      <c r="A338" s="24" t="n"/>
      <c r="B338" s="78" t="n"/>
      <c r="C338" s="7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</row>
    <row r="339">
      <c r="A339" s="24" t="n"/>
      <c r="B339" s="78" t="n"/>
      <c r="C339" s="7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</row>
    <row r="340">
      <c r="A340" s="24" t="n"/>
      <c r="B340" s="78" t="n"/>
      <c r="C340" s="7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</row>
    <row r="341">
      <c r="A341" s="24" t="n"/>
      <c r="B341" s="78" t="n"/>
      <c r="C341" s="7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</row>
    <row r="342">
      <c r="A342" s="24" t="n"/>
      <c r="B342" s="78" t="n"/>
      <c r="C342" s="7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</row>
    <row r="343">
      <c r="A343" s="24" t="n"/>
      <c r="B343" s="78" t="n"/>
      <c r="C343" s="7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</row>
    <row r="344">
      <c r="A344" s="24" t="n"/>
      <c r="B344" s="78" t="n"/>
      <c r="C344" s="7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</row>
    <row r="345">
      <c r="A345" s="24" t="n"/>
      <c r="B345" s="78" t="n"/>
      <c r="C345" s="7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</row>
    <row r="346">
      <c r="A346" s="24" t="n"/>
      <c r="B346" s="78" t="n"/>
      <c r="C346" s="7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</row>
    <row r="347">
      <c r="A347" s="24" t="n"/>
      <c r="B347" s="78" t="n"/>
      <c r="C347" s="7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</row>
    <row r="348">
      <c r="A348" s="24" t="n"/>
      <c r="B348" s="78" t="n"/>
      <c r="C348" s="7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</row>
    <row r="349">
      <c r="A349" s="24" t="n"/>
      <c r="B349" s="78" t="n"/>
      <c r="C349" s="7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</row>
    <row r="350">
      <c r="A350" s="24" t="n"/>
      <c r="B350" s="78" t="n"/>
      <c r="C350" s="7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</row>
    <row r="351">
      <c r="A351" s="24" t="n"/>
      <c r="B351" s="78" t="n"/>
      <c r="C351" s="7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</row>
    <row r="352">
      <c r="A352" s="24" t="n"/>
      <c r="B352" s="78" t="n"/>
      <c r="C352" s="7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</row>
    <row r="353">
      <c r="A353" s="24" t="n"/>
      <c r="B353" s="78" t="n"/>
      <c r="C353" s="7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</row>
    <row r="354">
      <c r="A354" s="24" t="n"/>
      <c r="B354" s="78" t="n"/>
      <c r="C354" s="7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</row>
    <row r="355">
      <c r="A355" s="24" t="n"/>
      <c r="B355" s="78" t="n"/>
      <c r="C355" s="7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</row>
    <row r="356">
      <c r="A356" s="24" t="n"/>
      <c r="B356" s="78" t="n"/>
      <c r="C356" s="7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</row>
    <row r="357">
      <c r="A357" s="24" t="n"/>
      <c r="B357" s="78" t="n"/>
      <c r="C357" s="7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</row>
    <row r="358">
      <c r="A358" s="24" t="n"/>
      <c r="B358" s="78" t="n"/>
      <c r="C358" s="7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</row>
    <row r="359">
      <c r="A359" s="24" t="n"/>
      <c r="B359" s="78" t="n"/>
      <c r="C359" s="7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</row>
    <row r="360">
      <c r="A360" s="24" t="n"/>
      <c r="B360" s="78" t="n"/>
      <c r="C360" s="7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</row>
    <row r="361">
      <c r="A361" s="24" t="n"/>
      <c r="B361" s="78" t="n"/>
      <c r="C361" s="7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</row>
    <row r="362">
      <c r="A362" s="24" t="n"/>
      <c r="B362" s="78" t="n"/>
      <c r="C362" s="7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</row>
    <row r="363">
      <c r="A363" s="24" t="n"/>
      <c r="B363" s="78" t="n"/>
      <c r="C363" s="7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</row>
    <row r="364">
      <c r="A364" s="24" t="n"/>
      <c r="B364" s="78" t="n"/>
      <c r="C364" s="7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</row>
    <row r="365">
      <c r="A365" s="24" t="n"/>
      <c r="B365" s="78" t="n"/>
      <c r="C365" s="7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</row>
    <row r="366">
      <c r="A366" s="24" t="n"/>
      <c r="B366" s="78" t="n"/>
      <c r="C366" s="7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</row>
    <row r="367">
      <c r="A367" s="24" t="n"/>
      <c r="B367" s="78" t="n"/>
      <c r="C367" s="7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</row>
    <row r="368">
      <c r="A368" s="24" t="n"/>
      <c r="B368" s="78" t="n"/>
      <c r="C368" s="7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</row>
    <row r="369">
      <c r="A369" s="24" t="n"/>
      <c r="B369" s="78" t="n"/>
      <c r="C369" s="7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</row>
    <row r="370">
      <c r="A370" s="24" t="n"/>
      <c r="B370" s="78" t="n"/>
      <c r="C370" s="7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</row>
    <row r="371">
      <c r="A371" s="24" t="n"/>
      <c r="B371" s="78" t="n"/>
      <c r="C371" s="7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</row>
    <row r="372">
      <c r="A372" s="24" t="n"/>
      <c r="B372" s="78" t="n"/>
      <c r="C372" s="7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</row>
    <row r="373">
      <c r="A373" s="24" t="n"/>
      <c r="B373" s="78" t="n"/>
      <c r="C373" s="7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</row>
    <row r="374">
      <c r="A374" s="24" t="n"/>
      <c r="B374" s="78" t="n"/>
      <c r="C374" s="7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</row>
    <row r="375">
      <c r="A375" s="24" t="n"/>
      <c r="B375" s="78" t="n"/>
      <c r="C375" s="7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</row>
    <row r="376">
      <c r="A376" s="24" t="n"/>
      <c r="B376" s="78" t="n"/>
      <c r="C376" s="7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</row>
    <row r="377">
      <c r="A377" s="24" t="n"/>
      <c r="B377" s="78" t="n"/>
      <c r="C377" s="7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</row>
    <row r="378">
      <c r="A378" s="24" t="n"/>
      <c r="B378" s="78" t="n"/>
      <c r="C378" s="7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</row>
    <row r="379">
      <c r="A379" s="24" t="n"/>
      <c r="B379" s="78" t="n"/>
      <c r="C379" s="7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</row>
    <row r="380">
      <c r="A380" s="24" t="n"/>
      <c r="B380" s="78" t="n"/>
      <c r="C380" s="7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</row>
    <row r="381">
      <c r="A381" s="24" t="n"/>
      <c r="B381" s="78" t="n"/>
      <c r="C381" s="7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</row>
    <row r="382">
      <c r="A382" s="24" t="n"/>
      <c r="B382" s="78" t="n"/>
      <c r="C382" s="7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</row>
    <row r="383">
      <c r="A383" s="24" t="n"/>
      <c r="B383" s="78" t="n"/>
      <c r="C383" s="7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</row>
    <row r="384">
      <c r="A384" s="24" t="n"/>
      <c r="B384" s="78" t="n"/>
      <c r="C384" s="7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</row>
    <row r="385">
      <c r="A385" s="24" t="n"/>
      <c r="B385" s="78" t="n"/>
      <c r="C385" s="7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</row>
    <row r="386">
      <c r="A386" s="24" t="n"/>
      <c r="B386" s="78" t="n"/>
      <c r="C386" s="7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</row>
    <row r="387">
      <c r="A387" s="24" t="n"/>
      <c r="B387" s="78" t="n"/>
      <c r="C387" s="7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</row>
    <row r="388">
      <c r="A388" s="24" t="n"/>
      <c r="B388" s="78" t="n"/>
      <c r="C388" s="7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</row>
    <row r="389">
      <c r="A389" s="24" t="n"/>
      <c r="B389" s="78" t="n"/>
      <c r="C389" s="7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</row>
    <row r="390">
      <c r="A390" s="24" t="n"/>
      <c r="B390" s="78" t="n"/>
      <c r="C390" s="7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</row>
    <row r="391">
      <c r="A391" s="24" t="n"/>
      <c r="B391" s="78" t="n"/>
      <c r="C391" s="7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</row>
    <row r="392">
      <c r="A392" s="24" t="n"/>
      <c r="B392" s="78" t="n"/>
      <c r="C392" s="7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</row>
    <row r="393">
      <c r="A393" s="24" t="n"/>
      <c r="B393" s="78" t="n"/>
      <c r="C393" s="7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</row>
    <row r="394">
      <c r="A394" s="24" t="n"/>
      <c r="B394" s="78" t="n"/>
      <c r="C394" s="7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</row>
    <row r="395">
      <c r="A395" s="24" t="n"/>
      <c r="B395" s="78" t="n"/>
      <c r="C395" s="7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</row>
    <row r="396">
      <c r="A396" s="24" t="n"/>
      <c r="B396" s="78" t="n"/>
      <c r="C396" s="7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</row>
    <row r="397">
      <c r="A397" s="24" t="n"/>
      <c r="B397" s="78" t="n"/>
      <c r="C397" s="7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</row>
    <row r="398">
      <c r="A398" s="24" t="n"/>
      <c r="B398" s="78" t="n"/>
      <c r="C398" s="7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</row>
    <row r="399">
      <c r="A399" s="24" t="n"/>
      <c r="B399" s="78" t="n"/>
      <c r="C399" s="7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</row>
    <row r="400">
      <c r="A400" s="24" t="n"/>
      <c r="B400" s="78" t="n"/>
      <c r="C400" s="7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</row>
    <row r="401">
      <c r="A401" s="24" t="n"/>
      <c r="B401" s="78" t="n"/>
      <c r="C401" s="7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</row>
    <row r="402">
      <c r="A402" s="24" t="n"/>
      <c r="B402" s="78" t="n"/>
      <c r="C402" s="7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</row>
    <row r="403">
      <c r="A403" s="24" t="n"/>
      <c r="B403" s="78" t="n"/>
      <c r="C403" s="7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</row>
    <row r="404">
      <c r="A404" s="24" t="n"/>
      <c r="B404" s="78" t="n"/>
      <c r="C404" s="7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</row>
    <row r="405">
      <c r="A405" s="24" t="n"/>
      <c r="B405" s="78" t="n"/>
      <c r="C405" s="7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</row>
    <row r="406">
      <c r="A406" s="24" t="n"/>
      <c r="B406" s="78" t="n"/>
      <c r="C406" s="7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</row>
    <row r="407">
      <c r="A407" s="24" t="n"/>
      <c r="B407" s="78" t="n"/>
      <c r="C407" s="7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</row>
    <row r="408">
      <c r="A408" s="24" t="n"/>
      <c r="B408" s="78" t="n"/>
      <c r="C408" s="7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</row>
    <row r="409">
      <c r="A409" s="24" t="n"/>
      <c r="B409" s="78" t="n"/>
      <c r="C409" s="7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</row>
    <row r="410">
      <c r="A410" s="24" t="n"/>
      <c r="B410" s="78" t="n"/>
      <c r="C410" s="7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</row>
    <row r="411">
      <c r="A411" s="24" t="n"/>
      <c r="B411" s="78" t="n"/>
      <c r="C411" s="7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</row>
    <row r="412">
      <c r="A412" s="24" t="n"/>
      <c r="B412" s="78" t="n"/>
      <c r="C412" s="7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</row>
    <row r="413">
      <c r="A413" s="24" t="n"/>
      <c r="B413" s="78" t="n"/>
      <c r="C413" s="7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</row>
    <row r="414">
      <c r="A414" s="24" t="n"/>
      <c r="B414" s="78" t="n"/>
      <c r="C414" s="7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</row>
    <row r="415">
      <c r="A415" s="24" t="n"/>
      <c r="B415" s="78" t="n"/>
      <c r="C415" s="7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</row>
    <row r="416">
      <c r="A416" s="24" t="n"/>
      <c r="B416" s="78" t="n"/>
      <c r="C416" s="7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</row>
    <row r="417">
      <c r="A417" s="24" t="n"/>
      <c r="B417" s="78" t="n"/>
      <c r="C417" s="7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</row>
    <row r="418">
      <c r="A418" s="24" t="n"/>
      <c r="B418" s="78" t="n"/>
      <c r="C418" s="7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</row>
    <row r="419">
      <c r="A419" s="24" t="n"/>
      <c r="B419" s="78" t="n"/>
      <c r="C419" s="7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</row>
    <row r="420">
      <c r="A420" s="24" t="n"/>
      <c r="B420" s="78" t="n"/>
      <c r="C420" s="7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</row>
    <row r="421">
      <c r="A421" s="24" t="n"/>
      <c r="B421" s="78" t="n"/>
      <c r="C421" s="7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</row>
    <row r="422">
      <c r="A422" s="24" t="n"/>
      <c r="B422" s="78" t="n"/>
      <c r="C422" s="7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</row>
    <row r="423">
      <c r="A423" s="24" t="n"/>
      <c r="B423" s="78" t="n"/>
      <c r="C423" s="7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</row>
    <row r="424">
      <c r="A424" s="24" t="n"/>
      <c r="B424" s="78" t="n"/>
      <c r="C424" s="7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</row>
    <row r="425">
      <c r="A425" s="24" t="n"/>
      <c r="B425" s="78" t="n"/>
      <c r="C425" s="7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</row>
    <row r="426">
      <c r="A426" s="24" t="n"/>
      <c r="B426" s="78" t="n"/>
      <c r="C426" s="7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</row>
    <row r="427">
      <c r="A427" s="24" t="n"/>
      <c r="B427" s="78" t="n"/>
      <c r="C427" s="7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</row>
    <row r="428">
      <c r="A428" s="24" t="n"/>
      <c r="B428" s="78" t="n"/>
      <c r="C428" s="7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</row>
    <row r="429">
      <c r="A429" s="24" t="n"/>
      <c r="B429" s="78" t="n"/>
      <c r="C429" s="7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</row>
    <row r="430">
      <c r="A430" s="24" t="n"/>
      <c r="B430" s="78" t="n"/>
      <c r="C430" s="7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</row>
    <row r="431">
      <c r="A431" s="24" t="n"/>
      <c r="B431" s="78" t="n"/>
      <c r="C431" s="7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</row>
    <row r="432">
      <c r="A432" s="24" t="n"/>
      <c r="B432" s="78" t="n"/>
      <c r="C432" s="7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</row>
    <row r="433">
      <c r="A433" s="24" t="n"/>
      <c r="B433" s="78" t="n"/>
      <c r="C433" s="7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</row>
    <row r="434">
      <c r="A434" s="24" t="n"/>
      <c r="B434" s="78" t="n"/>
      <c r="C434" s="7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</row>
    <row r="435">
      <c r="A435" s="24" t="n"/>
      <c r="B435" s="78" t="n"/>
      <c r="C435" s="7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</row>
    <row r="436">
      <c r="A436" s="24" t="n"/>
      <c r="B436" s="78" t="n"/>
      <c r="C436" s="7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</row>
    <row r="437">
      <c r="A437" s="24" t="n"/>
      <c r="B437" s="78" t="n"/>
      <c r="C437" s="7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</row>
    <row r="438">
      <c r="A438" s="24" t="n"/>
      <c r="B438" s="78" t="n"/>
      <c r="C438" s="7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</row>
    <row r="439">
      <c r="A439" s="24" t="n"/>
      <c r="B439" s="78" t="n"/>
      <c r="C439" s="7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</row>
    <row r="440">
      <c r="A440" s="24" t="n"/>
      <c r="B440" s="78" t="n"/>
      <c r="C440" s="7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</row>
    <row r="441">
      <c r="A441" s="24" t="n"/>
      <c r="B441" s="78" t="n"/>
      <c r="C441" s="7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</row>
    <row r="442">
      <c r="A442" s="24" t="n"/>
      <c r="B442" s="78" t="n"/>
      <c r="C442" s="7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</row>
    <row r="443">
      <c r="A443" s="24" t="n"/>
      <c r="B443" s="78" t="n"/>
      <c r="C443" s="7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</row>
    <row r="444">
      <c r="A444" s="24" t="n"/>
      <c r="B444" s="78" t="n"/>
      <c r="C444" s="7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</row>
    <row r="445">
      <c r="A445" s="24" t="n"/>
      <c r="B445" s="78" t="n"/>
      <c r="C445" s="7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</row>
    <row r="446">
      <c r="A446" s="24" t="n"/>
      <c r="B446" s="78" t="n"/>
      <c r="C446" s="7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</row>
    <row r="447">
      <c r="A447" s="24" t="n"/>
      <c r="B447" s="78" t="n"/>
      <c r="C447" s="7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</row>
    <row r="448">
      <c r="A448" s="24" t="n"/>
      <c r="B448" s="78" t="n"/>
      <c r="C448" s="7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</row>
    <row r="449">
      <c r="A449" s="24" t="n"/>
      <c r="B449" s="78" t="n"/>
      <c r="C449" s="7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</row>
    <row r="450">
      <c r="A450" s="24" t="n"/>
      <c r="B450" s="78" t="n"/>
      <c r="C450" s="7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</row>
    <row r="451">
      <c r="A451" s="24" t="n"/>
      <c r="B451" s="78" t="n"/>
      <c r="C451" s="7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</row>
    <row r="452">
      <c r="A452" s="24" t="n"/>
      <c r="B452" s="78" t="n"/>
      <c r="C452" s="7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</row>
    <row r="453">
      <c r="A453" s="24" t="n"/>
      <c r="B453" s="78" t="n"/>
      <c r="C453" s="7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</row>
    <row r="454">
      <c r="A454" s="24" t="n"/>
      <c r="B454" s="78" t="n"/>
      <c r="C454" s="7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</row>
    <row r="455">
      <c r="A455" s="24" t="n"/>
      <c r="B455" s="78" t="n"/>
      <c r="C455" s="7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</row>
    <row r="456">
      <c r="A456" s="24" t="n"/>
      <c r="B456" s="78" t="n"/>
      <c r="C456" s="7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</row>
    <row r="457">
      <c r="A457" s="24" t="n"/>
      <c r="B457" s="78" t="n"/>
      <c r="C457" s="7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</row>
    <row r="458">
      <c r="A458" s="24" t="n"/>
      <c r="B458" s="78" t="n"/>
      <c r="C458" s="7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</row>
    <row r="459">
      <c r="A459" s="24" t="n"/>
      <c r="B459" s="78" t="n"/>
      <c r="C459" s="7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</row>
    <row r="460">
      <c r="A460" s="24" t="n"/>
      <c r="B460" s="78" t="n"/>
      <c r="C460" s="7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</row>
    <row r="461">
      <c r="A461" s="24" t="n"/>
      <c r="B461" s="78" t="n"/>
      <c r="C461" s="7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</row>
    <row r="462">
      <c r="A462" s="24" t="n"/>
      <c r="B462" s="78" t="n"/>
      <c r="C462" s="7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</row>
    <row r="463">
      <c r="A463" s="24" t="n"/>
      <c r="B463" s="78" t="n"/>
      <c r="C463" s="7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</row>
    <row r="464">
      <c r="A464" s="24" t="n"/>
      <c r="B464" s="78" t="n"/>
      <c r="C464" s="7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</row>
    <row r="465">
      <c r="A465" s="24" t="n"/>
      <c r="B465" s="78" t="n"/>
      <c r="C465" s="7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</row>
    <row r="466">
      <c r="A466" s="24" t="n"/>
      <c r="B466" s="78" t="n"/>
      <c r="C466" s="7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</row>
    <row r="467">
      <c r="A467" s="24" t="n"/>
      <c r="B467" s="78" t="n"/>
      <c r="C467" s="7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</row>
    <row r="468">
      <c r="A468" s="24" t="n"/>
      <c r="B468" s="78" t="n"/>
      <c r="C468" s="7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</row>
    <row r="469">
      <c r="A469" s="24" t="n"/>
      <c r="B469" s="78" t="n"/>
      <c r="C469" s="7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</row>
    <row r="470">
      <c r="A470" s="24" t="n"/>
      <c r="B470" s="78" t="n"/>
      <c r="C470" s="7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</row>
    <row r="471">
      <c r="A471" s="24" t="n"/>
      <c r="B471" s="78" t="n"/>
      <c r="C471" s="7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</row>
    <row r="472">
      <c r="A472" s="24" t="n"/>
      <c r="B472" s="78" t="n"/>
      <c r="C472" s="7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</row>
    <row r="473">
      <c r="A473" s="24" t="n"/>
      <c r="B473" s="78" t="n"/>
      <c r="C473" s="7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</row>
    <row r="474">
      <c r="A474" s="24" t="n"/>
      <c r="B474" s="78" t="n"/>
      <c r="C474" s="7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</row>
    <row r="475">
      <c r="A475" s="24" t="n"/>
      <c r="B475" s="78" t="n"/>
      <c r="C475" s="7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</row>
    <row r="476">
      <c r="A476" s="24" t="n"/>
      <c r="B476" s="78" t="n"/>
      <c r="C476" s="7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</row>
    <row r="477">
      <c r="A477" s="24" t="n"/>
      <c r="B477" s="78" t="n"/>
      <c r="C477" s="7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</row>
    <row r="478">
      <c r="A478" s="24" t="n"/>
      <c r="B478" s="78" t="n"/>
      <c r="C478" s="7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</row>
    <row r="479">
      <c r="A479" s="24" t="n"/>
      <c r="B479" s="78" t="n"/>
      <c r="C479" s="7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</row>
    <row r="480">
      <c r="A480" s="24" t="n"/>
      <c r="B480" s="78" t="n"/>
      <c r="C480" s="7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</row>
    <row r="481">
      <c r="A481" s="24" t="n"/>
      <c r="B481" s="78" t="n"/>
      <c r="C481" s="7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</row>
    <row r="482">
      <c r="A482" s="24" t="n"/>
      <c r="B482" s="78" t="n"/>
      <c r="C482" s="7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</row>
    <row r="483">
      <c r="A483" s="24" t="n"/>
      <c r="B483" s="78" t="n"/>
      <c r="C483" s="7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</row>
    <row r="484">
      <c r="A484" s="24" t="n"/>
      <c r="B484" s="78" t="n"/>
      <c r="C484" s="7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</row>
    <row r="485">
      <c r="A485" s="24" t="n"/>
      <c r="B485" s="78" t="n"/>
      <c r="C485" s="7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</row>
    <row r="486">
      <c r="A486" s="24" t="n"/>
      <c r="B486" s="78" t="n"/>
      <c r="C486" s="7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</row>
    <row r="487">
      <c r="A487" s="24" t="n"/>
      <c r="B487" s="78" t="n"/>
      <c r="C487" s="7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</row>
    <row r="488">
      <c r="A488" s="24" t="n"/>
      <c r="B488" s="78" t="n"/>
      <c r="C488" s="7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</row>
    <row r="489">
      <c r="A489" s="24" t="n"/>
      <c r="B489" s="78" t="n"/>
      <c r="C489" s="7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</row>
    <row r="490">
      <c r="A490" s="24" t="n"/>
      <c r="B490" s="78" t="n"/>
      <c r="C490" s="7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</row>
    <row r="491">
      <c r="A491" s="24" t="n"/>
      <c r="B491" s="78" t="n"/>
      <c r="C491" s="7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</row>
    <row r="492">
      <c r="A492" s="24" t="n"/>
      <c r="B492" s="78" t="n"/>
      <c r="C492" s="7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</row>
    <row r="493">
      <c r="A493" s="24" t="n"/>
      <c r="B493" s="78" t="n"/>
      <c r="C493" s="7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</row>
    <row r="494">
      <c r="A494" s="24" t="n"/>
      <c r="B494" s="78" t="n"/>
      <c r="C494" s="7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</row>
    <row r="495">
      <c r="A495" s="24" t="n"/>
      <c r="B495" s="78" t="n"/>
      <c r="C495" s="7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</row>
    <row r="496">
      <c r="A496" s="24" t="n"/>
      <c r="B496" s="78" t="n"/>
      <c r="C496" s="7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</row>
    <row r="497">
      <c r="A497" s="24" t="n"/>
      <c r="B497" s="78" t="n"/>
      <c r="C497" s="7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</row>
    <row r="498">
      <c r="A498" s="24" t="n"/>
      <c r="B498" s="78" t="n"/>
      <c r="C498" s="7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</row>
    <row r="499">
      <c r="A499" s="24" t="n"/>
      <c r="B499" s="78" t="n"/>
      <c r="C499" s="7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</row>
    <row r="500">
      <c r="A500" s="24" t="n"/>
      <c r="B500" s="78" t="n"/>
      <c r="C500" s="7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</row>
    <row r="501">
      <c r="A501" s="24" t="n"/>
      <c r="B501" s="78" t="n"/>
      <c r="C501" s="7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</row>
    <row r="502">
      <c r="A502" s="24" t="n"/>
      <c r="B502" s="78" t="n"/>
      <c r="C502" s="7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</row>
    <row r="503">
      <c r="A503" s="24" t="n"/>
      <c r="B503" s="78" t="n"/>
      <c r="C503" s="7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</row>
    <row r="504">
      <c r="A504" s="24" t="n"/>
      <c r="B504" s="78" t="n"/>
      <c r="C504" s="7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</row>
    <row r="505">
      <c r="A505" s="24" t="n"/>
      <c r="B505" s="78" t="n"/>
      <c r="C505" s="7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</row>
    <row r="506">
      <c r="A506" s="24" t="n"/>
      <c r="B506" s="78" t="n"/>
      <c r="C506" s="7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</row>
    <row r="507">
      <c r="A507" s="24" t="n"/>
      <c r="B507" s="78" t="n"/>
      <c r="C507" s="7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</row>
    <row r="508">
      <c r="A508" s="24" t="n"/>
      <c r="B508" s="78" t="n"/>
      <c r="C508" s="7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</row>
    <row r="509">
      <c r="A509" s="24" t="n"/>
      <c r="B509" s="78" t="n"/>
      <c r="C509" s="7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</row>
    <row r="510">
      <c r="A510" s="24" t="n"/>
      <c r="B510" s="78" t="n"/>
      <c r="C510" s="7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</row>
    <row r="511">
      <c r="A511" s="24" t="n"/>
      <c r="B511" s="78" t="n"/>
      <c r="C511" s="7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</row>
    <row r="512">
      <c r="A512" s="24" t="n"/>
      <c r="B512" s="78" t="n"/>
      <c r="C512" s="7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</row>
    <row r="513">
      <c r="A513" s="24" t="n"/>
      <c r="B513" s="78" t="n"/>
      <c r="C513" s="7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</row>
    <row r="514">
      <c r="A514" s="24" t="n"/>
      <c r="B514" s="78" t="n"/>
      <c r="C514" s="7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</row>
    <row r="515">
      <c r="A515" s="24" t="n"/>
      <c r="B515" s="78" t="n"/>
      <c r="C515" s="7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</row>
    <row r="516">
      <c r="A516" s="24" t="n"/>
      <c r="B516" s="78" t="n"/>
      <c r="C516" s="7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</row>
    <row r="517">
      <c r="A517" s="24" t="n"/>
      <c r="B517" s="78" t="n"/>
      <c r="C517" s="7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</row>
    <row r="518">
      <c r="A518" s="24" t="n"/>
      <c r="B518" s="78" t="n"/>
      <c r="C518" s="7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</row>
    <row r="519">
      <c r="A519" s="24" t="n"/>
      <c r="B519" s="78" t="n"/>
      <c r="C519" s="7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</row>
    <row r="520">
      <c r="A520" s="24" t="n"/>
      <c r="B520" s="78" t="n"/>
      <c r="C520" s="7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</row>
    <row r="521">
      <c r="A521" s="24" t="n"/>
      <c r="B521" s="78" t="n"/>
      <c r="C521" s="7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</row>
    <row r="522">
      <c r="A522" s="24" t="n"/>
      <c r="B522" s="78" t="n"/>
      <c r="C522" s="7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</row>
    <row r="523">
      <c r="A523" s="24" t="n"/>
      <c r="B523" s="78" t="n"/>
      <c r="C523" s="7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</row>
    <row r="524">
      <c r="A524" s="24" t="n"/>
      <c r="B524" s="78" t="n"/>
      <c r="C524" s="7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</row>
    <row r="525">
      <c r="A525" s="24" t="n"/>
      <c r="B525" s="78" t="n"/>
      <c r="C525" s="7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</row>
    <row r="526">
      <c r="A526" s="24" t="n"/>
      <c r="B526" s="78" t="n"/>
      <c r="C526" s="7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</row>
    <row r="527">
      <c r="A527" s="24" t="n"/>
      <c r="B527" s="78" t="n"/>
      <c r="C527" s="7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</row>
    <row r="528">
      <c r="A528" s="24" t="n"/>
      <c r="B528" s="78" t="n"/>
      <c r="C528" s="7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</row>
    <row r="529">
      <c r="A529" s="24" t="n"/>
      <c r="B529" s="78" t="n"/>
      <c r="C529" s="7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</row>
    <row r="530">
      <c r="A530" s="24" t="n"/>
      <c r="B530" s="78" t="n"/>
      <c r="C530" s="7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</row>
    <row r="531">
      <c r="A531" s="24" t="n"/>
      <c r="B531" s="78" t="n"/>
      <c r="C531" s="7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</row>
    <row r="532">
      <c r="A532" s="24" t="n"/>
      <c r="B532" s="78" t="n"/>
      <c r="C532" s="7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</row>
    <row r="533">
      <c r="A533" s="24" t="n"/>
      <c r="B533" s="78" t="n"/>
      <c r="C533" s="7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</row>
    <row r="534">
      <c r="A534" s="24" t="n"/>
      <c r="B534" s="78" t="n"/>
      <c r="C534" s="7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</row>
    <row r="535">
      <c r="A535" s="24" t="n"/>
      <c r="B535" s="78" t="n"/>
      <c r="C535" s="7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</row>
    <row r="536">
      <c r="A536" s="24" t="n"/>
      <c r="B536" s="78" t="n"/>
      <c r="C536" s="7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</row>
    <row r="537">
      <c r="A537" s="24" t="n"/>
      <c r="B537" s="78" t="n"/>
      <c r="C537" s="7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</row>
    <row r="538">
      <c r="A538" s="24" t="n"/>
      <c r="B538" s="78" t="n"/>
      <c r="C538" s="7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</row>
    <row r="539">
      <c r="A539" s="24" t="n"/>
      <c r="B539" s="78" t="n"/>
      <c r="C539" s="7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</row>
    <row r="540">
      <c r="A540" s="24" t="n"/>
      <c r="B540" s="78" t="n"/>
      <c r="C540" s="7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</row>
    <row r="541">
      <c r="A541" s="24" t="n"/>
      <c r="B541" s="78" t="n"/>
      <c r="C541" s="7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</row>
    <row r="542">
      <c r="A542" s="24" t="n"/>
      <c r="B542" s="78" t="n"/>
      <c r="C542" s="7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</row>
    <row r="543">
      <c r="A543" s="24" t="n"/>
      <c r="B543" s="78" t="n"/>
      <c r="C543" s="7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</row>
    <row r="544">
      <c r="A544" s="24" t="n"/>
      <c r="B544" s="78" t="n"/>
      <c r="C544" s="7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</row>
    <row r="545">
      <c r="A545" s="24" t="n"/>
      <c r="B545" s="78" t="n"/>
      <c r="C545" s="7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</row>
    <row r="546">
      <c r="A546" s="24" t="n"/>
      <c r="B546" s="78" t="n"/>
      <c r="C546" s="7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</row>
    <row r="547">
      <c r="A547" s="24" t="n"/>
      <c r="B547" s="78" t="n"/>
      <c r="C547" s="7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</row>
    <row r="548">
      <c r="A548" s="24" t="n"/>
      <c r="B548" s="78" t="n"/>
      <c r="C548" s="7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</row>
    <row r="549">
      <c r="A549" s="24" t="n"/>
      <c r="B549" s="78" t="n"/>
      <c r="C549" s="7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</row>
    <row r="550">
      <c r="A550" s="24" t="n"/>
      <c r="B550" s="78" t="n"/>
      <c r="C550" s="7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</row>
    <row r="551">
      <c r="A551" s="24" t="n"/>
      <c r="B551" s="78" t="n"/>
      <c r="C551" s="7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</row>
    <row r="552">
      <c r="A552" s="24" t="n"/>
      <c r="B552" s="78" t="n"/>
      <c r="C552" s="7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</row>
    <row r="553">
      <c r="A553" s="24" t="n"/>
      <c r="B553" s="78" t="n"/>
      <c r="C553" s="7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</row>
    <row r="554">
      <c r="A554" s="24" t="n"/>
      <c r="B554" s="78" t="n"/>
      <c r="C554" s="7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</row>
    <row r="555">
      <c r="A555" s="24" t="n"/>
      <c r="B555" s="78" t="n"/>
      <c r="C555" s="7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</row>
    <row r="556">
      <c r="A556" s="24" t="n"/>
      <c r="B556" s="78" t="n"/>
      <c r="C556" s="7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</row>
    <row r="557">
      <c r="A557" s="24" t="n"/>
      <c r="B557" s="78" t="n"/>
      <c r="C557" s="7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</row>
    <row r="558">
      <c r="A558" s="24" t="n"/>
      <c r="B558" s="78" t="n"/>
      <c r="C558" s="7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</row>
    <row r="559">
      <c r="A559" s="24" t="n"/>
      <c r="B559" s="78" t="n"/>
      <c r="C559" s="7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</row>
    <row r="560">
      <c r="A560" s="24" t="n"/>
      <c r="B560" s="78" t="n"/>
      <c r="C560" s="7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</row>
    <row r="561">
      <c r="A561" s="24" t="n"/>
      <c r="B561" s="78" t="n"/>
      <c r="C561" s="7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</row>
    <row r="562">
      <c r="A562" s="24" t="n"/>
      <c r="B562" s="78" t="n"/>
      <c r="C562" s="7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</row>
    <row r="563">
      <c r="A563" s="24" t="n"/>
      <c r="B563" s="78" t="n"/>
      <c r="C563" s="7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</row>
    <row r="564">
      <c r="A564" s="24" t="n"/>
      <c r="B564" s="78" t="n"/>
      <c r="C564" s="7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</row>
    <row r="565">
      <c r="A565" s="24" t="n"/>
      <c r="B565" s="78" t="n"/>
      <c r="C565" s="7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</row>
    <row r="566">
      <c r="A566" s="24" t="n"/>
      <c r="B566" s="78" t="n"/>
      <c r="C566" s="7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</row>
    <row r="567">
      <c r="A567" s="24" t="n"/>
      <c r="B567" s="78" t="n"/>
      <c r="C567" s="7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</row>
    <row r="568">
      <c r="A568" s="24" t="n"/>
      <c r="B568" s="78" t="n"/>
      <c r="C568" s="7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</row>
    <row r="569">
      <c r="A569" s="24" t="n"/>
      <c r="B569" s="78" t="n"/>
      <c r="C569" s="7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</row>
    <row r="570">
      <c r="A570" s="24" t="n"/>
      <c r="B570" s="78" t="n"/>
      <c r="C570" s="7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</row>
    <row r="571">
      <c r="A571" s="24" t="n"/>
      <c r="B571" s="78" t="n"/>
      <c r="C571" s="7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</row>
    <row r="572">
      <c r="A572" s="24" t="n"/>
      <c r="B572" s="78" t="n"/>
      <c r="C572" s="7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</row>
    <row r="573">
      <c r="A573" s="24" t="n"/>
      <c r="B573" s="78" t="n"/>
      <c r="C573" s="7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</row>
    <row r="574">
      <c r="A574" s="24" t="n"/>
      <c r="B574" s="78" t="n"/>
      <c r="C574" s="7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</row>
    <row r="575">
      <c r="A575" s="24" t="n"/>
      <c r="B575" s="78" t="n"/>
      <c r="C575" s="7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</row>
    <row r="576">
      <c r="A576" s="24" t="n"/>
      <c r="B576" s="78" t="n"/>
      <c r="C576" s="7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</row>
    <row r="577">
      <c r="A577" s="24" t="n"/>
      <c r="B577" s="78" t="n"/>
      <c r="C577" s="7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</row>
    <row r="578">
      <c r="A578" s="24" t="n"/>
      <c r="B578" s="78" t="n"/>
      <c r="C578" s="7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</row>
    <row r="579">
      <c r="A579" s="24" t="n"/>
      <c r="B579" s="78" t="n"/>
      <c r="C579" s="7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</row>
    <row r="580">
      <c r="A580" s="24" t="n"/>
      <c r="B580" s="78" t="n"/>
      <c r="C580" s="7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</row>
    <row r="581">
      <c r="A581" s="24" t="n"/>
      <c r="B581" s="78" t="n"/>
      <c r="C581" s="7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</row>
    <row r="582">
      <c r="A582" s="24" t="n"/>
      <c r="B582" s="78" t="n"/>
      <c r="C582" s="7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</row>
    <row r="583">
      <c r="A583" s="24" t="n"/>
      <c r="B583" s="78" t="n"/>
      <c r="C583" s="7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</row>
    <row r="584">
      <c r="A584" s="24" t="n"/>
      <c r="B584" s="78" t="n"/>
      <c r="C584" s="7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</row>
    <row r="585">
      <c r="A585" s="24" t="n"/>
      <c r="B585" s="78" t="n"/>
      <c r="C585" s="7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</row>
    <row r="586">
      <c r="A586" s="24" t="n"/>
      <c r="B586" s="78" t="n"/>
      <c r="C586" s="7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</row>
    <row r="587">
      <c r="A587" s="24" t="n"/>
      <c r="B587" s="78" t="n"/>
      <c r="C587" s="7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</row>
    <row r="588">
      <c r="A588" s="24" t="n"/>
      <c r="B588" s="78" t="n"/>
      <c r="C588" s="7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</row>
    <row r="589">
      <c r="A589" s="24" t="n"/>
      <c r="B589" s="78" t="n"/>
      <c r="C589" s="7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</row>
    <row r="590">
      <c r="A590" s="24" t="n"/>
      <c r="B590" s="78" t="n"/>
      <c r="C590" s="7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</row>
    <row r="591">
      <c r="A591" s="24" t="n"/>
      <c r="B591" s="78" t="n"/>
      <c r="C591" s="7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</row>
    <row r="592">
      <c r="A592" s="24" t="n"/>
      <c r="B592" s="78" t="n"/>
      <c r="C592" s="7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</row>
    <row r="593">
      <c r="A593" s="24" t="n"/>
      <c r="B593" s="78" t="n"/>
      <c r="C593" s="7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</row>
    <row r="594">
      <c r="A594" s="24" t="n"/>
      <c r="B594" s="78" t="n"/>
      <c r="C594" s="7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</row>
    <row r="595">
      <c r="A595" s="24" t="n"/>
      <c r="B595" s="78" t="n"/>
      <c r="C595" s="7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</row>
    <row r="596">
      <c r="A596" s="24" t="n"/>
      <c r="B596" s="78" t="n"/>
      <c r="C596" s="7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</row>
    <row r="597">
      <c r="A597" s="24" t="n"/>
      <c r="B597" s="78" t="n"/>
      <c r="C597" s="7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</row>
    <row r="598">
      <c r="A598" s="24" t="n"/>
      <c r="B598" s="78" t="n"/>
      <c r="C598" s="7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</row>
    <row r="599">
      <c r="A599" s="24" t="n"/>
      <c r="B599" s="78" t="n"/>
      <c r="C599" s="7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</row>
    <row r="600">
      <c r="A600" s="24" t="n"/>
      <c r="B600" s="78" t="n"/>
      <c r="C600" s="7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</row>
    <row r="601">
      <c r="A601" s="24" t="n"/>
      <c r="B601" s="78" t="n"/>
      <c r="C601" s="7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</row>
    <row r="602">
      <c r="A602" s="24" t="n"/>
      <c r="B602" s="78" t="n"/>
      <c r="C602" s="7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</row>
    <row r="603">
      <c r="A603" s="24" t="n"/>
      <c r="B603" s="78" t="n"/>
      <c r="C603" s="7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</row>
    <row r="604">
      <c r="A604" s="24" t="n"/>
      <c r="B604" s="78" t="n"/>
      <c r="C604" s="7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</row>
    <row r="605">
      <c r="A605" s="24" t="n"/>
      <c r="B605" s="78" t="n"/>
      <c r="C605" s="7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</row>
    <row r="606">
      <c r="A606" s="24" t="n"/>
      <c r="B606" s="78" t="n"/>
      <c r="C606" s="7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</row>
    <row r="607">
      <c r="A607" s="24" t="n"/>
      <c r="B607" s="78" t="n"/>
      <c r="C607" s="7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</row>
    <row r="608">
      <c r="A608" s="24" t="n"/>
      <c r="B608" s="78" t="n"/>
      <c r="C608" s="7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</row>
    <row r="609">
      <c r="A609" s="24" t="n"/>
      <c r="B609" s="78" t="n"/>
      <c r="C609" s="7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</row>
    <row r="610">
      <c r="A610" s="24" t="n"/>
      <c r="B610" s="78" t="n"/>
      <c r="C610" s="7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</row>
    <row r="611">
      <c r="A611" s="24" t="n"/>
      <c r="B611" s="78" t="n"/>
      <c r="C611" s="7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</row>
    <row r="612">
      <c r="A612" s="24" t="n"/>
      <c r="B612" s="78" t="n"/>
      <c r="C612" s="7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</row>
    <row r="613">
      <c r="A613" s="24" t="n"/>
      <c r="B613" s="78" t="n"/>
      <c r="C613" s="7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</row>
    <row r="614">
      <c r="A614" s="24" t="n"/>
      <c r="B614" s="78" t="n"/>
      <c r="C614" s="7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</row>
    <row r="615">
      <c r="A615" s="24" t="n"/>
      <c r="B615" s="78" t="n"/>
      <c r="C615" s="7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</row>
    <row r="616">
      <c r="A616" s="24" t="n"/>
      <c r="B616" s="78" t="n"/>
      <c r="C616" s="7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</row>
    <row r="617">
      <c r="A617" s="24" t="n"/>
      <c r="B617" s="78" t="n"/>
      <c r="C617" s="7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</row>
    <row r="618">
      <c r="A618" s="24" t="n"/>
      <c r="B618" s="78" t="n"/>
      <c r="C618" s="7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</row>
    <row r="619">
      <c r="A619" s="24" t="n"/>
      <c r="B619" s="78" t="n"/>
      <c r="C619" s="7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</row>
    <row r="620">
      <c r="A620" s="24" t="n"/>
      <c r="B620" s="78" t="n"/>
      <c r="C620" s="7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</row>
    <row r="621">
      <c r="A621" s="24" t="n"/>
      <c r="B621" s="78" t="n"/>
      <c r="C621" s="7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</row>
    <row r="622">
      <c r="A622" s="24" t="n"/>
      <c r="B622" s="78" t="n"/>
      <c r="C622" s="7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</row>
    <row r="623">
      <c r="A623" s="24" t="n"/>
      <c r="B623" s="78" t="n"/>
      <c r="C623" s="7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</row>
    <row r="624">
      <c r="A624" s="24" t="n"/>
      <c r="B624" s="78" t="n"/>
      <c r="C624" s="7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</row>
    <row r="625">
      <c r="A625" s="24" t="n"/>
      <c r="B625" s="78" t="n"/>
      <c r="C625" s="7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</row>
    <row r="626">
      <c r="A626" s="24" t="n"/>
      <c r="B626" s="78" t="n"/>
      <c r="C626" s="7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</row>
    <row r="627">
      <c r="A627" s="24" t="n"/>
      <c r="B627" s="78" t="n"/>
      <c r="C627" s="7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</row>
    <row r="628">
      <c r="A628" s="24" t="n"/>
      <c r="B628" s="78" t="n"/>
      <c r="C628" s="7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</row>
    <row r="629">
      <c r="A629" s="24" t="n"/>
      <c r="B629" s="78" t="n"/>
      <c r="C629" s="7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</row>
    <row r="630">
      <c r="A630" s="24" t="n"/>
      <c r="B630" s="78" t="n"/>
      <c r="C630" s="7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</row>
    <row r="631">
      <c r="A631" s="24" t="n"/>
      <c r="B631" s="78" t="n"/>
      <c r="C631" s="7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</row>
    <row r="632">
      <c r="A632" s="24" t="n"/>
      <c r="B632" s="78" t="n"/>
      <c r="C632" s="7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</row>
    <row r="633">
      <c r="A633" s="24" t="n"/>
      <c r="B633" s="78" t="n"/>
      <c r="C633" s="7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</row>
    <row r="634">
      <c r="A634" s="24" t="n"/>
      <c r="B634" s="78" t="n"/>
      <c r="C634" s="7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</row>
    <row r="635">
      <c r="A635" s="24" t="n"/>
      <c r="B635" s="78" t="n"/>
      <c r="C635" s="7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</row>
    <row r="636">
      <c r="A636" s="24" t="n"/>
      <c r="B636" s="78" t="n"/>
      <c r="C636" s="7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</row>
    <row r="637">
      <c r="A637" s="24" t="n"/>
      <c r="B637" s="78" t="n"/>
      <c r="C637" s="7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</row>
    <row r="638">
      <c r="A638" s="24" t="n"/>
      <c r="B638" s="78" t="n"/>
      <c r="C638" s="7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</row>
    <row r="639">
      <c r="A639" s="24" t="n"/>
      <c r="B639" s="78" t="n"/>
      <c r="C639" s="7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</row>
    <row r="640">
      <c r="A640" s="24" t="n"/>
      <c r="B640" s="78" t="n"/>
      <c r="C640" s="7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</row>
    <row r="641">
      <c r="A641" s="24" t="n"/>
      <c r="B641" s="78" t="n"/>
      <c r="C641" s="7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</row>
    <row r="642">
      <c r="A642" s="24" t="n"/>
      <c r="B642" s="78" t="n"/>
      <c r="C642" s="7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</row>
    <row r="643">
      <c r="A643" s="24" t="n"/>
      <c r="B643" s="78" t="n"/>
      <c r="C643" s="7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</row>
    <row r="644">
      <c r="A644" s="24" t="n"/>
      <c r="B644" s="78" t="n"/>
      <c r="C644" s="7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</row>
    <row r="645">
      <c r="A645" s="24" t="n"/>
      <c r="B645" s="78" t="n"/>
      <c r="C645" s="7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</row>
    <row r="646">
      <c r="A646" s="24" t="n"/>
      <c r="B646" s="78" t="n"/>
      <c r="C646" s="7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</row>
    <row r="647">
      <c r="A647" s="24" t="n"/>
      <c r="B647" s="78" t="n"/>
      <c r="C647" s="7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</row>
    <row r="648">
      <c r="A648" s="24" t="n"/>
      <c r="B648" s="78" t="n"/>
      <c r="C648" s="7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</row>
    <row r="649">
      <c r="A649" s="24" t="n"/>
      <c r="B649" s="78" t="n"/>
      <c r="C649" s="7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</row>
    <row r="650">
      <c r="A650" s="24" t="n"/>
      <c r="B650" s="78" t="n"/>
      <c r="C650" s="7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</row>
    <row r="651">
      <c r="A651" s="24" t="n"/>
      <c r="B651" s="78" t="n"/>
      <c r="C651" s="7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</row>
    <row r="652">
      <c r="A652" s="24" t="n"/>
      <c r="B652" s="78" t="n"/>
      <c r="C652" s="7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</row>
    <row r="653">
      <c r="A653" s="24" t="n"/>
      <c r="B653" s="78" t="n"/>
      <c r="C653" s="7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</row>
    <row r="654">
      <c r="A654" s="24" t="n"/>
      <c r="B654" s="78" t="n"/>
      <c r="C654" s="7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</row>
    <row r="655">
      <c r="A655" s="24" t="n"/>
      <c r="B655" s="78" t="n"/>
      <c r="C655" s="7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</row>
    <row r="656">
      <c r="A656" s="24" t="n"/>
      <c r="B656" s="78" t="n"/>
      <c r="C656" s="7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</row>
    <row r="657">
      <c r="A657" s="24" t="n"/>
      <c r="B657" s="78" t="n"/>
      <c r="C657" s="7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</row>
    <row r="658">
      <c r="A658" s="24" t="n"/>
      <c r="B658" s="78" t="n"/>
      <c r="C658" s="7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</row>
    <row r="659">
      <c r="A659" s="24" t="n"/>
      <c r="B659" s="78" t="n"/>
      <c r="C659" s="7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</row>
    <row r="660">
      <c r="A660" s="24" t="n"/>
      <c r="B660" s="78" t="n"/>
      <c r="C660" s="7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</row>
    <row r="661">
      <c r="A661" s="24" t="n"/>
      <c r="B661" s="78" t="n"/>
      <c r="C661" s="7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</row>
    <row r="662">
      <c r="A662" s="24" t="n"/>
      <c r="B662" s="78" t="n"/>
      <c r="C662" s="7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</row>
    <row r="663">
      <c r="A663" s="24" t="n"/>
      <c r="B663" s="78" t="n"/>
      <c r="C663" s="7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</row>
    <row r="664">
      <c r="A664" s="24" t="n"/>
      <c r="B664" s="78" t="n"/>
      <c r="C664" s="7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</row>
    <row r="665">
      <c r="A665" s="24" t="n"/>
      <c r="B665" s="78" t="n"/>
      <c r="C665" s="7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</row>
    <row r="666">
      <c r="A666" s="24" t="n"/>
      <c r="B666" s="78" t="n"/>
      <c r="C666" s="7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</row>
    <row r="667">
      <c r="A667" s="24" t="n"/>
      <c r="B667" s="78" t="n"/>
      <c r="C667" s="7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</row>
    <row r="668">
      <c r="A668" s="24" t="n"/>
      <c r="B668" s="78" t="n"/>
      <c r="C668" s="7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</row>
    <row r="669">
      <c r="A669" s="24" t="n"/>
      <c r="B669" s="78" t="n"/>
      <c r="C669" s="7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</row>
    <row r="670">
      <c r="A670" s="24" t="n"/>
      <c r="B670" s="78" t="n"/>
      <c r="C670" s="7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</row>
    <row r="671">
      <c r="A671" s="24" t="n"/>
      <c r="B671" s="78" t="n"/>
      <c r="C671" s="7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</row>
    <row r="672">
      <c r="A672" s="24" t="n"/>
      <c r="B672" s="78" t="n"/>
      <c r="C672" s="7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</row>
    <row r="673">
      <c r="A673" s="24" t="n"/>
      <c r="B673" s="78" t="n"/>
      <c r="C673" s="7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</row>
    <row r="674">
      <c r="A674" s="24" t="n"/>
      <c r="B674" s="78" t="n"/>
      <c r="C674" s="7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</row>
    <row r="675">
      <c r="A675" s="24" t="n"/>
      <c r="B675" s="78" t="n"/>
      <c r="C675" s="7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</row>
    <row r="676">
      <c r="A676" s="24" t="n"/>
      <c r="B676" s="78" t="n"/>
      <c r="C676" s="7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</row>
    <row r="677">
      <c r="A677" s="24" t="n"/>
      <c r="B677" s="78" t="n"/>
      <c r="C677" s="7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</row>
    <row r="678">
      <c r="A678" s="24" t="n"/>
      <c r="B678" s="78" t="n"/>
      <c r="C678" s="7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</row>
    <row r="679">
      <c r="A679" s="24" t="n"/>
      <c r="B679" s="78" t="n"/>
      <c r="C679" s="7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</row>
    <row r="680">
      <c r="A680" s="24" t="n"/>
      <c r="B680" s="78" t="n"/>
      <c r="C680" s="7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</row>
    <row r="681">
      <c r="A681" s="24" t="n"/>
      <c r="B681" s="78" t="n"/>
      <c r="C681" s="7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</row>
    <row r="682">
      <c r="A682" s="24" t="n"/>
      <c r="B682" s="78" t="n"/>
      <c r="C682" s="7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</row>
    <row r="683">
      <c r="A683" s="24" t="n"/>
      <c r="B683" s="78" t="n"/>
      <c r="C683" s="7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</row>
    <row r="684">
      <c r="A684" s="24" t="n"/>
      <c r="B684" s="78" t="n"/>
      <c r="C684" s="7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</row>
    <row r="685">
      <c r="A685" s="24" t="n"/>
      <c r="B685" s="78" t="n"/>
      <c r="C685" s="7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</row>
    <row r="686">
      <c r="A686" s="24" t="n"/>
      <c r="B686" s="78" t="n"/>
      <c r="C686" s="7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</row>
    <row r="687">
      <c r="A687" s="24" t="n"/>
      <c r="B687" s="78" t="n"/>
      <c r="C687" s="7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</row>
    <row r="688">
      <c r="A688" s="24" t="n"/>
      <c r="B688" s="78" t="n"/>
      <c r="C688" s="7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</row>
    <row r="689">
      <c r="A689" s="24" t="n"/>
      <c r="B689" s="78" t="n"/>
      <c r="C689" s="7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</row>
    <row r="690">
      <c r="A690" s="24" t="n"/>
      <c r="B690" s="78" t="n"/>
      <c r="C690" s="7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</row>
    <row r="691">
      <c r="A691" s="24" t="n"/>
      <c r="B691" s="78" t="n"/>
      <c r="C691" s="7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</row>
    <row r="692">
      <c r="A692" s="24" t="n"/>
      <c r="B692" s="78" t="n"/>
      <c r="C692" s="7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</row>
    <row r="693">
      <c r="A693" s="24" t="n"/>
      <c r="B693" s="78" t="n"/>
      <c r="C693" s="7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</row>
    <row r="694">
      <c r="A694" s="24" t="n"/>
      <c r="B694" s="78" t="n"/>
      <c r="C694" s="7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</row>
    <row r="695">
      <c r="A695" s="24" t="n"/>
      <c r="B695" s="78" t="n"/>
      <c r="C695" s="7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</row>
    <row r="696">
      <c r="A696" s="24" t="n"/>
      <c r="B696" s="78" t="n"/>
      <c r="C696" s="7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</row>
    <row r="697">
      <c r="A697" s="24" t="n"/>
      <c r="B697" s="78" t="n"/>
      <c r="C697" s="7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</row>
    <row r="698">
      <c r="A698" s="24" t="n"/>
      <c r="B698" s="78" t="n"/>
      <c r="C698" s="7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</row>
    <row r="699">
      <c r="A699" s="24" t="n"/>
      <c r="B699" s="78" t="n"/>
      <c r="C699" s="7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</row>
    <row r="700">
      <c r="A700" s="24" t="n"/>
      <c r="B700" s="78" t="n"/>
      <c r="C700" s="7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</row>
    <row r="701">
      <c r="A701" s="24" t="n"/>
      <c r="B701" s="78" t="n"/>
      <c r="C701" s="7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</row>
    <row r="702">
      <c r="A702" s="24" t="n"/>
      <c r="B702" s="78" t="n"/>
      <c r="C702" s="7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</row>
    <row r="703">
      <c r="A703" s="24" t="n"/>
      <c r="B703" s="78" t="n"/>
      <c r="C703" s="7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</row>
    <row r="704">
      <c r="A704" s="24" t="n"/>
      <c r="B704" s="78" t="n"/>
      <c r="C704" s="7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</row>
    <row r="705">
      <c r="A705" s="24" t="n"/>
      <c r="B705" s="78" t="n"/>
      <c r="C705" s="7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</row>
    <row r="706">
      <c r="A706" s="24" t="n"/>
      <c r="B706" s="78" t="n"/>
      <c r="C706" s="7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</row>
    <row r="707">
      <c r="A707" s="24" t="n"/>
      <c r="B707" s="78" t="n"/>
      <c r="C707" s="7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</row>
    <row r="708">
      <c r="A708" s="24" t="n"/>
      <c r="B708" s="78" t="n"/>
      <c r="C708" s="7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</row>
    <row r="709">
      <c r="A709" s="24" t="n"/>
      <c r="B709" s="78" t="n"/>
      <c r="C709" s="7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</row>
    <row r="710">
      <c r="A710" s="24" t="n"/>
      <c r="B710" s="78" t="n"/>
      <c r="C710" s="7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</row>
    <row r="711">
      <c r="A711" s="24" t="n"/>
      <c r="B711" s="78" t="n"/>
      <c r="C711" s="7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</row>
    <row r="712">
      <c r="A712" s="24" t="n"/>
      <c r="B712" s="78" t="n"/>
      <c r="C712" s="7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</row>
    <row r="713">
      <c r="A713" s="24" t="n"/>
      <c r="B713" s="78" t="n"/>
      <c r="C713" s="7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</row>
    <row r="714">
      <c r="A714" s="24" t="n"/>
      <c r="B714" s="78" t="n"/>
      <c r="C714" s="7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</row>
    <row r="715">
      <c r="A715" s="24" t="n"/>
      <c r="B715" s="78" t="n"/>
      <c r="C715" s="7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</row>
    <row r="716">
      <c r="A716" s="24" t="n"/>
      <c r="B716" s="78" t="n"/>
      <c r="C716" s="7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</row>
    <row r="717">
      <c r="A717" s="24" t="n"/>
      <c r="B717" s="78" t="n"/>
      <c r="C717" s="7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</row>
    <row r="718">
      <c r="A718" s="24" t="n"/>
      <c r="B718" s="78" t="n"/>
      <c r="C718" s="7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</row>
    <row r="719">
      <c r="A719" s="24" t="n"/>
      <c r="B719" s="78" t="n"/>
      <c r="C719" s="7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</row>
    <row r="720">
      <c r="A720" s="24" t="n"/>
      <c r="B720" s="78" t="n"/>
      <c r="C720" s="7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</row>
    <row r="721">
      <c r="A721" s="24" t="n"/>
      <c r="B721" s="78" t="n"/>
      <c r="C721" s="7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</row>
    <row r="722">
      <c r="A722" s="24" t="n"/>
      <c r="B722" s="78" t="n"/>
      <c r="C722" s="7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</row>
    <row r="723">
      <c r="A723" s="24" t="n"/>
      <c r="B723" s="78" t="n"/>
      <c r="C723" s="7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</row>
    <row r="724">
      <c r="A724" s="24" t="n"/>
      <c r="B724" s="78" t="n"/>
      <c r="C724" s="7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</row>
    <row r="725">
      <c r="A725" s="24" t="n"/>
      <c r="B725" s="78" t="n"/>
      <c r="C725" s="7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</row>
    <row r="726">
      <c r="A726" s="24" t="n"/>
      <c r="B726" s="78" t="n"/>
      <c r="C726" s="7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</row>
    <row r="727">
      <c r="A727" s="24" t="n"/>
      <c r="B727" s="78" t="n"/>
      <c r="C727" s="7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</row>
    <row r="728">
      <c r="A728" s="24" t="n"/>
      <c r="B728" s="78" t="n"/>
      <c r="C728" s="7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</row>
    <row r="729">
      <c r="A729" s="24" t="n"/>
      <c r="B729" s="78" t="n"/>
      <c r="C729" s="7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</row>
    <row r="730">
      <c r="A730" s="24" t="n"/>
      <c r="B730" s="78" t="n"/>
      <c r="C730" s="7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</row>
    <row r="731">
      <c r="A731" s="24" t="n"/>
      <c r="B731" s="78" t="n"/>
      <c r="C731" s="7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</row>
    <row r="732">
      <c r="A732" s="24" t="n"/>
      <c r="B732" s="78" t="n"/>
      <c r="C732" s="7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</row>
    <row r="733">
      <c r="A733" s="24" t="n"/>
      <c r="B733" s="78" t="n"/>
      <c r="C733" s="7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</row>
    <row r="734">
      <c r="A734" s="24" t="n"/>
      <c r="B734" s="78" t="n"/>
      <c r="C734" s="7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</row>
    <row r="735">
      <c r="A735" s="24" t="n"/>
      <c r="B735" s="78" t="n"/>
      <c r="C735" s="7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</row>
    <row r="736">
      <c r="A736" s="24" t="n"/>
      <c r="B736" s="78" t="n"/>
      <c r="C736" s="7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</row>
    <row r="737">
      <c r="A737" s="24" t="n"/>
      <c r="B737" s="78" t="n"/>
      <c r="C737" s="7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</row>
    <row r="738">
      <c r="A738" s="24" t="n"/>
      <c r="B738" s="78" t="n"/>
      <c r="C738" s="7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</row>
    <row r="739">
      <c r="A739" s="24" t="n"/>
      <c r="B739" s="78" t="n"/>
      <c r="C739" s="7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</row>
    <row r="740">
      <c r="A740" s="24" t="n"/>
      <c r="B740" s="78" t="n"/>
      <c r="C740" s="7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</row>
    <row r="741">
      <c r="A741" s="24" t="n"/>
      <c r="B741" s="78" t="n"/>
      <c r="C741" s="7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</row>
    <row r="742">
      <c r="A742" s="24" t="n"/>
      <c r="B742" s="78" t="n"/>
      <c r="C742" s="7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</row>
    <row r="743">
      <c r="A743" s="24" t="n"/>
      <c r="B743" s="78" t="n"/>
      <c r="C743" s="7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</row>
    <row r="744">
      <c r="A744" s="24" t="n"/>
      <c r="B744" s="78" t="n"/>
      <c r="C744" s="7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</row>
    <row r="745">
      <c r="A745" s="24" t="n"/>
      <c r="B745" s="78" t="n"/>
      <c r="C745" s="7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</row>
    <row r="746">
      <c r="A746" s="24" t="n"/>
      <c r="B746" s="78" t="n"/>
      <c r="C746" s="7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</row>
    <row r="747">
      <c r="A747" s="24" t="n"/>
      <c r="B747" s="78" t="n"/>
      <c r="C747" s="7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</row>
    <row r="748">
      <c r="A748" s="24" t="n"/>
      <c r="B748" s="78" t="n"/>
      <c r="C748" s="7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</row>
    <row r="749">
      <c r="A749" s="24" t="n"/>
      <c r="B749" s="78" t="n"/>
      <c r="C749" s="7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</row>
    <row r="750">
      <c r="A750" s="24" t="n"/>
      <c r="B750" s="78" t="n"/>
      <c r="C750" s="7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</row>
    <row r="751">
      <c r="A751" s="24" t="n"/>
      <c r="B751" s="78" t="n"/>
      <c r="C751" s="7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</row>
    <row r="752">
      <c r="A752" s="24" t="n"/>
      <c r="B752" s="78" t="n"/>
      <c r="C752" s="7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</row>
    <row r="753">
      <c r="A753" s="24" t="n"/>
      <c r="B753" s="78" t="n"/>
      <c r="C753" s="7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</row>
    <row r="754">
      <c r="A754" s="24" t="n"/>
      <c r="B754" s="78" t="n"/>
      <c r="C754" s="7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</row>
    <row r="755">
      <c r="A755" s="24" t="n"/>
      <c r="B755" s="78" t="n"/>
      <c r="C755" s="7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</row>
    <row r="756">
      <c r="A756" s="24" t="n"/>
      <c r="B756" s="78" t="n"/>
      <c r="C756" s="7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</row>
    <row r="757">
      <c r="A757" s="24" t="n"/>
      <c r="B757" s="78" t="n"/>
      <c r="C757" s="7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</row>
    <row r="758">
      <c r="A758" s="24" t="n"/>
      <c r="B758" s="78" t="n"/>
      <c r="C758" s="7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</row>
    <row r="759">
      <c r="A759" s="24" t="n"/>
      <c r="B759" s="78" t="n"/>
      <c r="C759" s="7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</row>
    <row r="760">
      <c r="A760" s="24" t="n"/>
      <c r="B760" s="78" t="n"/>
      <c r="C760" s="7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</row>
    <row r="761">
      <c r="A761" s="24" t="n"/>
      <c r="B761" s="78" t="n"/>
      <c r="C761" s="7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</row>
    <row r="762">
      <c r="A762" s="24" t="n"/>
      <c r="B762" s="78" t="n"/>
      <c r="C762" s="7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</row>
    <row r="763">
      <c r="A763" s="24" t="n"/>
      <c r="B763" s="78" t="n"/>
      <c r="C763" s="7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</row>
    <row r="764">
      <c r="A764" s="24" t="n"/>
      <c r="B764" s="78" t="n"/>
      <c r="C764" s="7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</row>
    <row r="765">
      <c r="A765" s="24" t="n"/>
      <c r="B765" s="78" t="n"/>
      <c r="C765" s="7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</row>
    <row r="766">
      <c r="A766" s="24" t="n"/>
      <c r="B766" s="78" t="n"/>
      <c r="C766" s="7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</row>
    <row r="767">
      <c r="A767" s="24" t="n"/>
      <c r="B767" s="78" t="n"/>
      <c r="C767" s="7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</row>
    <row r="768">
      <c r="A768" s="24" t="n"/>
      <c r="B768" s="78" t="n"/>
      <c r="C768" s="7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</row>
    <row r="769">
      <c r="A769" s="24" t="n"/>
      <c r="B769" s="78" t="n"/>
      <c r="C769" s="7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</row>
    <row r="770">
      <c r="A770" s="24" t="n"/>
      <c r="B770" s="78" t="n"/>
      <c r="C770" s="7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</row>
    <row r="771">
      <c r="A771" s="24" t="n"/>
      <c r="B771" s="78" t="n"/>
      <c r="C771" s="7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</row>
    <row r="772">
      <c r="A772" s="24" t="n"/>
      <c r="B772" s="78" t="n"/>
      <c r="C772" s="7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</row>
    <row r="773">
      <c r="A773" s="24" t="n"/>
      <c r="B773" s="78" t="n"/>
      <c r="C773" s="7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</row>
    <row r="774">
      <c r="A774" s="24" t="n"/>
      <c r="B774" s="78" t="n"/>
      <c r="C774" s="7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</row>
    <row r="775">
      <c r="A775" s="24" t="n"/>
      <c r="B775" s="78" t="n"/>
      <c r="C775" s="7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</row>
    <row r="776">
      <c r="A776" s="24" t="n"/>
      <c r="B776" s="78" t="n"/>
      <c r="C776" s="7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</row>
    <row r="777">
      <c r="A777" s="24" t="n"/>
      <c r="B777" s="78" t="n"/>
      <c r="C777" s="7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</row>
    <row r="778">
      <c r="A778" s="24" t="n"/>
      <c r="B778" s="78" t="n"/>
      <c r="C778" s="7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</row>
    <row r="779">
      <c r="A779" s="24" t="n"/>
      <c r="B779" s="78" t="n"/>
      <c r="C779" s="7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</row>
    <row r="780">
      <c r="A780" s="24" t="n"/>
      <c r="B780" s="78" t="n"/>
      <c r="C780" s="7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</row>
    <row r="781">
      <c r="A781" s="24" t="n"/>
      <c r="B781" s="78" t="n"/>
      <c r="C781" s="7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</row>
    <row r="782">
      <c r="A782" s="24" t="n"/>
      <c r="B782" s="78" t="n"/>
      <c r="C782" s="7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</row>
    <row r="783">
      <c r="A783" s="24" t="n"/>
      <c r="B783" s="78" t="n"/>
      <c r="C783" s="7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</row>
    <row r="784">
      <c r="A784" s="24" t="n"/>
      <c r="B784" s="78" t="n"/>
      <c r="C784" s="7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</row>
    <row r="785">
      <c r="A785" s="24" t="n"/>
      <c r="B785" s="78" t="n"/>
      <c r="C785" s="7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</row>
    <row r="786">
      <c r="A786" s="24" t="n"/>
      <c r="B786" s="78" t="n"/>
      <c r="C786" s="7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</row>
    <row r="787">
      <c r="A787" s="24" t="n"/>
      <c r="B787" s="78" t="n"/>
      <c r="C787" s="7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</row>
    <row r="788">
      <c r="A788" s="24" t="n"/>
      <c r="B788" s="78" t="n"/>
      <c r="C788" s="7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</row>
    <row r="789">
      <c r="A789" s="24" t="n"/>
      <c r="B789" s="78" t="n"/>
      <c r="C789" s="7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</row>
    <row r="790">
      <c r="A790" s="24" t="n"/>
      <c r="B790" s="78" t="n"/>
      <c r="C790" s="7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</row>
    <row r="791">
      <c r="A791" s="24" t="n"/>
      <c r="B791" s="78" t="n"/>
      <c r="C791" s="7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</row>
    <row r="792">
      <c r="A792" s="24" t="n"/>
      <c r="B792" s="78" t="n"/>
      <c r="C792" s="7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</row>
    <row r="793">
      <c r="A793" s="24" t="n"/>
      <c r="B793" s="78" t="n"/>
      <c r="C793" s="7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</row>
    <row r="794">
      <c r="A794" s="24" t="n"/>
      <c r="B794" s="78" t="n"/>
      <c r="C794" s="7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</row>
    <row r="795">
      <c r="A795" s="24" t="n"/>
      <c r="B795" s="78" t="n"/>
      <c r="C795" s="7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</row>
    <row r="796">
      <c r="A796" s="24" t="n"/>
      <c r="B796" s="78" t="n"/>
      <c r="C796" s="7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</row>
    <row r="797">
      <c r="A797" s="24" t="n"/>
      <c r="B797" s="78" t="n"/>
      <c r="C797" s="7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</row>
    <row r="798">
      <c r="A798" s="24" t="n"/>
      <c r="B798" s="78" t="n"/>
      <c r="C798" s="7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</row>
    <row r="799">
      <c r="A799" s="24" t="n"/>
      <c r="B799" s="78" t="n"/>
      <c r="C799" s="7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</row>
    <row r="800">
      <c r="A800" s="24" t="n"/>
      <c r="B800" s="78" t="n"/>
      <c r="C800" s="7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</row>
    <row r="801">
      <c r="A801" s="24" t="n"/>
      <c r="B801" s="78" t="n"/>
      <c r="C801" s="7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</row>
    <row r="802">
      <c r="A802" s="24" t="n"/>
      <c r="B802" s="78" t="n"/>
      <c r="C802" s="7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</row>
    <row r="803">
      <c r="A803" s="24" t="n"/>
      <c r="B803" s="78" t="n"/>
      <c r="C803" s="7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</row>
    <row r="804">
      <c r="A804" s="24" t="n"/>
      <c r="B804" s="78" t="n"/>
      <c r="C804" s="7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</row>
    <row r="805">
      <c r="A805" s="24" t="n"/>
      <c r="B805" s="78" t="n"/>
      <c r="C805" s="7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</row>
    <row r="806">
      <c r="A806" s="24" t="n"/>
      <c r="B806" s="78" t="n"/>
      <c r="C806" s="7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</row>
    <row r="807">
      <c r="A807" s="24" t="n"/>
      <c r="B807" s="78" t="n"/>
      <c r="C807" s="7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</row>
    <row r="808">
      <c r="A808" s="24" t="n"/>
      <c r="B808" s="78" t="n"/>
      <c r="C808" s="7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</row>
    <row r="809">
      <c r="A809" s="24" t="n"/>
      <c r="B809" s="78" t="n"/>
      <c r="C809" s="7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</row>
    <row r="810">
      <c r="A810" s="24" t="n"/>
      <c r="B810" s="78" t="n"/>
      <c r="C810" s="7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</row>
    <row r="811">
      <c r="A811" s="24" t="n"/>
      <c r="B811" s="78" t="n"/>
      <c r="C811" s="7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</row>
    <row r="812">
      <c r="A812" s="24" t="n"/>
      <c r="B812" s="78" t="n"/>
      <c r="C812" s="7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</row>
    <row r="813">
      <c r="A813" s="24" t="n"/>
      <c r="B813" s="78" t="n"/>
      <c r="C813" s="7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</row>
    <row r="814">
      <c r="A814" s="24" t="n"/>
      <c r="B814" s="78" t="n"/>
      <c r="C814" s="7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</row>
    <row r="815">
      <c r="A815" s="24" t="n"/>
      <c r="B815" s="78" t="n"/>
      <c r="C815" s="7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</row>
    <row r="816">
      <c r="A816" s="24" t="n"/>
      <c r="B816" s="78" t="n"/>
      <c r="C816" s="7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</row>
    <row r="817">
      <c r="A817" s="24" t="n"/>
      <c r="B817" s="78" t="n"/>
      <c r="C817" s="7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</row>
    <row r="818">
      <c r="A818" s="24" t="n"/>
      <c r="B818" s="78" t="n"/>
      <c r="C818" s="7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</row>
    <row r="819">
      <c r="A819" s="24" t="n"/>
      <c r="B819" s="78" t="n"/>
      <c r="C819" s="7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</row>
    <row r="820">
      <c r="A820" s="24" t="n"/>
      <c r="B820" s="78" t="n"/>
      <c r="C820" s="7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</row>
    <row r="821">
      <c r="A821" s="24" t="n"/>
      <c r="B821" s="78" t="n"/>
      <c r="C821" s="7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</row>
    <row r="822">
      <c r="A822" s="24" t="n"/>
      <c r="B822" s="78" t="n"/>
      <c r="C822" s="7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</row>
    <row r="823">
      <c r="A823" s="24" t="n"/>
      <c r="B823" s="78" t="n"/>
      <c r="C823" s="7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</row>
    <row r="824">
      <c r="A824" s="24" t="n"/>
      <c r="B824" s="78" t="n"/>
      <c r="C824" s="7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</row>
    <row r="825">
      <c r="A825" s="24" t="n"/>
      <c r="B825" s="78" t="n"/>
      <c r="C825" s="7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</row>
    <row r="826">
      <c r="A826" s="24" t="n"/>
      <c r="B826" s="78" t="n"/>
      <c r="C826" s="7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</row>
    <row r="827">
      <c r="A827" s="24" t="n"/>
      <c r="B827" s="78" t="n"/>
      <c r="C827" s="7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</row>
    <row r="828">
      <c r="A828" s="24" t="n"/>
      <c r="B828" s="78" t="n"/>
      <c r="C828" s="7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</row>
    <row r="829">
      <c r="A829" s="24" t="n"/>
      <c r="B829" s="78" t="n"/>
      <c r="C829" s="7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</row>
    <row r="830">
      <c r="A830" s="24" t="n"/>
      <c r="B830" s="78" t="n"/>
      <c r="C830" s="7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</row>
    <row r="831">
      <c r="A831" s="24" t="n"/>
      <c r="B831" s="78" t="n"/>
      <c r="C831" s="7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</row>
    <row r="832">
      <c r="A832" s="24" t="n"/>
      <c r="B832" s="78" t="n"/>
      <c r="C832" s="7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</row>
    <row r="833">
      <c r="A833" s="24" t="n"/>
      <c r="B833" s="78" t="n"/>
      <c r="C833" s="7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</row>
    <row r="834">
      <c r="A834" s="24" t="n"/>
      <c r="B834" s="78" t="n"/>
      <c r="C834" s="7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</row>
  </sheetData>
  <autoFilter ref="$B$1:$Q$143"/>
  <dataValidations count="2">
    <dataValidation sqref="E4:E834" showDropDown="0" showInputMessage="0" showErrorMessage="1" allowBlank="1" type="list">
      <formula1>"Chung,vợ,chồng,SUBO,SUGI"</formula1>
    </dataValidation>
    <dataValidation sqref="D4:D834" showDropDown="0" showInputMessage="0" showErrorMessage="1" allowBlank="1" type="list">
      <formula1>"Ăn uống,vui chơi,đồ dùng GĐ,Nợ,phí tiện ích,Y tế,Công việc,học tập,event,Làm đẹp"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9.13" customWidth="1" style="96" min="9" max="9"/>
  </cols>
  <sheetData>
    <row r="1">
      <c r="A1" s="13" t="n"/>
      <c r="B1" s="2" t="n">
        <v>46023</v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3" t="n"/>
      <c r="B2" s="14" t="n"/>
      <c r="C2" s="14" t="n"/>
      <c r="D2" s="40" t="n"/>
      <c r="E2" s="40" t="n"/>
      <c r="F2" s="40" t="n"/>
      <c r="G2" s="40" t="n"/>
      <c r="H2" s="40" t="n"/>
      <c r="I2" s="40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9" t="inlineStr">
        <is>
          <t>I</t>
        </is>
      </c>
      <c r="B3" s="27" t="inlineStr">
        <is>
          <t>THU NHẬP</t>
        </is>
      </c>
      <c r="C3" s="21" t="n">
        <v>1</v>
      </c>
      <c r="D3" s="27">
        <f>SUM(D4:D7)</f>
        <v/>
      </c>
      <c r="E3" s="31" t="n"/>
      <c r="F3" s="31" t="n"/>
      <c r="G3" s="31" t="n"/>
      <c r="H3" s="31" t="n"/>
      <c r="I3" s="40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3" t="inlineStr">
        <is>
          <t>1</t>
        </is>
      </c>
      <c r="B4" s="75" t="inlineStr">
        <is>
          <t>ck</t>
        </is>
      </c>
      <c r="C4" s="14" t="n"/>
      <c r="D4" s="71">
        <f>SUM(E4:H4)</f>
        <v/>
      </c>
      <c r="E4" s="40" t="n">
        <v>51600000</v>
      </c>
      <c r="F4" s="40" t="n">
        <v>8000000</v>
      </c>
      <c r="G4" s="40" t="n">
        <v>0</v>
      </c>
      <c r="H4" s="40" t="n">
        <v>0</v>
      </c>
      <c r="I4" s="40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3" t="inlineStr">
        <is>
          <t>2</t>
        </is>
      </c>
      <c r="B5" s="75" t="inlineStr">
        <is>
          <t>vk</t>
        </is>
      </c>
      <c r="C5" s="14" t="n"/>
      <c r="D5" s="71">
        <f>SUM(E5:H5)</f>
        <v/>
      </c>
      <c r="E5" s="40" t="n">
        <v>30000000</v>
      </c>
      <c r="F5" s="40" t="n">
        <v>0</v>
      </c>
      <c r="G5" s="40" t="n">
        <v>0</v>
      </c>
      <c r="H5" s="40" t="n">
        <v>0</v>
      </c>
      <c r="I5" s="40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3" t="inlineStr">
        <is>
          <t>3</t>
        </is>
      </c>
      <c r="B6" s="75" t="inlineStr">
        <is>
          <t>Subo</t>
        </is>
      </c>
      <c r="C6" s="41" t="n"/>
      <c r="D6" s="71">
        <f>SUM(E6:H6)</f>
        <v/>
      </c>
      <c r="E6" s="40" t="n">
        <v>0</v>
      </c>
      <c r="F6" s="40" t="n">
        <v>0</v>
      </c>
      <c r="G6" s="40" t="n">
        <v>0</v>
      </c>
      <c r="H6" s="40" t="n">
        <v>0</v>
      </c>
      <c r="I6" s="40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3" t="inlineStr">
        <is>
          <t>4</t>
        </is>
      </c>
      <c r="B7" s="75" t="inlineStr">
        <is>
          <t>Sugi</t>
        </is>
      </c>
      <c r="C7" s="41" t="n"/>
      <c r="D7" s="71">
        <f>SUM(E7:H7)</f>
        <v/>
      </c>
      <c r="E7" s="40" t="n">
        <v>0</v>
      </c>
      <c r="F7" s="40" t="n">
        <v>0</v>
      </c>
      <c r="G7" s="40" t="n">
        <v>0</v>
      </c>
      <c r="H7" s="40" t="n">
        <v>0</v>
      </c>
      <c r="I7" s="40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42" t="inlineStr">
        <is>
          <t>II</t>
        </is>
      </c>
      <c r="B8" s="46" t="inlineStr">
        <is>
          <t>TIẾT KIỆM</t>
        </is>
      </c>
      <c r="C8" s="45" t="n">
        <v>0.3</v>
      </c>
      <c r="D8" s="46">
        <f>D3*C8</f>
        <v/>
      </c>
      <c r="E8" s="49" t="n"/>
      <c r="F8" s="49" t="n"/>
      <c r="G8" s="49" t="n"/>
      <c r="H8" s="49" t="n"/>
      <c r="I8" s="40" t="inlineStr">
        <is>
          <t>CÒN LẠI</t>
        </is>
      </c>
      <c r="J8" s="14" t="n"/>
      <c r="K8" s="14">
        <f>D3-D11</f>
        <v/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50" t="n"/>
      <c r="B9" s="52" t="inlineStr">
        <is>
          <t>TK thực tế</t>
        </is>
      </c>
      <c r="C9" s="51" t="n"/>
      <c r="D9" s="52" t="n"/>
      <c r="E9" s="53" t="n"/>
      <c r="F9" s="55" t="n"/>
      <c r="G9" s="55" t="n"/>
      <c r="H9" s="55" t="n"/>
      <c r="I9" s="40" t="inlineStr">
        <is>
          <t>CP ĐÃ TRỪ NHƯNG CHƯA ĐÓNG</t>
        </is>
      </c>
      <c r="J9" s="14" t="inlineStr">
        <is>
          <t>HỌC PHÍ</t>
        </is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56" t="inlineStr">
        <is>
          <t>III</t>
        </is>
      </c>
      <c r="B10" s="59" t="inlineStr">
        <is>
          <t>CHI PHÍ</t>
        </is>
      </c>
      <c r="C10" s="58" t="n">
        <v>0.7</v>
      </c>
      <c r="D10" s="59">
        <f>D3*C10</f>
        <v/>
      </c>
      <c r="E10" s="60" t="n"/>
      <c r="F10" s="62" t="n"/>
      <c r="G10" s="62" t="n"/>
      <c r="H10" s="62" t="n"/>
      <c r="I10" s="71" t="n"/>
      <c r="J10" s="14" t="inlineStr">
        <is>
          <t>ĐIỆN THOẠI</t>
        </is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63" t="n"/>
      <c r="B11" s="64" t="inlineStr">
        <is>
          <t>CP Thực tế</t>
        </is>
      </c>
      <c r="C11" s="68" t="n"/>
      <c r="D11" s="66">
        <f>SUM(D12,D16,D18)</f>
        <v/>
      </c>
      <c r="E11" s="68" t="n"/>
      <c r="F11" s="68" t="n"/>
      <c r="G11" s="68" t="n"/>
      <c r="H11" s="68" t="n"/>
      <c r="I11" s="71" t="n"/>
      <c r="J11" s="14" t="n"/>
      <c r="K11" s="14">
        <f>SUM(K8:K10)</f>
        <v/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3" t="inlineStr">
        <is>
          <t>1</t>
        </is>
      </c>
      <c r="B12" s="70" t="inlineStr">
        <is>
          <t>Chi phí chung gia đình</t>
        </is>
      </c>
      <c r="C12" s="72">
        <f>IFERROR(D12/D11, 0)</f>
        <v/>
      </c>
      <c r="D12" s="71">
        <f>SUM(D13:D15)</f>
        <v/>
      </c>
      <c r="E12" s="40" t="n"/>
      <c r="F12" s="40" t="n"/>
      <c r="G12" s="40" t="n"/>
      <c r="H12" s="40" t="n"/>
      <c r="I12" s="71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3" t="inlineStr">
        <is>
          <t>a</t>
        </is>
      </c>
      <c r="B13" s="75" t="inlineStr">
        <is>
          <t>Chi phí chung</t>
        </is>
      </c>
      <c r="C13" s="14">
        <f>IFERROR(D13/$D$10, 0)</f>
        <v/>
      </c>
      <c r="D13" s="71">
        <f>'T5 - DETAIL'!I2</f>
        <v/>
      </c>
      <c r="E13" s="40" t="n"/>
      <c r="F13" s="40" t="n"/>
      <c r="G13" s="40" t="n"/>
      <c r="H13" s="40" t="n"/>
      <c r="I13" s="71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3" t="inlineStr">
        <is>
          <t>b</t>
        </is>
      </c>
      <c r="B14" s="75" t="inlineStr">
        <is>
          <t>Chi phí riêng subo</t>
        </is>
      </c>
      <c r="C14" s="14">
        <f>IFERROR(D14/$D$10, 0)</f>
        <v/>
      </c>
      <c r="D14" s="71">
        <f>'T5 - DETAIL'!I5</f>
        <v/>
      </c>
      <c r="E14" s="40" t="n"/>
      <c r="F14" s="40" t="n"/>
      <c r="G14" s="40" t="n"/>
      <c r="H14" s="40" t="n"/>
      <c r="I14" s="71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3" t="inlineStr">
        <is>
          <t>c</t>
        </is>
      </c>
      <c r="B15" s="75" t="inlineStr">
        <is>
          <t>chi phí riêng sugi</t>
        </is>
      </c>
      <c r="C15" s="14">
        <f>IFERROR(D15/$D$10, 0)</f>
        <v/>
      </c>
      <c r="D15" s="71">
        <f>'T5 - DETAIL'!I6</f>
        <v/>
      </c>
      <c r="E15" s="40" t="n"/>
      <c r="F15" s="40" t="n"/>
      <c r="G15" s="40" t="n"/>
      <c r="H15" s="40" t="n"/>
      <c r="I15" s="71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3" t="inlineStr">
        <is>
          <t>2</t>
        </is>
      </c>
      <c r="B16" s="70" t="inlineStr">
        <is>
          <t>Chi phí riêng ck (30%)</t>
        </is>
      </c>
      <c r="C16" s="72">
        <f>IFERROR(D16/D11, 0)</f>
        <v/>
      </c>
      <c r="D16" s="71">
        <f>'T5 - DETAIL'!I3</f>
        <v/>
      </c>
      <c r="E16" s="40" t="n"/>
      <c r="F16" s="40" t="n"/>
      <c r="G16" s="40" t="n"/>
      <c r="H16" s="40" t="n"/>
      <c r="I16" s="71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3" t="n"/>
      <c r="B17" s="75">
        <f>30%*D10</f>
        <v/>
      </c>
      <c r="C17" s="14" t="n"/>
      <c r="D17" s="40" t="n"/>
      <c r="E17" s="40" t="n"/>
      <c r="F17" s="40" t="n"/>
      <c r="G17" s="40" t="n"/>
      <c r="H17" s="40" t="n"/>
      <c r="I17" s="40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3" t="inlineStr">
        <is>
          <t>3</t>
        </is>
      </c>
      <c r="B18" s="70" t="inlineStr">
        <is>
          <t>Chi phí riêng vk (30%)</t>
        </is>
      </c>
      <c r="C18" s="72">
        <f>IFERROR(D18/D11, 0)</f>
        <v/>
      </c>
      <c r="D18" s="71">
        <f>'T5 - DETAIL'!I4</f>
        <v/>
      </c>
      <c r="E18" s="40" t="n"/>
      <c r="F18" s="40" t="n"/>
      <c r="G18" s="40" t="n"/>
      <c r="H18" s="40" t="n"/>
      <c r="I18" s="7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3" t="n"/>
      <c r="B19" s="75">
        <f>30%*D10</f>
        <v/>
      </c>
      <c r="C19" s="14" t="n"/>
      <c r="D19" s="40" t="n"/>
      <c r="E19" s="40" t="n"/>
      <c r="F19" s="40" t="n"/>
      <c r="G19" s="40" t="n"/>
      <c r="H19" s="40" t="n"/>
      <c r="I19" s="40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3" t="n"/>
      <c r="B20" s="75" t="n"/>
      <c r="C20" s="14" t="n"/>
      <c r="D20" s="40" t="n"/>
      <c r="E20" s="40" t="n"/>
      <c r="F20" s="40" t="n"/>
      <c r="G20" s="40" t="n"/>
      <c r="H20" s="40" t="n"/>
      <c r="I20" s="40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3" t="n"/>
      <c r="B22" s="75" t="n"/>
      <c r="C22" s="14" t="n"/>
      <c r="D22" s="14" t="n"/>
      <c r="E22" s="14" t="n"/>
      <c r="F22" s="14" t="n"/>
      <c r="G22" s="14" t="n"/>
      <c r="H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3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3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3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3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3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3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3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3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3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3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3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3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3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3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3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3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3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3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3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3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3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3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3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3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3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3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3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3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3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3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3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3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3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3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3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3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3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3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3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3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3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3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3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3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3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3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3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3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3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3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3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3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3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3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3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3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3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3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3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3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3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3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3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3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3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3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3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3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3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3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3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3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3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3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3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3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3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3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3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3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3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3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3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3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3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3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3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3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3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3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3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3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3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3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3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3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3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3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3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3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3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3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3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3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3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3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3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3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3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3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3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3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3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3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3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3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3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3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3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3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3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3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3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3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3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3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3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3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3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3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3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3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3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3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3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3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3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3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3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3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3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3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3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3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3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3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3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3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3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3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3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3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3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3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3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3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3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3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3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3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3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3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3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3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3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3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3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3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3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3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3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3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3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3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3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3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3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3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3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3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3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3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3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3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3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3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3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3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3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3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3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3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3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3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3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3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3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3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3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3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3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3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3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3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3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3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3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3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3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3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3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3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3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3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3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3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3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3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3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3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3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3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3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3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3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3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3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3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3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3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3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3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3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3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3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3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3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3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3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3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3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3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3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3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3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3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3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3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3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3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3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3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3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3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3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3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3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3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3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3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3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3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3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3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3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3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3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3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3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3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3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3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3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3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3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3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3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3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3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3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3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3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3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3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3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3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3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3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3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3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3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3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3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3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3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3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3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3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3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3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3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3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3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3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3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3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3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3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3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3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3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3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3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3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3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3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3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3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3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3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3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3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3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3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3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3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3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3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3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3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3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3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3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3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3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3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3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3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3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3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3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3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3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3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3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3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3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3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3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3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3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3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3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3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3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3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3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3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3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3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3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3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3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3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3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3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3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3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3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3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3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3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3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3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3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3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3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3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3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3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3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3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3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3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3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3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3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3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3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3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3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3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3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3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3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3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3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3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3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3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3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3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3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3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3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3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3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3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3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3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3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3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3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3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3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3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3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3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3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3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3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3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3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3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3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3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3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3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3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3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3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3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3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3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3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3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3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3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3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3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3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3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3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3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3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3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3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3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3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3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3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3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3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3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3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3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3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3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3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3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3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3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3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3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3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3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3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3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3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3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3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3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3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3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3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3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3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3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3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3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3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3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3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3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3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3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3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3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3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3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3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3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3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3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3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3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3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3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3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3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3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3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3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3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3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3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3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3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3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3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3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3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3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3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3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3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3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3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3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3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3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3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3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3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3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3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3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3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3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3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3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3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3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3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3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3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3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3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3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3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3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3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3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3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3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3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3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3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3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3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3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3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3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3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3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3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3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3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3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3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3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3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3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3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3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3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3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3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3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3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3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3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3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3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3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3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3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3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3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3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3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3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3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3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3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3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3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3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3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3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3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3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3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3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3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3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3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3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3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3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3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3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3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3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3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3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3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3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3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3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3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3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3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3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3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3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3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3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3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3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3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3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3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3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3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3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3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3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3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3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3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3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3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3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3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3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3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3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3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3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3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3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3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3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3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3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3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3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3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3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3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3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3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3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3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3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3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3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3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3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3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3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3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3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3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3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3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3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3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3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3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3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3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3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3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3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3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3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3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3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3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3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3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3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3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3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3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3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3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3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3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3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3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3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3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3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3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3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3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3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3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3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3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3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3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3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3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3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3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3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3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3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3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3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3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3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3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3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3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3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3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3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3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3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3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3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3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3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3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3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3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3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3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3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3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3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3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3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3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3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3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3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3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3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3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3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3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3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3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3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3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3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3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3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3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3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3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3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3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3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3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3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3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3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3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3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3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3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3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3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3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3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3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3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3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3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3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3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3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3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3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3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3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3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3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3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3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3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3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3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3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3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3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3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3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3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3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3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3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3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3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3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3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3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3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3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3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3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3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3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3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3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3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3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3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3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3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3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3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3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3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3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3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3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3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3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3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3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3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3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3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3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3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3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3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3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3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3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3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3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3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3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3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3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3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3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3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3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3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3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3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3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3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3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3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3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3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3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3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3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3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3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3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3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3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3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3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3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3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3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3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3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3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3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3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3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3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3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3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3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3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3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3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3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3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3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3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3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3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3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3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3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3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3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AC833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1" customWidth="1" style="96" min="3" max="4"/>
    <col width="25" customWidth="1" style="96" min="5" max="5"/>
    <col width="16.88" customWidth="1" style="96" min="6" max="6"/>
  </cols>
  <sheetData>
    <row r="1">
      <c r="A1" s="24" t="n"/>
      <c r="B1" s="78" t="n"/>
      <c r="C1" s="74" t="n"/>
      <c r="D1" s="14" t="n"/>
      <c r="E1" s="9" t="n"/>
      <c r="F1" s="11" t="n"/>
      <c r="G1" s="14" t="n"/>
      <c r="H1" s="14" t="inlineStr">
        <is>
          <t>Tổng</t>
        </is>
      </c>
      <c r="I1" s="90">
        <f>SUM(F4:F1014)</f>
        <v/>
      </c>
      <c r="J1" s="24" t="inlineStr">
        <is>
          <t>ăn uống</t>
        </is>
      </c>
      <c r="K1" s="24" t="inlineStr">
        <is>
          <t>vui chơi</t>
        </is>
      </c>
      <c r="L1" s="24" t="inlineStr">
        <is>
          <t>công việc</t>
        </is>
      </c>
      <c r="M1" s="24" t="inlineStr">
        <is>
          <t>học tập</t>
        </is>
      </c>
      <c r="N1" s="24" t="inlineStr">
        <is>
          <t>đồ dùng GĐ</t>
        </is>
      </c>
      <c r="O1" s="14" t="inlineStr">
        <is>
          <t>Phí tiện ích</t>
        </is>
      </c>
      <c r="P1" s="14" t="inlineStr">
        <is>
          <t>làm đẹp</t>
        </is>
      </c>
      <c r="Q1" s="14" t="inlineStr">
        <is>
          <t>y tế</t>
        </is>
      </c>
      <c r="R1" s="82" t="inlineStr">
        <is>
          <t>event</t>
        </is>
      </c>
      <c r="S1" s="82" t="inlineStr">
        <is>
          <t>nợ</t>
        </is>
      </c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</row>
    <row r="2">
      <c r="A2" s="24" t="n"/>
      <c r="B2" s="32" t="inlineStr">
        <is>
          <t>Ngày</t>
        </is>
      </c>
      <c r="C2" s="33" t="inlineStr">
        <is>
          <t>nội dung</t>
        </is>
      </c>
      <c r="D2" s="34" t="inlineStr">
        <is>
          <t>Hạng mục</t>
        </is>
      </c>
      <c r="E2" s="34" t="inlineStr">
        <is>
          <t>Phân loại</t>
        </is>
      </c>
      <c r="F2" s="52" t="inlineStr">
        <is>
          <t>Số Tiền</t>
        </is>
      </c>
      <c r="G2" s="14" t="n"/>
      <c r="H2" s="37" t="inlineStr">
        <is>
          <t>Chung</t>
        </is>
      </c>
      <c r="I2" s="37">
        <f>SUM(J2:S2)</f>
        <v/>
      </c>
      <c r="J2" s="14">
        <f>SUMIFS($F$4:$F$833, $D$4:$D$833, "Ăn uống", $E$4:$E$833, "chung")</f>
        <v/>
      </c>
      <c r="K2" s="14">
        <f>SUMIFS($F$4:$F$833, $D$4:$D$833, "vui chơi", $E$4:$E$833, "chung")</f>
        <v/>
      </c>
      <c r="L2" s="14">
        <f>SUMIFS($F$4:$F$833 , $D$4:$D$833, "Công việc", $E$4:$E$833, "chung")</f>
        <v/>
      </c>
      <c r="M2" s="14">
        <f>SUMIFS($F$4:$F$833 , $D$4:$D$833, "học tập", $E$4:$E$833, "chung")</f>
        <v/>
      </c>
      <c r="N2" s="14">
        <f>SUMIFS($F$4:$F$833 , $D$4:$D$833, "đồ dùng GĐ", $E$4:$E$833, "chung")</f>
        <v/>
      </c>
      <c r="O2" s="14">
        <f>SUMIFS($F$4:$F$833 , $D$4:$D$833, "phí tiện ích", $E$4:$E$833, "chung")</f>
        <v/>
      </c>
      <c r="P2" s="14">
        <f>SUMIFS($F$4:$F$833 , $D$4:$D$833, "Làm đẹp", $E$4:$E$833, "chung")</f>
        <v/>
      </c>
      <c r="Q2" s="14">
        <f>SUMIFS($F$4:$F$833 , $D$4:$D$833, "Y tế", $E$4:$E$833, "chung")</f>
        <v/>
      </c>
      <c r="R2" s="14">
        <f>SUMIFS($F$4:$F$833 , $D$4:$D$833, "event", $E$4:$E$833, "chung")</f>
        <v/>
      </c>
      <c r="S2" s="14">
        <f>SUMIFS($F$4:$F$833 , $D$4:$D$833, "Nợ", $E$4:$E$833, "chung")</f>
        <v/>
      </c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>
      <c r="A3" s="24" t="n"/>
      <c r="B3" s="67" t="n"/>
      <c r="C3" s="69" t="n"/>
      <c r="F3" s="82">
        <f>SUM(F4:F833)</f>
        <v/>
      </c>
      <c r="H3" s="37" t="inlineStr">
        <is>
          <t>Chồng</t>
        </is>
      </c>
      <c r="I3" s="37">
        <f>SUM(J3:S3)</f>
        <v/>
      </c>
      <c r="J3" s="14">
        <f>SUMIFS($F$4:$F$833 , $D$4:$D$833, "Ăn uống", $E$4:$E$833, "chồng")</f>
        <v/>
      </c>
      <c r="K3" s="14">
        <f>SUMIFS($F$4:$F$833 , $D$4:$D$833, "vui chơi", $E$4:$E$833, "chồng")</f>
        <v/>
      </c>
      <c r="L3" s="14">
        <f>SUMIFS($F$4:$F$833 , $D$4:$D$833, "Công việc", $E$4:$E$833, "chồng")</f>
        <v/>
      </c>
      <c r="M3" s="14">
        <f>SUMIFS($F$4:$F$833 , $D$4:$D$833, "học tập", $E$4:$E$833, "chồng")</f>
        <v/>
      </c>
      <c r="N3" s="14">
        <f>SUMIFS($F$4:$F$833 , $D$4:$D$833, "đồ dùng GĐ", $E$4:$E$833, "chồng")</f>
        <v/>
      </c>
      <c r="O3" s="14">
        <f>SUMIFS($F$4:$F$833 , $D$4:$D$833, "phí tiện ích", $E$4:$E$833, "chồng")</f>
        <v/>
      </c>
      <c r="P3" s="14">
        <f>SUMIFS($F$4:$F$833 , $D$4:$D$833, "Làm đẹp", $E$4:$E$833, "chồng")</f>
        <v/>
      </c>
      <c r="Q3" s="14">
        <f>SUMIFS($F$4:$F$833 , $D$4:$D$833, "Y tế", $E$4:$E$833, "chồng")</f>
        <v/>
      </c>
      <c r="R3" s="14">
        <f>SUMIFS($F$4:$F$833 , $D$4:$D$833, "event", $E$4:$E$833, "chồng")</f>
        <v/>
      </c>
      <c r="S3" s="14">
        <f>SUMIFS($F$4:$F$833 , $D$4:$D$833, "Nợ", $E$4:$E$833, "chồng")</f>
        <v/>
      </c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>
      <c r="A4" s="24" t="n"/>
      <c r="C4" s="74" t="inlineStr">
        <is>
          <t>nợ ck shinhan</t>
        </is>
      </c>
      <c r="D4" s="14" t="inlineStr">
        <is>
          <t>Nợ</t>
        </is>
      </c>
      <c r="E4" s="14" t="inlineStr">
        <is>
          <t>chồng</t>
        </is>
      </c>
      <c r="F4" s="14" t="n">
        <v>4500000</v>
      </c>
      <c r="I4" s="14">
        <f>SUM(J4:S4)</f>
        <v/>
      </c>
      <c r="J4" s="14">
        <f>SUMIFS($F$4:$F$833 , $D$4:$D$833, "Ăn uống", $E$4:$E$833, "vợ")</f>
        <v/>
      </c>
      <c r="K4" s="14">
        <f>SUMIFS($F$4:$F$833 , $D$4:$D$833, "vui chơi", $E$4:$E$833, "vợ")</f>
        <v/>
      </c>
      <c r="L4" s="14">
        <f>SUMIFS($F$4:$F$833 , $D$4:$D$833, "Công việc", $E$4:$E$833, "vợ")</f>
        <v/>
      </c>
      <c r="M4" s="14">
        <f>SUMIFS($F$4:$F$833 , $D$4:$D$833, "học tập", $E$4:$E$833, "vợ")</f>
        <v/>
      </c>
      <c r="N4" s="14">
        <f>SUMIFS($F$4:$F$833 , $D$4:$D$833, "đồ dùng GĐ", $E$4:$E$833, "vợ")</f>
        <v/>
      </c>
      <c r="O4" s="14">
        <f>SUMIFS($F$4:$F$833 , $D$4:$D$833, "phí tiện ích", $E$4:$E$833, "vợ")</f>
        <v/>
      </c>
      <c r="P4" s="14">
        <f>SUMIFS($F$4:$F$833 , $D$4:$D$833, "Làm đẹp", $E$4:$E$833, "vợ")</f>
        <v/>
      </c>
      <c r="Q4" s="14">
        <f>SUMIFS($F$4:$F$833 , $D$4:$D$833, "Y tế", $E$4:$E$833, "vợ")</f>
        <v/>
      </c>
      <c r="R4" s="14">
        <f>SUMIFS($F$4:$F$833 , $D$4:$D$833, "event", $E$4:$E$833, "vợ")</f>
        <v/>
      </c>
      <c r="S4" s="14">
        <f>SUMIFS($F$4:$F$833 , $D$4:$D$833, "Nợ", $E$4:$E$833, "vợ")</f>
        <v/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>
      <c r="A5" s="24" t="n"/>
      <c r="C5" s="74" t="inlineStr">
        <is>
          <t>nợ thuế ck</t>
        </is>
      </c>
      <c r="D5" s="14" t="inlineStr">
        <is>
          <t>Nợ</t>
        </is>
      </c>
      <c r="E5" s="14" t="inlineStr">
        <is>
          <t>chồng</t>
        </is>
      </c>
      <c r="F5" s="14" t="n">
        <v>3000000</v>
      </c>
      <c r="I5" s="14">
        <f>SUM(J5:S5)</f>
        <v/>
      </c>
      <c r="J5" s="14">
        <f>SUMIFS($F$4:$F$833 , $D$4:$D$833, "Ăn uống", $E$4:$E$833, "SUBO")</f>
        <v/>
      </c>
      <c r="K5" s="14">
        <f>SUMIFS($F$4:$F$833 , $D$4:$D$833, "vui chơi", $E$4:$E$833, "SUBO")</f>
        <v/>
      </c>
      <c r="L5" s="14">
        <f>SUMIFS($F$4:$F$833 , $D$4:$D$833, "Công việc", $E$4:$E$833, "SUBO")</f>
        <v/>
      </c>
      <c r="M5" s="14">
        <f>SUMIFS($F$4:$F$833 , $D$4:$D$833, "học tập", $E$4:$E$833, "SUBO")</f>
        <v/>
      </c>
      <c r="N5" s="14">
        <f>SUMIFS($F$4:$F$833 , $D$4:$D$833, "đồ dùng GĐ", $E$4:$E$833, "SUBO")</f>
        <v/>
      </c>
      <c r="O5" s="14">
        <f>SUMIFS($F$4:$F$833 , $D$4:$D$833, "phí tiện ích", $E$4:$E$833, "SUBO")</f>
        <v/>
      </c>
      <c r="P5" s="14">
        <f>SUMIFS($F$4:$F$833 , $D$4:$D$833, "Làm đẹp", $E$4:$E$833, "SUBO")</f>
        <v/>
      </c>
      <c r="Q5" s="14">
        <f>SUMIFS($F$4:$F$833 , $D$4:$D$833, "Y tế", $E$4:$E$833, "SUBO")</f>
        <v/>
      </c>
      <c r="R5" s="14">
        <f>SUMIFS($F$4:$F$833 , $D$4:$D$833, "event", $E$4:$E$833, "SUBO")</f>
        <v/>
      </c>
      <c r="S5" s="14">
        <f>SUMIFS($F$4:$F$833 , $D$4:$D$833, "Nợ", $E$4:$E$833, "SUBO")</f>
        <v/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>
      <c r="A6" s="24" t="n"/>
      <c r="C6" s="74" t="inlineStr">
        <is>
          <t>nợ đt vk</t>
        </is>
      </c>
      <c r="D6" s="14" t="inlineStr">
        <is>
          <t>Nợ</t>
        </is>
      </c>
      <c r="E6" s="14" t="inlineStr">
        <is>
          <t>vợ</t>
        </is>
      </c>
      <c r="F6" s="14" t="n">
        <v>3000000</v>
      </c>
      <c r="I6" s="14">
        <f>SUM(J6:S6)</f>
        <v/>
      </c>
      <c r="J6" s="14">
        <f>SUMIFS($F$4:$F$833 , $D$4:$D$833, "Ăn uống", $E$4:$E$833, "SUGI")</f>
        <v/>
      </c>
      <c r="K6" s="14">
        <f>SUMIFS($F$4:$F$833 , $D$4:$D$833, "vui chơi", $E$4:$E$833, "SUGI")</f>
        <v/>
      </c>
      <c r="L6" s="14">
        <f>SUMIFS($F$4:$F$833 , $D$4:$D$833, "Công việc", $E$4:$E$833, "SUGI")</f>
        <v/>
      </c>
      <c r="M6" s="14">
        <f>SUMIFS($F$4:$F$833 , $D$4:$D$833, "học tập", $E$4:$E$833, "SUGI")</f>
        <v/>
      </c>
      <c r="N6" s="14">
        <f>SUMIFS($F$4:$F$833 , $D$4:$D$833, "đồ dùng GĐ", $E$4:$E$833, "SUGI")</f>
        <v/>
      </c>
      <c r="O6" s="14">
        <f>SUMIFS($F$4:$F$833 , $D$4:$D$833, "phí tiện ích", $E$4:$E$833, "SUGI")</f>
        <v/>
      </c>
      <c r="P6" s="14">
        <f>SUMIFS($F$4:$F$833 , $D$4:$D$833, "Làm đẹp", $E$4:$E$833, "SUGI")</f>
        <v/>
      </c>
      <c r="Q6" s="14">
        <f>SUMIFS($F$4:$F$833 , $D$4:$D$833, "Y tế", $E$4:$E$833, "SUGI")</f>
        <v/>
      </c>
      <c r="R6" s="14">
        <f>SUMIFS($F$4:$F$833 , $D$4:$D$833, "event", $E$4:$E$833, "SUGI")</f>
        <v/>
      </c>
      <c r="S6" s="14">
        <f>SUMIFS($F$4:$F$833 , $D$4:$D$833, "Nợ", $E$4:$E$833, "SUGI")</f>
        <v/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>
      <c r="A7" s="24" t="n"/>
      <c r="C7" s="74" t="inlineStr">
        <is>
          <t>học phí subo</t>
        </is>
      </c>
      <c r="D7" s="14" t="inlineStr">
        <is>
          <t>học tập</t>
        </is>
      </c>
      <c r="E7" s="14" t="inlineStr">
        <is>
          <t>SUBO</t>
        </is>
      </c>
      <c r="F7" s="14">
        <f>9350000+2100000</f>
        <v/>
      </c>
      <c r="I7" s="14" t="n"/>
      <c r="J7" s="77">
        <f>SUM(J2:J6)</f>
        <v/>
      </c>
      <c r="K7" s="77">
        <f>SUM(K2:K6)</f>
        <v/>
      </c>
      <c r="L7" s="77">
        <f>SUM(L2:L6)</f>
        <v/>
      </c>
      <c r="M7" s="77">
        <f>SUM(M2:M6)</f>
        <v/>
      </c>
      <c r="N7" s="77">
        <f>SUM(N2:N6)</f>
        <v/>
      </c>
      <c r="O7" s="77">
        <f>SUM(O2:O6)</f>
        <v/>
      </c>
      <c r="P7" s="77">
        <f>SUM(P2:P6)</f>
        <v/>
      </c>
      <c r="Q7" s="77">
        <f>SUM(Q2:Q6)</f>
        <v/>
      </c>
      <c r="R7" s="77">
        <f>SUM(R2:R6)</f>
        <v/>
      </c>
      <c r="S7" s="77">
        <f>SUM(S2:S6)</f>
        <v/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>
      <c r="A8" s="24" t="n"/>
      <c r="B8" s="67" t="n">
        <v>46143</v>
      </c>
      <c r="C8" s="74" t="inlineStr">
        <is>
          <t>chân giò quay</t>
        </is>
      </c>
      <c r="D8" s="14" t="inlineStr">
        <is>
          <t>Ăn uống</t>
        </is>
      </c>
      <c r="E8" s="14" t="inlineStr">
        <is>
          <t>Chung</t>
        </is>
      </c>
      <c r="F8" s="14" t="n">
        <v>360000</v>
      </c>
      <c r="G8" s="14" t="n"/>
      <c r="H8" s="14" t="n"/>
      <c r="I8" s="14" t="inlineStr">
        <is>
          <t>%</t>
        </is>
      </c>
      <c r="J8" s="72">
        <f>J7/$I$1</f>
        <v/>
      </c>
      <c r="K8" s="72">
        <f>K7/$I$1</f>
        <v/>
      </c>
      <c r="L8" s="72">
        <f>L7/$I$1</f>
        <v/>
      </c>
      <c r="M8" s="72">
        <f>M7/$I$1</f>
        <v/>
      </c>
      <c r="N8" s="72">
        <f>N7/$I$1</f>
        <v/>
      </c>
      <c r="O8" s="72">
        <f>O7/$I$1</f>
        <v/>
      </c>
      <c r="P8" s="72">
        <f>P7/$I$1</f>
        <v/>
      </c>
      <c r="Q8" s="72">
        <f>Q7/$I$1</f>
        <v/>
      </c>
      <c r="R8" s="72">
        <f>R7/$I$1</f>
        <v/>
      </c>
      <c r="S8" s="72">
        <f>S7/$I$1</f>
        <v/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>
      <c r="A9" s="24" t="n"/>
      <c r="B9" s="67" t="n"/>
      <c r="C9" s="74" t="inlineStr">
        <is>
          <t>ech xanh</t>
        </is>
      </c>
      <c r="D9" s="14" t="inlineStr">
        <is>
          <t>vui chơi</t>
        </is>
      </c>
      <c r="E9" s="14" t="inlineStr">
        <is>
          <t>Chung</t>
        </is>
      </c>
      <c r="F9" s="14" t="n">
        <v>2359000</v>
      </c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>
      <c r="A10" s="24" t="n"/>
      <c r="B10" s="67" t="n"/>
      <c r="C10" s="74" t="inlineStr">
        <is>
          <t>winmart, bhx, sinh tố xoài</t>
        </is>
      </c>
      <c r="D10" s="14" t="inlineStr">
        <is>
          <t>Ăn uống</t>
        </is>
      </c>
      <c r="E10" s="14" t="inlineStr">
        <is>
          <t>Chung</t>
        </is>
      </c>
      <c r="F10" s="14">
        <f>35000+104000+25000</f>
        <v/>
      </c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>
      <c r="A11" s="24" t="n"/>
      <c r="B11" s="67" t="n"/>
      <c r="C11" s="74" t="inlineStr">
        <is>
          <t>con cưng</t>
        </is>
      </c>
      <c r="D11" s="14" t="inlineStr">
        <is>
          <t>vui chơi</t>
        </is>
      </c>
      <c r="E11" s="14" t="inlineStr">
        <is>
          <t>SUBO</t>
        </is>
      </c>
      <c r="F11" s="14" t="n">
        <v>178000</v>
      </c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>
        <f>J4/14</f>
        <v/>
      </c>
      <c r="W11" s="14" t="n"/>
      <c r="X11" s="14" t="n"/>
      <c r="Y11" s="14" t="n"/>
      <c r="Z11" s="14" t="n"/>
      <c r="AA11" s="14" t="n"/>
      <c r="AB11" s="14" t="n"/>
      <c r="AC11" s="14" t="n"/>
    </row>
    <row r="12">
      <c r="A12" s="24" t="n"/>
      <c r="B12" s="67" t="n"/>
      <c r="C12" s="74" t="inlineStr">
        <is>
          <t>phí qlcc</t>
        </is>
      </c>
      <c r="D12" s="14" t="inlineStr">
        <is>
          <t>phí tiện ích</t>
        </is>
      </c>
      <c r="E12" s="14" t="inlineStr">
        <is>
          <t>Chung</t>
        </is>
      </c>
      <c r="F12" s="14" t="n">
        <v>633000</v>
      </c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>
      <c r="A13" s="24" t="n"/>
      <c r="B13" s="67" t="n">
        <v>46147</v>
      </c>
      <c r="C13" s="74" t="inlineStr">
        <is>
          <t>spee (nấm )</t>
        </is>
      </c>
      <c r="D13" s="14" t="inlineStr">
        <is>
          <t>Ăn uống</t>
        </is>
      </c>
      <c r="E13" s="14" t="inlineStr">
        <is>
          <t>Chung</t>
        </is>
      </c>
      <c r="F13" s="14" t="n">
        <v>227000</v>
      </c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>
        <f>J3/14</f>
        <v/>
      </c>
      <c r="W13" s="14" t="n"/>
      <c r="X13" s="14" t="n"/>
      <c r="Y13" s="14" t="n"/>
      <c r="Z13" s="14" t="n"/>
      <c r="AA13" s="14" t="n"/>
      <c r="AB13" s="14" t="n"/>
      <c r="AC13" s="14" t="n"/>
    </row>
    <row r="14">
      <c r="A14" s="24" t="n"/>
      <c r="B14" s="67" t="n"/>
      <c r="C14" s="74" t="inlineStr">
        <is>
          <t>spee nước giặt, nc rửa bát</t>
        </is>
      </c>
      <c r="D14" s="14" t="inlineStr">
        <is>
          <t>đồ dùng GĐ</t>
        </is>
      </c>
      <c r="E14" s="14" t="inlineStr">
        <is>
          <t>Chung</t>
        </is>
      </c>
      <c r="F14" s="14">
        <f>438000+515000</f>
        <v/>
      </c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</row>
    <row r="15">
      <c r="A15" s="24" t="n"/>
      <c r="B15" s="67" t="n"/>
      <c r="C15" s="74" t="inlineStr">
        <is>
          <t>spee bỉm</t>
        </is>
      </c>
      <c r="D15" s="14" t="inlineStr">
        <is>
          <t>đồ dùng GĐ</t>
        </is>
      </c>
      <c r="E15" s="14" t="inlineStr">
        <is>
          <t>SUGI</t>
        </is>
      </c>
      <c r="F15" s="14" t="n">
        <v>830000</v>
      </c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>
      <c r="A16" s="24" t="n"/>
      <c r="B16" s="67" t="n"/>
      <c r="C16" s="74" t="inlineStr">
        <is>
          <t>spee quần áo sugi</t>
        </is>
      </c>
      <c r="D16" s="14" t="inlineStr">
        <is>
          <t>đồ dùng GĐ</t>
        </is>
      </c>
      <c r="E16" s="14" t="inlineStr">
        <is>
          <t>SUGI</t>
        </is>
      </c>
      <c r="F16" s="14">
        <f>282000+397000+116000</f>
        <v/>
      </c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>
      <c r="A17" s="24" t="n"/>
      <c r="B17" s="67" t="n"/>
      <c r="C17" s="74" t="inlineStr">
        <is>
          <t xml:space="preserve">ủng đi mưa </t>
        </is>
      </c>
      <c r="D17" s="14" t="inlineStr">
        <is>
          <t>đồ dùng GĐ</t>
        </is>
      </c>
      <c r="E17" s="14" t="inlineStr">
        <is>
          <t>chồng</t>
        </is>
      </c>
      <c r="F17" s="14" t="n">
        <v>57000</v>
      </c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</row>
    <row r="18">
      <c r="A18" s="24" t="n"/>
      <c r="B18" s="67" t="n">
        <v>46148</v>
      </c>
      <c r="C18" s="74" t="inlineStr">
        <is>
          <t>trái cây</t>
        </is>
      </c>
      <c r="D18" s="14" t="inlineStr">
        <is>
          <t>Ăn uống</t>
        </is>
      </c>
      <c r="E18" s="14" t="inlineStr">
        <is>
          <t>Chung</t>
        </is>
      </c>
      <c r="F18" s="14" t="n">
        <v>433000</v>
      </c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>
      <c r="A19" s="24" t="n"/>
      <c r="B19" s="67" t="n"/>
      <c r="C19" s="74" t="inlineStr">
        <is>
          <t>sửa xe</t>
        </is>
      </c>
      <c r="D19" s="14" t="inlineStr">
        <is>
          <t>phí tiện ích</t>
        </is>
      </c>
      <c r="E19" s="14" t="inlineStr">
        <is>
          <t>vợ</t>
        </is>
      </c>
      <c r="F19" s="14" t="n">
        <v>950000</v>
      </c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>
      <c r="A20" s="24" t="n"/>
      <c r="B20" s="67" t="n"/>
      <c r="C20" s="74" t="inlineStr">
        <is>
          <t>tiếng anh</t>
        </is>
      </c>
      <c r="D20" s="14" t="inlineStr">
        <is>
          <t>học tập</t>
        </is>
      </c>
      <c r="E20" s="14" t="inlineStr">
        <is>
          <t>vợ</t>
        </is>
      </c>
      <c r="F20" s="14" t="n">
        <v>2000000</v>
      </c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</row>
    <row r="21">
      <c r="A21" s="24" t="n"/>
      <c r="B21" s="67" t="n"/>
      <c r="C21" s="74" t="inlineStr">
        <is>
          <t>chat gpt</t>
        </is>
      </c>
      <c r="D21" s="14" t="inlineStr">
        <is>
          <t>Công việc</t>
        </is>
      </c>
      <c r="E21" s="14" t="inlineStr">
        <is>
          <t>Chung</t>
        </is>
      </c>
      <c r="F21" s="14">
        <f>51393000-50802000</f>
        <v/>
      </c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</row>
    <row r="22">
      <c r="A22" s="24" t="n"/>
      <c r="B22" s="67" t="n"/>
      <c r="C22" s="74" t="inlineStr">
        <is>
          <t>đón subo</t>
        </is>
      </c>
      <c r="D22" s="14" t="inlineStr">
        <is>
          <t>phí tiện ích</t>
        </is>
      </c>
      <c r="E22" s="14" t="inlineStr">
        <is>
          <t>SUBO</t>
        </is>
      </c>
      <c r="F22" s="14">
        <f>16000+19000+21000</f>
        <v/>
      </c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</row>
    <row r="23">
      <c r="A23" s="24" t="n"/>
      <c r="B23" s="78" t="n"/>
      <c r="C23" s="74" t="inlineStr">
        <is>
          <t>tiêm chủng sugi</t>
        </is>
      </c>
      <c r="D23" s="14" t="inlineStr">
        <is>
          <t>Y tế</t>
        </is>
      </c>
      <c r="E23" s="14" t="inlineStr">
        <is>
          <t>SUGI</t>
        </is>
      </c>
      <c r="F23" s="14" t="n">
        <v>4443000</v>
      </c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</row>
    <row r="24">
      <c r="A24" s="24" t="n"/>
      <c r="B24" s="78" t="inlineStr">
        <is>
          <t>09/5</t>
        </is>
      </c>
      <c r="C24" s="74" t="inlineStr">
        <is>
          <t>sách cá chép</t>
        </is>
      </c>
      <c r="D24" s="14" t="inlineStr">
        <is>
          <t>học tập</t>
        </is>
      </c>
      <c r="E24" s="14" t="inlineStr">
        <is>
          <t>SUBO</t>
        </is>
      </c>
      <c r="F24" s="14" t="n">
        <v>491000</v>
      </c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</row>
    <row r="25">
      <c r="A25" s="24" t="n"/>
      <c r="B25" s="78" t="n"/>
      <c r="C25" s="74" t="inlineStr">
        <is>
          <t>nước mía, nước rau má</t>
        </is>
      </c>
      <c r="D25" s="14" t="inlineStr">
        <is>
          <t>Ăn uống</t>
        </is>
      </c>
      <c r="E25" s="14" t="inlineStr">
        <is>
          <t>Chung</t>
        </is>
      </c>
      <c r="F25" s="14">
        <f>10000+36000</f>
        <v/>
      </c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</row>
    <row r="26">
      <c r="A26" s="24" t="n"/>
      <c r="B26" s="78" t="n"/>
      <c r="C26" s="74" t="inlineStr">
        <is>
          <t>vé máy bay mina</t>
        </is>
      </c>
      <c r="D26" s="14" t="inlineStr">
        <is>
          <t>vui chơi</t>
        </is>
      </c>
      <c r="E26" s="14" t="inlineStr">
        <is>
          <t>vợ</t>
        </is>
      </c>
      <c r="F26" s="14" t="n">
        <v>2100000</v>
      </c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</row>
    <row r="27">
      <c r="A27" s="24" t="n"/>
      <c r="B27" s="78" t="n"/>
      <c r="C27" s="74" t="inlineStr">
        <is>
          <t>bún bò</t>
        </is>
      </c>
      <c r="D27" s="14" t="inlineStr">
        <is>
          <t>Ăn uống</t>
        </is>
      </c>
      <c r="E27" s="14" t="inlineStr">
        <is>
          <t>Chung</t>
        </is>
      </c>
      <c r="F27" s="14" t="n">
        <v>150000</v>
      </c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</row>
    <row r="28">
      <c r="A28" s="24" t="n"/>
      <c r="B28" s="78" t="n"/>
      <c r="C28" s="74" t="inlineStr">
        <is>
          <t>mực</t>
        </is>
      </c>
      <c r="D28" s="14" t="inlineStr">
        <is>
          <t>Ăn uống</t>
        </is>
      </c>
      <c r="E28" s="14" t="inlineStr">
        <is>
          <t>Chung</t>
        </is>
      </c>
      <c r="F28" s="14" t="n">
        <v>205000</v>
      </c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</row>
    <row r="29">
      <c r="A29" s="24" t="n"/>
      <c r="B29" s="78" t="n"/>
      <c r="C29" s="74" t="inlineStr">
        <is>
          <t>tiền điện</t>
        </is>
      </c>
      <c r="D29" s="14" t="inlineStr">
        <is>
          <t>phí tiện ích</t>
        </is>
      </c>
      <c r="E29" s="14" t="inlineStr">
        <is>
          <t>Chung</t>
        </is>
      </c>
      <c r="F29" s="14" t="n">
        <v>1260000</v>
      </c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</row>
    <row r="30">
      <c r="A30" s="24" t="n"/>
      <c r="B30" s="78" t="n"/>
      <c r="C30" s="74" t="inlineStr">
        <is>
          <t>internet</t>
        </is>
      </c>
      <c r="D30" s="14" t="inlineStr">
        <is>
          <t>phí tiện ích</t>
        </is>
      </c>
      <c r="E30" s="14" t="inlineStr">
        <is>
          <t>Chung</t>
        </is>
      </c>
      <c r="F30" s="14" t="n">
        <v>220000</v>
      </c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</row>
    <row r="31">
      <c r="A31" s="24" t="n"/>
      <c r="B31" s="78" t="n"/>
      <c r="C31" s="74" t="inlineStr">
        <is>
          <t>tiền ăn uống ck</t>
        </is>
      </c>
      <c r="D31" s="14" t="inlineStr">
        <is>
          <t>Ăn uống</t>
        </is>
      </c>
      <c r="E31" s="14" t="inlineStr">
        <is>
          <t>Chung</t>
        </is>
      </c>
      <c r="F31" s="14">
        <f>35000+15000</f>
        <v/>
      </c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</row>
    <row r="32">
      <c r="A32" s="24" t="n"/>
      <c r="B32" s="78" t="inlineStr">
        <is>
          <t>12/5</t>
        </is>
      </c>
      <c r="C32" s="74" t="inlineStr">
        <is>
          <t>emart</t>
        </is>
      </c>
      <c r="D32" s="14" t="inlineStr">
        <is>
          <t>Ăn uống</t>
        </is>
      </c>
      <c r="E32" s="14" t="inlineStr">
        <is>
          <t>Chung</t>
        </is>
      </c>
      <c r="F32" s="14">
        <f>198000+2036000</f>
        <v/>
      </c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</row>
    <row r="33">
      <c r="A33" s="24" t="n"/>
      <c r="B33" s="78" t="n"/>
      <c r="C33" s="74" t="inlineStr">
        <is>
          <t>winmart</t>
        </is>
      </c>
      <c r="D33" s="14" t="inlineStr">
        <is>
          <t>Ăn uống</t>
        </is>
      </c>
      <c r="E33" s="14" t="inlineStr">
        <is>
          <t>Chung</t>
        </is>
      </c>
      <c r="F33" s="14" t="n">
        <v>44000</v>
      </c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</row>
    <row r="34">
      <c r="A34" s="24" t="n"/>
      <c r="B34" s="78" t="n"/>
      <c r="C34" s="74" t="inlineStr">
        <is>
          <t>xăng ck</t>
        </is>
      </c>
      <c r="D34" s="14" t="inlineStr">
        <is>
          <t>phí tiện ích</t>
        </is>
      </c>
      <c r="E34" s="14" t="inlineStr">
        <is>
          <t>chồng</t>
        </is>
      </c>
      <c r="F34" s="14" t="n">
        <v>92000</v>
      </c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</row>
    <row r="35">
      <c r="A35" s="24" t="n"/>
      <c r="B35" s="78" t="n"/>
      <c r="C35" s="74" t="inlineStr">
        <is>
          <t>gửi giấy tờ sb</t>
        </is>
      </c>
      <c r="D35" s="14" t="inlineStr">
        <is>
          <t>phí tiện ích</t>
        </is>
      </c>
      <c r="E35" s="14" t="inlineStr">
        <is>
          <t>Chung</t>
        </is>
      </c>
      <c r="F35" s="14" t="n">
        <v>29000</v>
      </c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</row>
    <row r="36">
      <c r="A36" s="24" t="n"/>
      <c r="B36" s="78" t="n"/>
      <c r="C36" s="74" t="inlineStr">
        <is>
          <t>dã ngoại sb</t>
        </is>
      </c>
      <c r="D36" s="14" t="inlineStr">
        <is>
          <t>học tập</t>
        </is>
      </c>
      <c r="E36" s="14" t="inlineStr">
        <is>
          <t>SUBO</t>
        </is>
      </c>
      <c r="F36" s="14" t="n">
        <v>160000</v>
      </c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</row>
    <row r="37">
      <c r="A37" s="24" t="n"/>
      <c r="B37" s="78" t="n"/>
      <c r="C37" s="74" t="inlineStr">
        <is>
          <t>đam mê</t>
        </is>
      </c>
      <c r="D37" s="14" t="inlineStr">
        <is>
          <t>học tập</t>
        </is>
      </c>
      <c r="E37" s="14" t="inlineStr">
        <is>
          <t>vợ</t>
        </is>
      </c>
      <c r="F37" s="14">
        <f>1034000+149000</f>
        <v/>
      </c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</row>
    <row r="38">
      <c r="A38" s="24" t="n"/>
      <c r="B38" s="78" t="inlineStr">
        <is>
          <t>17/5</t>
        </is>
      </c>
      <c r="C38" s="74" t="inlineStr">
        <is>
          <t>be đi làm môi</t>
        </is>
      </c>
      <c r="D38" s="14" t="inlineStr">
        <is>
          <t>phí tiện ích</t>
        </is>
      </c>
      <c r="E38" s="14" t="inlineStr">
        <is>
          <t>vợ</t>
        </is>
      </c>
      <c r="F38" s="14">
        <f>28000+27000+32000</f>
        <v/>
      </c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</row>
    <row r="39">
      <c r="A39" s="24" t="n"/>
      <c r="B39" s="78" t="n"/>
      <c r="C39" s="74" t="inlineStr">
        <is>
          <t>canifa (trừ got it) + chăn ga sinh nhật sun</t>
        </is>
      </c>
      <c r="D39" s="14" t="inlineStr">
        <is>
          <t>event</t>
        </is>
      </c>
      <c r="E39" s="14" t="inlineStr">
        <is>
          <t>Chung</t>
        </is>
      </c>
      <c r="F39" s="14">
        <f>534000+1790000</f>
        <v/>
      </c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</row>
    <row r="40">
      <c r="A40" s="24" t="n"/>
      <c r="B40" s="78" t="n"/>
      <c r="C40" s="74" t="inlineStr">
        <is>
          <t>be đón subo</t>
        </is>
      </c>
      <c r="D40" s="14" t="inlineStr">
        <is>
          <t>phí tiện ích</t>
        </is>
      </c>
      <c r="E40" s="14" t="inlineStr">
        <is>
          <t>Chung</t>
        </is>
      </c>
      <c r="F40" s="14" t="n">
        <v>28000</v>
      </c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</row>
    <row r="41">
      <c r="A41" s="24" t="n"/>
      <c r="B41" s="78" t="n"/>
      <c r="C41" s="74" t="inlineStr">
        <is>
          <t>spee ( gà rán)</t>
        </is>
      </c>
      <c r="D41" s="14" t="inlineStr">
        <is>
          <t>Ăn uống</t>
        </is>
      </c>
      <c r="E41" s="14" t="inlineStr">
        <is>
          <t>Chung</t>
        </is>
      </c>
      <c r="F41" s="14" t="n">
        <v>237000</v>
      </c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</row>
    <row r="42">
      <c r="A42" s="24" t="n"/>
      <c r="B42" s="78" t="n"/>
      <c r="C42" s="74" t="inlineStr">
        <is>
          <t>spee (nấm sấy, sữa chua, sữa, hạt điều)</t>
        </is>
      </c>
      <c r="D42" s="14" t="inlineStr">
        <is>
          <t>Ăn uống</t>
        </is>
      </c>
      <c r="E42" s="14" t="inlineStr">
        <is>
          <t>Chung</t>
        </is>
      </c>
      <c r="F42" s="14">
        <f>1131000-234000</f>
        <v/>
      </c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</row>
    <row r="43">
      <c r="A43" s="24" t="n"/>
      <c r="B43" s="78" t="n"/>
      <c r="C43" s="74" t="inlineStr">
        <is>
          <t>spee khung hình</t>
        </is>
      </c>
      <c r="D43" s="14" t="inlineStr">
        <is>
          <t>đồ dùng GĐ</t>
        </is>
      </c>
      <c r="E43" s="14" t="inlineStr">
        <is>
          <t>SUBO</t>
        </is>
      </c>
      <c r="F43" s="14" t="n">
        <v>234000</v>
      </c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</row>
    <row r="44">
      <c r="A44" s="24" t="n"/>
      <c r="B44" s="78" t="n"/>
      <c r="C44" s="74" t="inlineStr">
        <is>
          <t xml:space="preserve">xăng </t>
        </is>
      </c>
      <c r="D44" s="14" t="inlineStr">
        <is>
          <t>phí tiện ích</t>
        </is>
      </c>
      <c r="E44" s="14" t="inlineStr">
        <is>
          <t>vợ</t>
        </is>
      </c>
      <c r="F44" s="14" t="n">
        <v>97000</v>
      </c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</row>
    <row r="45">
      <c r="A45" s="24" t="n"/>
      <c r="B45" s="78" t="n"/>
      <c r="C45" s="74" t="inlineStr">
        <is>
          <t>xem film</t>
        </is>
      </c>
      <c r="D45" s="14" t="inlineStr">
        <is>
          <t>vui chơi</t>
        </is>
      </c>
      <c r="E45" s="14" t="inlineStr">
        <is>
          <t>Chung</t>
        </is>
      </c>
      <c r="F45" s="14" t="n">
        <v>361000</v>
      </c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</row>
    <row r="46">
      <c r="A46" s="24" t="n"/>
      <c r="B46" s="78" t="n"/>
      <c r="C46" s="74" t="inlineStr">
        <is>
          <t>khám tiểu đường mẹ</t>
        </is>
      </c>
      <c r="D46" s="14" t="inlineStr">
        <is>
          <t>event</t>
        </is>
      </c>
      <c r="E46" s="14" t="inlineStr">
        <is>
          <t>vợ</t>
        </is>
      </c>
      <c r="F46" s="14" t="n">
        <v>1000000</v>
      </c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</row>
    <row r="47">
      <c r="A47" s="24" t="n"/>
      <c r="B47" s="78" t="n"/>
      <c r="C47" s="74" t="inlineStr">
        <is>
          <t xml:space="preserve">coop </t>
        </is>
      </c>
      <c r="D47" s="14" t="inlineStr">
        <is>
          <t>Ăn uống</t>
        </is>
      </c>
      <c r="E47" s="14" t="inlineStr">
        <is>
          <t>Chung</t>
        </is>
      </c>
      <c r="F47" s="14" t="n">
        <v>174000</v>
      </c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>
        <f>J2+J3+J4</f>
        <v/>
      </c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</row>
    <row r="48">
      <c r="A48" s="24" t="n"/>
      <c r="B48" s="78" t="n"/>
      <c r="C48" s="74" t="inlineStr">
        <is>
          <t>spee</t>
        </is>
      </c>
      <c r="D48" s="14" t="inlineStr">
        <is>
          <t>Ăn uống</t>
        </is>
      </c>
      <c r="E48" s="14" t="inlineStr">
        <is>
          <t>Chung</t>
        </is>
      </c>
      <c r="F48" s="14" t="n">
        <v>647000</v>
      </c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</row>
    <row r="49">
      <c r="A49" s="24" t="n"/>
      <c r="B49" s="78" t="n"/>
      <c r="C49" s="74" t="inlineStr">
        <is>
          <t>youtube</t>
        </is>
      </c>
      <c r="D49" s="14" t="inlineStr">
        <is>
          <t>phí tiện ích</t>
        </is>
      </c>
      <c r="E49" s="14" t="inlineStr">
        <is>
          <t>chồng</t>
        </is>
      </c>
      <c r="F49" s="14" t="n">
        <v>88000</v>
      </c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>
        <f>T47/20</f>
        <v/>
      </c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</row>
    <row r="50">
      <c r="A50" s="24" t="n"/>
      <c r="B50" s="78" t="n"/>
      <c r="C50" s="74" t="inlineStr">
        <is>
          <t>winmart</t>
        </is>
      </c>
      <c r="D50" s="14" t="inlineStr">
        <is>
          <t>Ăn uống</t>
        </is>
      </c>
      <c r="E50" s="14" t="inlineStr">
        <is>
          <t>Chung</t>
        </is>
      </c>
      <c r="F50" s="14" t="n">
        <v>27000</v>
      </c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</row>
    <row r="51">
      <c r="A51" s="24" t="n"/>
      <c r="B51" s="78" t="n"/>
      <c r="C51" s="74" t="inlineStr">
        <is>
          <t xml:space="preserve">coop </t>
        </is>
      </c>
      <c r="D51" s="14" t="inlineStr">
        <is>
          <t>Ăn uống</t>
        </is>
      </c>
      <c r="E51" s="14" t="inlineStr">
        <is>
          <t>Chung</t>
        </is>
      </c>
      <c r="F51" s="14" t="n">
        <v>541000</v>
      </c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</row>
    <row r="52">
      <c r="A52" s="24" t="n"/>
      <c r="B52" s="78" t="n"/>
      <c r="C52" s="74" t="inlineStr">
        <is>
          <t>thuốc</t>
        </is>
      </c>
      <c r="D52" s="14" t="inlineStr">
        <is>
          <t>Y tế</t>
        </is>
      </c>
      <c r="E52" s="14" t="inlineStr">
        <is>
          <t>Chung</t>
        </is>
      </c>
      <c r="F52" s="14">
        <f>31000+77000</f>
        <v/>
      </c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</row>
    <row r="53">
      <c r="A53" s="24" t="n"/>
      <c r="B53" s="78" t="n"/>
      <c r="C53" s="74" t="inlineStr">
        <is>
          <t>spee keo ong</t>
        </is>
      </c>
      <c r="D53" s="14" t="inlineStr">
        <is>
          <t>Y tế</t>
        </is>
      </c>
      <c r="E53" s="14" t="inlineStr">
        <is>
          <t>Chung</t>
        </is>
      </c>
      <c r="F53" s="14" t="n">
        <v>438000</v>
      </c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</row>
    <row r="54">
      <c r="A54" s="24" t="n"/>
      <c r="B54" s="78" t="n"/>
      <c r="C54" s="74" t="inlineStr">
        <is>
          <t>spee</t>
        </is>
      </c>
      <c r="D54" s="14" t="inlineStr">
        <is>
          <t>Ăn uống</t>
        </is>
      </c>
      <c r="E54" s="14" t="inlineStr">
        <is>
          <t>Chung</t>
        </is>
      </c>
      <c r="F54" s="14" t="n">
        <v>208000</v>
      </c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</row>
    <row r="55">
      <c r="A55" s="24" t="n"/>
      <c r="B55" s="78" t="n"/>
      <c r="C55" s="74" t="inlineStr">
        <is>
          <t>win mart</t>
        </is>
      </c>
      <c r="D55" s="14" t="inlineStr">
        <is>
          <t>Ăn uống</t>
        </is>
      </c>
      <c r="E55" s="14" t="inlineStr">
        <is>
          <t>Chung</t>
        </is>
      </c>
      <c r="F55" s="14">
        <f>13000+19000+37000+45000</f>
        <v/>
      </c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</row>
    <row r="56">
      <c r="A56" s="24" t="n"/>
      <c r="B56" s="78" t="n"/>
      <c r="C56" s="74" t="inlineStr">
        <is>
          <t>xăng vk</t>
        </is>
      </c>
      <c r="D56" s="14" t="inlineStr">
        <is>
          <t>phí tiện ích</t>
        </is>
      </c>
      <c r="E56" s="14" t="inlineStr">
        <is>
          <t>vợ</t>
        </is>
      </c>
      <c r="F56" s="14" t="n">
        <v>92000</v>
      </c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</row>
    <row r="57">
      <c r="A57" s="24" t="n"/>
      <c r="B57" s="78" t="n"/>
      <c r="C57" s="74" t="inlineStr">
        <is>
          <t>xăng ck</t>
        </is>
      </c>
      <c r="D57" s="14" t="inlineStr">
        <is>
          <t>phí tiện ích</t>
        </is>
      </c>
      <c r="E57" s="14" t="inlineStr">
        <is>
          <t>chồng</t>
        </is>
      </c>
      <c r="F57" s="14" t="n">
        <v>89000</v>
      </c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</row>
    <row r="58">
      <c r="A58" s="24" t="n"/>
      <c r="B58" s="78" t="n"/>
      <c r="C58" s="74" t="inlineStr">
        <is>
          <t>mc donal</t>
        </is>
      </c>
      <c r="D58" s="14" t="inlineStr">
        <is>
          <t>Ăn uống</t>
        </is>
      </c>
      <c r="E58" s="14" t="inlineStr">
        <is>
          <t>Chung</t>
        </is>
      </c>
      <c r="F58" s="14">
        <f>49000+109000*2+46000+75000</f>
        <v/>
      </c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</row>
    <row r="59">
      <c r="A59" s="24" t="n"/>
      <c r="B59" s="78" t="n"/>
      <c r="C59" s="74" t="inlineStr">
        <is>
          <t>coop</t>
        </is>
      </c>
      <c r="D59" s="14" t="inlineStr">
        <is>
          <t>Ăn uống</t>
        </is>
      </c>
      <c r="E59" s="14" t="inlineStr">
        <is>
          <t>Chung</t>
        </is>
      </c>
      <c r="F59" s="14" t="n">
        <v>46000</v>
      </c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</row>
    <row r="60">
      <c r="A60" s="24" t="n"/>
      <c r="B60" s="78" t="n"/>
      <c r="C60" s="74" t="inlineStr">
        <is>
          <t>gỏi cuốn, bánh tráng</t>
        </is>
      </c>
      <c r="D60" s="14" t="inlineStr">
        <is>
          <t>Ăn uống</t>
        </is>
      </c>
      <c r="E60" s="14" t="inlineStr">
        <is>
          <t>Chung</t>
        </is>
      </c>
      <c r="F60" s="14">
        <f>120000+220000</f>
        <v/>
      </c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</row>
    <row r="61">
      <c r="A61" s="24" t="n"/>
      <c r="B61" s="78" t="n"/>
      <c r="C61" s="74" t="inlineStr">
        <is>
          <t>dán đt</t>
        </is>
      </c>
      <c r="D61" s="14" t="inlineStr">
        <is>
          <t>đồ dùng GĐ</t>
        </is>
      </c>
      <c r="E61" s="14" t="inlineStr">
        <is>
          <t>vợ</t>
        </is>
      </c>
      <c r="F61" s="14" t="n">
        <v>200000</v>
      </c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</row>
    <row r="62">
      <c r="A62" s="24" t="n"/>
      <c r="B62" s="78" t="n"/>
      <c r="C62" s="74" t="inlineStr">
        <is>
          <t>abby</t>
        </is>
      </c>
      <c r="D62" s="14" t="inlineStr">
        <is>
          <t>Ăn uống</t>
        </is>
      </c>
      <c r="E62" s="14" t="inlineStr">
        <is>
          <t>Chung</t>
        </is>
      </c>
      <c r="F62" s="14">
        <f>298000+80000+75000</f>
        <v/>
      </c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</row>
    <row r="63">
      <c r="A63" s="24" t="n"/>
      <c r="B63" s="78" t="n"/>
      <c r="C63" s="74" t="inlineStr">
        <is>
          <t>3g</t>
        </is>
      </c>
      <c r="D63" s="14" t="inlineStr">
        <is>
          <t>phí tiện ích</t>
        </is>
      </c>
      <c r="E63" s="14" t="inlineStr">
        <is>
          <t>vợ</t>
        </is>
      </c>
      <c r="F63" s="14">
        <f>45000+56000</f>
        <v/>
      </c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</row>
    <row r="64">
      <c r="A64" s="24" t="n"/>
      <c r="B64" s="78" t="n"/>
      <c r="C64" s="74" t="inlineStr">
        <is>
          <t>chôm2</t>
        </is>
      </c>
      <c r="D64" s="14" t="inlineStr">
        <is>
          <t>Ăn uống</t>
        </is>
      </c>
      <c r="E64" s="14" t="inlineStr">
        <is>
          <t>Chung</t>
        </is>
      </c>
      <c r="F64" s="14" t="n">
        <v>72000</v>
      </c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</row>
    <row r="65">
      <c r="A65" s="24" t="n"/>
      <c r="B65" s="78" t="n"/>
      <c r="C65" s="74" t="inlineStr">
        <is>
          <t>dừa tươi</t>
        </is>
      </c>
      <c r="D65" s="14" t="inlineStr">
        <is>
          <t>Ăn uống</t>
        </is>
      </c>
      <c r="E65" s="14" t="inlineStr">
        <is>
          <t>Chung</t>
        </is>
      </c>
      <c r="F65" s="14" t="n">
        <v>80000</v>
      </c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</row>
    <row r="66">
      <c r="A66" s="24" t="n"/>
      <c r="B66" s="78" t="n"/>
      <c r="C66" s="74" t="inlineStr">
        <is>
          <t>học đàn</t>
        </is>
      </c>
      <c r="D66" s="14" t="inlineStr">
        <is>
          <t>học tập</t>
        </is>
      </c>
      <c r="E66" s="14" t="inlineStr">
        <is>
          <t>SUBO</t>
        </is>
      </c>
      <c r="F66" s="14" t="n">
        <v>3360000</v>
      </c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</row>
    <row r="67">
      <c r="A67" s="24" t="n"/>
      <c r="B67" s="78" t="n"/>
      <c r="C67" s="74" t="inlineStr">
        <is>
          <t>ăn vặt( kem chiên, xôi, sữa đậu nành</t>
        </is>
      </c>
      <c r="D67" s="14" t="inlineStr">
        <is>
          <t>vui chơi</t>
        </is>
      </c>
      <c r="E67" s="14" t="inlineStr">
        <is>
          <t>Chung</t>
        </is>
      </c>
      <c r="F67" s="14">
        <f>120000+90000+60000+20000</f>
        <v/>
      </c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</row>
    <row r="68">
      <c r="A68" s="24" t="n"/>
      <c r="B68" s="78" t="n"/>
      <c r="C68" s="74" t="inlineStr">
        <is>
          <t>ăn sáng</t>
        </is>
      </c>
      <c r="D68" s="14" t="inlineStr">
        <is>
          <t>Ăn uống</t>
        </is>
      </c>
      <c r="E68" s="14" t="inlineStr">
        <is>
          <t>Chung</t>
        </is>
      </c>
      <c r="F68" s="14" t="n">
        <v>150000</v>
      </c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</row>
    <row r="69">
      <c r="A69" s="24" t="n"/>
      <c r="B69" s="78" t="n"/>
      <c r="C69" s="74" t="inlineStr">
        <is>
          <t>tỏi, cần tây</t>
        </is>
      </c>
      <c r="D69" s="14" t="inlineStr">
        <is>
          <t>Ăn uống</t>
        </is>
      </c>
      <c r="E69" s="14" t="inlineStr">
        <is>
          <t>Chung</t>
        </is>
      </c>
      <c r="F69" s="14" t="n">
        <v>15000</v>
      </c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</row>
    <row r="70">
      <c r="A70" s="24" t="n"/>
      <c r="B70" s="78" t="n"/>
      <c r="C70" s="74" t="inlineStr">
        <is>
          <t>tất sugi</t>
        </is>
      </c>
      <c r="D70" s="14" t="inlineStr">
        <is>
          <t>đồ dùng GĐ</t>
        </is>
      </c>
      <c r="E70" s="14" t="inlineStr">
        <is>
          <t>SUGI</t>
        </is>
      </c>
      <c r="F70" s="14" t="n">
        <v>56000</v>
      </c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</row>
    <row r="71">
      <c r="A71" s="24" t="n"/>
      <c r="B71" s="78" t="n"/>
      <c r="C71" s="74" t="inlineStr">
        <is>
          <t xml:space="preserve">coop </t>
        </is>
      </c>
      <c r="D71" s="14" t="inlineStr">
        <is>
          <t>Ăn uống</t>
        </is>
      </c>
      <c r="E71" s="14" t="inlineStr">
        <is>
          <t>Chung</t>
        </is>
      </c>
      <c r="F71" s="14" t="n">
        <v>394000</v>
      </c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</row>
    <row r="72">
      <c r="A72" s="24" t="n"/>
      <c r="B72" s="78" t="n"/>
      <c r="C72" s="74" t="inlineStr">
        <is>
          <t>kem, bhx, snack</t>
        </is>
      </c>
      <c r="D72" s="14" t="inlineStr">
        <is>
          <t>Ăn uống</t>
        </is>
      </c>
      <c r="E72" s="14" t="inlineStr">
        <is>
          <t>Chung</t>
        </is>
      </c>
      <c r="F72" s="14">
        <f>130000+210000+217000</f>
        <v/>
      </c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</row>
    <row r="73">
      <c r="A73" s="24" t="n"/>
      <c r="B73" s="78" t="n"/>
      <c r="C73" s="74" t="inlineStr">
        <is>
          <t>ck mời sếp</t>
        </is>
      </c>
      <c r="D73" s="14" t="inlineStr">
        <is>
          <t>Công việc</t>
        </is>
      </c>
      <c r="E73" s="14" t="inlineStr">
        <is>
          <t>chồng</t>
        </is>
      </c>
      <c r="F73" s="14" t="n">
        <v>275000</v>
      </c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</row>
    <row r="74">
      <c r="A74" s="24" t="n"/>
      <c r="B74" s="78" t="n"/>
      <c r="C74" s="74" t="inlineStr">
        <is>
          <t>xăng</t>
        </is>
      </c>
      <c r="D74" s="14" t="inlineStr">
        <is>
          <t>phí tiện ích</t>
        </is>
      </c>
      <c r="E74" s="14" t="inlineStr">
        <is>
          <t>Chung</t>
        </is>
      </c>
      <c r="F74" s="14" t="n">
        <v>105000</v>
      </c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</row>
    <row r="75">
      <c r="A75" s="24" t="n"/>
      <c r="B75" s="78" t="n"/>
      <c r="C75" s="74" t="inlineStr">
        <is>
          <t>emart</t>
        </is>
      </c>
      <c r="D75" s="14" t="inlineStr">
        <is>
          <t>Ăn uống</t>
        </is>
      </c>
      <c r="E75" s="14" t="inlineStr">
        <is>
          <t>Chung</t>
        </is>
      </c>
      <c r="F75" s="14">
        <f>22000+536000</f>
        <v/>
      </c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</row>
    <row r="76">
      <c r="A76" s="24" t="n"/>
      <c r="B76" s="78" t="n"/>
      <c r="C76" s="74" t="inlineStr">
        <is>
          <t>be</t>
        </is>
      </c>
      <c r="D76" s="14" t="inlineStr">
        <is>
          <t>phí tiện ích</t>
        </is>
      </c>
      <c r="E76" s="14" t="inlineStr">
        <is>
          <t>Chung</t>
        </is>
      </c>
      <c r="F76" s="14">
        <f>41000+55000+60000+47000</f>
        <v/>
      </c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</row>
    <row r="77">
      <c r="A77" s="24" t="n"/>
      <c r="B77" s="78" t="n"/>
      <c r="C77" s="74" t="inlineStr">
        <is>
          <t>kingfood</t>
        </is>
      </c>
      <c r="D77" s="14" t="inlineStr">
        <is>
          <t>Ăn uống</t>
        </is>
      </c>
      <c r="E77" s="14" t="inlineStr">
        <is>
          <t>Chung</t>
        </is>
      </c>
      <c r="F77" s="14" t="n">
        <v>185000</v>
      </c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</row>
    <row r="78">
      <c r="A78" s="24" t="n"/>
      <c r="B78" s="78" t="n"/>
      <c r="C78" s="74" t="inlineStr">
        <is>
          <t>bhx, coop</t>
        </is>
      </c>
      <c r="D78" s="14" t="inlineStr">
        <is>
          <t>Ăn uống</t>
        </is>
      </c>
      <c r="E78" s="14" t="inlineStr">
        <is>
          <t>Chung</t>
        </is>
      </c>
      <c r="F78" s="14">
        <f>302000+2504000+268000</f>
        <v/>
      </c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</row>
    <row r="79">
      <c r="A79" s="24" t="n"/>
      <c r="B79" s="78" t="n"/>
      <c r="C79" s="74" t="inlineStr">
        <is>
          <t>spee</t>
        </is>
      </c>
      <c r="D79" s="14" t="inlineStr">
        <is>
          <t>Ăn uống</t>
        </is>
      </c>
      <c r="E79" s="14" t="inlineStr">
        <is>
          <t>Chung</t>
        </is>
      </c>
      <c r="F79" s="14">
        <f>634000+113000+1394000+200000</f>
        <v/>
      </c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</row>
    <row r="80">
      <c r="A80" s="24" t="n"/>
      <c r="B80" s="78" t="n"/>
      <c r="C80" s="74" t="inlineStr">
        <is>
          <t>sửa xe ck</t>
        </is>
      </c>
      <c r="D80" s="14" t="inlineStr">
        <is>
          <t>đồ dùng GĐ</t>
        </is>
      </c>
      <c r="E80" s="14" t="inlineStr">
        <is>
          <t>chồng</t>
        </is>
      </c>
      <c r="F80" s="14" t="n">
        <v>860000</v>
      </c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</row>
    <row r="81">
      <c r="A81" s="24" t="n"/>
      <c r="B81" s="78" t="n"/>
      <c r="C81" s="74" t="inlineStr">
        <is>
          <t>spee cơm tấm</t>
        </is>
      </c>
      <c r="D81" s="14" t="inlineStr">
        <is>
          <t>Ăn uống</t>
        </is>
      </c>
      <c r="E81" s="14" t="inlineStr">
        <is>
          <t>Chung</t>
        </is>
      </c>
      <c r="F81" s="14" t="n">
        <v>504000</v>
      </c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</row>
    <row r="82">
      <c r="A82" s="24" t="n"/>
      <c r="B82" s="78" t="n"/>
      <c r="C82" s="74" t="inlineStr">
        <is>
          <t>be buffet</t>
        </is>
      </c>
      <c r="D82" s="14" t="inlineStr">
        <is>
          <t>phí tiện ích</t>
        </is>
      </c>
      <c r="E82" s="14" t="inlineStr">
        <is>
          <t>Chung</t>
        </is>
      </c>
      <c r="F82" s="14">
        <f>101000+65000</f>
        <v/>
      </c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</row>
    <row r="83">
      <c r="A83" s="24" t="n"/>
      <c r="B83" s="78" t="n"/>
      <c r="C83" s="74" t="inlineStr">
        <is>
          <t>siêu thị</t>
        </is>
      </c>
      <c r="D83" s="14" t="inlineStr">
        <is>
          <t>Ăn uống</t>
        </is>
      </c>
      <c r="E83" s="14" t="inlineStr">
        <is>
          <t>Chung</t>
        </is>
      </c>
      <c r="F83" s="14" t="n">
        <v>342000</v>
      </c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</row>
    <row r="84">
      <c r="A84" s="24" t="n"/>
      <c r="B84" s="78" t="n"/>
      <c r="C84" s="74" t="inlineStr">
        <is>
          <t>đồ chơi subo</t>
        </is>
      </c>
      <c r="D84" s="14" t="inlineStr">
        <is>
          <t>vui chơi</t>
        </is>
      </c>
      <c r="E84" s="14" t="inlineStr">
        <is>
          <t>SUBO</t>
        </is>
      </c>
      <c r="F84" s="14" t="n">
        <v>299000</v>
      </c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</row>
    <row r="85">
      <c r="A85" s="24" t="n"/>
      <c r="B85" s="78" t="n"/>
      <c r="C85" s="74" t="inlineStr">
        <is>
          <t>làm răng sb</t>
        </is>
      </c>
      <c r="D85" s="14" t="inlineStr">
        <is>
          <t>Y tế</t>
        </is>
      </c>
      <c r="E85" s="14" t="inlineStr">
        <is>
          <t>SUBO</t>
        </is>
      </c>
      <c r="F85" s="14" t="n">
        <v>1000000</v>
      </c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</row>
    <row r="86">
      <c r="A86" s="24" t="n"/>
      <c r="B86" s="78" t="n"/>
      <c r="C86" s="69" t="inlineStr">
        <is>
          <t>há cảo</t>
        </is>
      </c>
      <c r="D86" s="14" t="inlineStr">
        <is>
          <t>Ăn uống</t>
        </is>
      </c>
      <c r="E86" s="14" t="inlineStr">
        <is>
          <t>Chung</t>
        </is>
      </c>
      <c r="F86" s="14" t="n">
        <v>300000</v>
      </c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</row>
    <row r="87">
      <c r="A87" s="24" t="n"/>
      <c r="B87" s="78" t="n"/>
      <c r="C87" s="7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</row>
    <row r="88">
      <c r="A88" s="24" t="n"/>
      <c r="B88" s="78" t="n"/>
      <c r="C88" s="7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</row>
    <row r="89">
      <c r="A89" s="24" t="n"/>
      <c r="B89" s="78" t="n"/>
      <c r="C89" s="7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</row>
    <row r="90">
      <c r="A90" s="24" t="n"/>
      <c r="B90" s="78" t="n"/>
      <c r="C90" s="7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</row>
    <row r="91">
      <c r="A91" s="24" t="n"/>
      <c r="B91" s="78" t="n"/>
      <c r="C91" s="7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</row>
    <row r="92">
      <c r="A92" s="24" t="n"/>
      <c r="B92" s="78" t="n"/>
      <c r="C92" s="7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</row>
    <row r="93">
      <c r="A93" s="24" t="n"/>
      <c r="B93" s="78" t="n"/>
      <c r="C93" s="7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</row>
    <row r="94">
      <c r="A94" s="24" t="n"/>
      <c r="B94" s="78" t="n"/>
      <c r="C94" s="7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</row>
    <row r="95">
      <c r="A95" s="24" t="n"/>
      <c r="B95" s="78" t="n"/>
      <c r="C95" s="7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</row>
    <row r="96">
      <c r="A96" s="24" t="n"/>
      <c r="B96" s="78" t="n"/>
      <c r="C96" s="7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</row>
    <row r="97">
      <c r="A97" s="24" t="n"/>
      <c r="B97" s="78" t="n"/>
      <c r="C97" s="7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</row>
    <row r="98">
      <c r="A98" s="24" t="n"/>
      <c r="B98" s="78" t="n"/>
      <c r="C98" s="7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</row>
    <row r="99">
      <c r="A99" s="24" t="n"/>
      <c r="B99" s="78" t="n"/>
      <c r="C99" s="7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</row>
    <row r="100">
      <c r="A100" s="24" t="n"/>
      <c r="B100" s="78" t="n"/>
      <c r="C100" s="7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</row>
    <row r="101">
      <c r="A101" s="24" t="n"/>
      <c r="B101" s="78" t="n"/>
      <c r="C101" s="7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</row>
    <row r="102">
      <c r="A102" s="24" t="n"/>
      <c r="B102" s="78" t="n"/>
      <c r="C102" s="7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</row>
    <row r="103">
      <c r="A103" s="24" t="n"/>
      <c r="B103" s="78" t="n"/>
      <c r="C103" s="7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</row>
    <row r="104">
      <c r="A104" s="24" t="n"/>
      <c r="B104" s="78" t="n"/>
      <c r="C104" s="7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</row>
    <row r="105">
      <c r="A105" s="24" t="n"/>
      <c r="B105" s="78" t="n"/>
      <c r="C105" s="7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</row>
    <row r="106">
      <c r="A106" s="24" t="n"/>
      <c r="B106" s="78" t="n"/>
      <c r="C106" s="7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</row>
    <row r="107">
      <c r="A107" s="24" t="n"/>
      <c r="B107" s="78" t="n"/>
      <c r="C107" s="7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</row>
    <row r="108">
      <c r="A108" s="24" t="n"/>
      <c r="B108" s="78" t="n"/>
      <c r="C108" s="7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</row>
    <row r="109">
      <c r="A109" s="24" t="n"/>
      <c r="B109" s="78" t="n"/>
      <c r="C109" s="7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</row>
    <row r="110">
      <c r="A110" s="24" t="n"/>
      <c r="B110" s="78" t="n"/>
      <c r="C110" s="7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</row>
    <row r="111">
      <c r="A111" s="24" t="n"/>
      <c r="B111" s="78" t="n"/>
      <c r="C111" s="7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</row>
    <row r="112">
      <c r="A112" s="24" t="n"/>
      <c r="B112" s="78" t="n"/>
      <c r="C112" s="7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</row>
    <row r="113">
      <c r="A113" s="24" t="n"/>
      <c r="B113" s="78" t="n"/>
      <c r="C113" s="7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</row>
    <row r="114">
      <c r="A114" s="24" t="n"/>
      <c r="B114" s="78" t="n"/>
      <c r="C114" s="7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</row>
    <row r="115">
      <c r="A115" s="24" t="n"/>
      <c r="B115" s="78" t="n"/>
      <c r="C115" s="7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</row>
    <row r="116">
      <c r="A116" s="24" t="n"/>
      <c r="B116" s="78" t="n"/>
      <c r="C116" s="7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</row>
    <row r="117">
      <c r="A117" s="24" t="n"/>
      <c r="B117" s="78" t="n"/>
      <c r="C117" s="7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</row>
    <row r="118">
      <c r="A118" s="24" t="n"/>
      <c r="B118" s="78" t="n"/>
      <c r="C118" s="7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</row>
    <row r="119">
      <c r="A119" s="24" t="n"/>
      <c r="B119" s="78" t="n"/>
      <c r="C119" s="7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</row>
    <row r="120">
      <c r="A120" s="24" t="n"/>
      <c r="B120" s="78" t="n"/>
      <c r="C120" s="7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</row>
    <row r="121">
      <c r="A121" s="24" t="n"/>
      <c r="B121" s="78" t="n"/>
      <c r="C121" s="7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</row>
    <row r="122">
      <c r="A122" s="24" t="n"/>
      <c r="B122" s="78" t="n"/>
      <c r="C122" s="7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</row>
    <row r="123">
      <c r="A123" s="24" t="n"/>
      <c r="B123" s="78" t="n"/>
      <c r="C123" s="7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</row>
    <row r="124">
      <c r="A124" s="24" t="n"/>
      <c r="B124" s="78" t="n"/>
      <c r="C124" s="7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</row>
    <row r="125">
      <c r="A125" s="24" t="n"/>
      <c r="B125" s="78" t="n"/>
      <c r="C125" s="7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</row>
    <row r="126">
      <c r="A126" s="24" t="n"/>
      <c r="B126" s="78" t="n"/>
      <c r="C126" s="7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</row>
    <row r="127">
      <c r="A127" s="24" t="n"/>
      <c r="B127" s="78" t="n"/>
      <c r="C127" s="7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</row>
    <row r="128">
      <c r="A128" s="24" t="n"/>
      <c r="B128" s="78" t="n"/>
      <c r="C128" s="7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</row>
    <row r="129">
      <c r="A129" s="24" t="n"/>
      <c r="B129" s="78" t="n"/>
      <c r="C129" s="7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</row>
    <row r="130">
      <c r="A130" s="24" t="n"/>
      <c r="B130" s="78" t="n"/>
      <c r="C130" s="7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</row>
    <row r="131">
      <c r="A131" s="24" t="n"/>
      <c r="B131" s="78" t="n"/>
      <c r="C131" s="7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</row>
    <row r="132">
      <c r="A132" s="24" t="n"/>
      <c r="B132" s="78" t="n"/>
      <c r="C132" s="7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</row>
    <row r="133">
      <c r="A133" s="24" t="n"/>
      <c r="B133" s="78" t="n"/>
      <c r="C133" s="7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</row>
    <row r="134">
      <c r="A134" s="24" t="n"/>
      <c r="B134" s="78" t="n"/>
      <c r="C134" s="7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</row>
    <row r="135">
      <c r="A135" s="24" t="n"/>
      <c r="B135" s="78" t="n"/>
      <c r="C135" s="7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</row>
    <row r="136">
      <c r="A136" s="24" t="n"/>
      <c r="B136" s="78" t="n"/>
      <c r="C136" s="7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</row>
    <row r="137">
      <c r="A137" s="24" t="n"/>
      <c r="B137" s="78" t="n"/>
      <c r="C137" s="7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</row>
    <row r="138">
      <c r="A138" s="24" t="n"/>
      <c r="B138" s="78" t="n"/>
      <c r="C138" s="7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</row>
    <row r="139">
      <c r="A139" s="24" t="n"/>
      <c r="B139" s="78" t="n"/>
      <c r="C139" s="7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</row>
    <row r="140">
      <c r="A140" s="24" t="n"/>
      <c r="B140" s="78" t="n"/>
      <c r="C140" s="7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</row>
    <row r="141">
      <c r="A141" s="24" t="n"/>
      <c r="B141" s="78" t="n"/>
      <c r="C141" s="7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</row>
    <row r="142">
      <c r="A142" s="24" t="n"/>
      <c r="B142" s="78" t="n"/>
      <c r="C142" s="7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</row>
    <row r="143">
      <c r="A143" s="24" t="n"/>
      <c r="B143" s="78" t="n"/>
      <c r="C143" s="7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</row>
    <row r="144">
      <c r="A144" s="24" t="n"/>
      <c r="B144" s="78" t="n"/>
      <c r="C144" s="7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</row>
    <row r="145">
      <c r="A145" s="24" t="n"/>
      <c r="B145" s="78" t="n"/>
      <c r="C145" s="7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</row>
    <row r="146">
      <c r="A146" s="24" t="n"/>
      <c r="B146" s="78" t="n"/>
      <c r="C146" s="7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</row>
    <row r="147">
      <c r="A147" s="24" t="n"/>
      <c r="B147" s="78" t="n"/>
      <c r="C147" s="7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</row>
    <row r="148">
      <c r="A148" s="24" t="n"/>
      <c r="B148" s="78" t="n"/>
      <c r="C148" s="7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</row>
    <row r="149">
      <c r="A149" s="24" t="n"/>
      <c r="B149" s="78" t="n"/>
      <c r="C149" s="7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</row>
    <row r="150">
      <c r="A150" s="24" t="n"/>
      <c r="B150" s="78" t="n"/>
      <c r="C150" s="7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</row>
    <row r="151">
      <c r="A151" s="24" t="n"/>
      <c r="B151" s="78" t="n"/>
      <c r="C151" s="7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</row>
    <row r="152">
      <c r="A152" s="24" t="n"/>
      <c r="B152" s="78" t="n"/>
      <c r="C152" s="7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</row>
    <row r="153">
      <c r="A153" s="24" t="n"/>
      <c r="B153" s="78" t="n"/>
      <c r="C153" s="7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</row>
    <row r="154">
      <c r="A154" s="24" t="n"/>
      <c r="B154" s="78" t="n"/>
      <c r="C154" s="7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</row>
    <row r="155">
      <c r="A155" s="24" t="n"/>
      <c r="B155" s="78" t="n"/>
      <c r="C155" s="7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</row>
    <row r="156">
      <c r="A156" s="24" t="n"/>
      <c r="B156" s="78" t="n"/>
      <c r="C156" s="7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</row>
    <row r="157">
      <c r="A157" s="24" t="n"/>
      <c r="B157" s="78" t="n"/>
      <c r="C157" s="7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</row>
    <row r="158">
      <c r="A158" s="24" t="n"/>
      <c r="B158" s="78" t="n"/>
      <c r="C158" s="7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</row>
    <row r="159">
      <c r="A159" s="24" t="n"/>
      <c r="B159" s="78" t="n"/>
      <c r="C159" s="7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</row>
    <row r="160">
      <c r="A160" s="24" t="n"/>
      <c r="B160" s="78" t="n"/>
      <c r="C160" s="7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</row>
    <row r="161">
      <c r="A161" s="24" t="n"/>
      <c r="B161" s="78" t="n"/>
      <c r="C161" s="7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</row>
    <row r="162">
      <c r="A162" s="24" t="n"/>
      <c r="B162" s="78" t="n"/>
      <c r="C162" s="7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</row>
    <row r="163">
      <c r="A163" s="24" t="n"/>
      <c r="B163" s="78" t="n"/>
      <c r="C163" s="7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</row>
    <row r="164">
      <c r="A164" s="24" t="n"/>
      <c r="B164" s="78" t="n"/>
      <c r="C164" s="7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</row>
    <row r="165">
      <c r="A165" s="24" t="n"/>
      <c r="B165" s="78" t="n"/>
      <c r="C165" s="7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</row>
    <row r="166">
      <c r="A166" s="24" t="n"/>
      <c r="B166" s="78" t="n"/>
      <c r="C166" s="7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</row>
    <row r="167">
      <c r="A167" s="24" t="n"/>
      <c r="B167" s="78" t="n"/>
      <c r="C167" s="7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</row>
    <row r="168">
      <c r="A168" s="24" t="n"/>
      <c r="B168" s="78" t="n"/>
      <c r="C168" s="7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</row>
    <row r="169">
      <c r="A169" s="24" t="n"/>
      <c r="B169" s="78" t="n"/>
      <c r="C169" s="7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</row>
    <row r="170">
      <c r="A170" s="24" t="n"/>
      <c r="B170" s="78" t="n"/>
      <c r="C170" s="7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</row>
    <row r="171">
      <c r="A171" s="24" t="n"/>
      <c r="B171" s="78" t="n"/>
      <c r="C171" s="7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</row>
    <row r="172">
      <c r="A172" s="24" t="n"/>
      <c r="B172" s="78" t="n"/>
      <c r="C172" s="7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</row>
    <row r="173">
      <c r="A173" s="24" t="n"/>
      <c r="B173" s="78" t="n"/>
      <c r="C173" s="7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</row>
    <row r="174">
      <c r="A174" s="24" t="n"/>
      <c r="B174" s="78" t="n"/>
      <c r="C174" s="7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</row>
    <row r="175">
      <c r="A175" s="24" t="n"/>
      <c r="B175" s="78" t="n"/>
      <c r="C175" s="7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</row>
    <row r="176">
      <c r="A176" s="24" t="n"/>
      <c r="B176" s="78" t="n"/>
      <c r="C176" s="7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</row>
    <row r="177">
      <c r="A177" s="24" t="n"/>
      <c r="B177" s="78" t="n"/>
      <c r="C177" s="7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</row>
    <row r="178">
      <c r="A178" s="24" t="n"/>
      <c r="B178" s="78" t="n"/>
      <c r="C178" s="7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</row>
    <row r="179">
      <c r="A179" s="24" t="n"/>
      <c r="B179" s="78" t="n"/>
      <c r="C179" s="7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</row>
    <row r="180">
      <c r="A180" s="24" t="n"/>
      <c r="B180" s="78" t="n"/>
      <c r="C180" s="7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</row>
    <row r="181">
      <c r="A181" s="24" t="n"/>
      <c r="B181" s="78" t="n"/>
      <c r="C181" s="7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</row>
    <row r="182">
      <c r="A182" s="24" t="n"/>
      <c r="B182" s="78" t="n"/>
      <c r="C182" s="7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</row>
    <row r="183">
      <c r="A183" s="24" t="n"/>
      <c r="B183" s="78" t="n"/>
      <c r="C183" s="7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</row>
    <row r="184">
      <c r="A184" s="24" t="n"/>
      <c r="B184" s="78" t="n"/>
      <c r="C184" s="7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</row>
    <row r="185">
      <c r="A185" s="24" t="n"/>
      <c r="B185" s="78" t="n"/>
      <c r="C185" s="7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</row>
    <row r="186">
      <c r="A186" s="24" t="n"/>
      <c r="B186" s="78" t="n"/>
      <c r="C186" s="7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</row>
    <row r="187">
      <c r="A187" s="24" t="n"/>
      <c r="B187" s="78" t="n"/>
      <c r="C187" s="7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</row>
    <row r="188">
      <c r="A188" s="24" t="n"/>
      <c r="B188" s="78" t="n"/>
      <c r="C188" s="7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</row>
    <row r="189">
      <c r="A189" s="24" t="n"/>
      <c r="B189" s="78" t="n"/>
      <c r="C189" s="7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</row>
    <row r="190">
      <c r="A190" s="24" t="n"/>
      <c r="B190" s="78" t="n"/>
      <c r="C190" s="7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</row>
    <row r="191">
      <c r="A191" s="24" t="n"/>
      <c r="B191" s="78" t="n"/>
      <c r="C191" s="7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</row>
    <row r="192">
      <c r="A192" s="24" t="n"/>
      <c r="B192" s="78" t="n"/>
      <c r="C192" s="7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</row>
    <row r="193">
      <c r="A193" s="24" t="n"/>
      <c r="B193" s="78" t="n"/>
      <c r="C193" s="7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</row>
    <row r="194">
      <c r="A194" s="24" t="n"/>
      <c r="B194" s="78" t="n"/>
      <c r="C194" s="7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</row>
    <row r="195">
      <c r="A195" s="24" t="n"/>
      <c r="B195" s="78" t="n"/>
      <c r="C195" s="7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</row>
    <row r="196">
      <c r="A196" s="24" t="n"/>
      <c r="B196" s="78" t="n"/>
      <c r="C196" s="7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</row>
    <row r="197">
      <c r="A197" s="24" t="n"/>
      <c r="B197" s="78" t="n"/>
      <c r="C197" s="7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</row>
    <row r="198">
      <c r="A198" s="24" t="n"/>
      <c r="B198" s="78" t="n"/>
      <c r="C198" s="7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</row>
    <row r="199">
      <c r="A199" s="24" t="n"/>
      <c r="B199" s="78" t="n"/>
      <c r="C199" s="7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</row>
    <row r="200">
      <c r="A200" s="24" t="n"/>
      <c r="B200" s="78" t="n"/>
      <c r="C200" s="7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</row>
    <row r="201">
      <c r="A201" s="24" t="n"/>
      <c r="B201" s="78" t="n"/>
      <c r="C201" s="7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</row>
    <row r="202">
      <c r="A202" s="24" t="n"/>
      <c r="B202" s="78" t="n"/>
      <c r="C202" s="7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</row>
    <row r="203">
      <c r="A203" s="24" t="n"/>
      <c r="B203" s="78" t="n"/>
      <c r="C203" s="7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</row>
    <row r="204">
      <c r="A204" s="24" t="n"/>
      <c r="B204" s="78" t="n"/>
      <c r="C204" s="7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</row>
    <row r="205">
      <c r="A205" s="24" t="n"/>
      <c r="B205" s="78" t="n"/>
      <c r="C205" s="7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</row>
    <row r="206">
      <c r="A206" s="24" t="n"/>
      <c r="B206" s="78" t="n"/>
      <c r="C206" s="7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</row>
    <row r="207">
      <c r="A207" s="24" t="n"/>
      <c r="B207" s="78" t="n"/>
      <c r="C207" s="7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</row>
    <row r="208">
      <c r="A208" s="24" t="n"/>
      <c r="B208" s="78" t="n"/>
      <c r="C208" s="7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</row>
    <row r="209">
      <c r="A209" s="24" t="n"/>
      <c r="B209" s="78" t="n"/>
      <c r="C209" s="7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</row>
    <row r="210">
      <c r="A210" s="24" t="n"/>
      <c r="B210" s="78" t="n"/>
      <c r="C210" s="7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</row>
    <row r="211">
      <c r="A211" s="24" t="n"/>
      <c r="B211" s="78" t="n"/>
      <c r="C211" s="7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</row>
    <row r="212">
      <c r="A212" s="24" t="n"/>
      <c r="B212" s="78" t="n"/>
      <c r="C212" s="7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</row>
    <row r="213">
      <c r="A213" s="24" t="n"/>
      <c r="B213" s="78" t="n"/>
      <c r="C213" s="7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</row>
    <row r="214">
      <c r="A214" s="24" t="n"/>
      <c r="B214" s="78" t="n"/>
      <c r="C214" s="7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</row>
    <row r="215">
      <c r="A215" s="24" t="n"/>
      <c r="B215" s="78" t="n"/>
      <c r="C215" s="7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</row>
    <row r="216">
      <c r="A216" s="24" t="n"/>
      <c r="B216" s="78" t="n"/>
      <c r="C216" s="7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</row>
    <row r="217">
      <c r="A217" s="24" t="n"/>
      <c r="B217" s="78" t="n"/>
      <c r="C217" s="7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</row>
    <row r="218">
      <c r="A218" s="24" t="n"/>
      <c r="B218" s="78" t="n"/>
      <c r="C218" s="7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</row>
    <row r="219">
      <c r="A219" s="24" t="n"/>
      <c r="B219" s="78" t="n"/>
      <c r="C219" s="7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</row>
    <row r="220">
      <c r="A220" s="24" t="n"/>
      <c r="B220" s="78" t="n"/>
      <c r="C220" s="7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</row>
    <row r="221">
      <c r="A221" s="24" t="n"/>
      <c r="B221" s="78" t="n"/>
      <c r="C221" s="7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</row>
    <row r="222">
      <c r="A222" s="24" t="n"/>
      <c r="B222" s="78" t="n"/>
      <c r="C222" s="7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</row>
    <row r="223">
      <c r="A223" s="24" t="n"/>
      <c r="B223" s="78" t="n"/>
      <c r="C223" s="7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</row>
    <row r="224">
      <c r="A224" s="24" t="n"/>
      <c r="B224" s="78" t="n"/>
      <c r="C224" s="7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</row>
    <row r="225">
      <c r="A225" s="24" t="n"/>
      <c r="B225" s="78" t="n"/>
      <c r="C225" s="7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</row>
    <row r="226">
      <c r="A226" s="24" t="n"/>
      <c r="B226" s="78" t="n"/>
      <c r="C226" s="7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</row>
    <row r="227">
      <c r="A227" s="24" t="n"/>
      <c r="B227" s="78" t="n"/>
      <c r="C227" s="7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</row>
    <row r="228">
      <c r="A228" s="24" t="n"/>
      <c r="B228" s="78" t="n"/>
      <c r="C228" s="7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</row>
    <row r="229">
      <c r="A229" s="24" t="n"/>
      <c r="B229" s="78" t="n"/>
      <c r="C229" s="7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</row>
    <row r="230">
      <c r="A230" s="24" t="n"/>
      <c r="B230" s="78" t="n"/>
      <c r="C230" s="7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</row>
    <row r="231">
      <c r="A231" s="24" t="n"/>
      <c r="B231" s="78" t="n"/>
      <c r="C231" s="7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</row>
    <row r="232">
      <c r="A232" s="24" t="n"/>
      <c r="B232" s="78" t="n"/>
      <c r="C232" s="7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</row>
    <row r="233">
      <c r="A233" s="24" t="n"/>
      <c r="B233" s="78" t="n"/>
      <c r="C233" s="7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</row>
    <row r="234">
      <c r="A234" s="24" t="n"/>
      <c r="B234" s="78" t="n"/>
      <c r="C234" s="7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</row>
    <row r="235">
      <c r="A235" s="24" t="n"/>
      <c r="B235" s="78" t="n"/>
      <c r="C235" s="7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</row>
    <row r="236">
      <c r="A236" s="24" t="n"/>
      <c r="B236" s="78" t="n"/>
      <c r="C236" s="7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</row>
    <row r="237">
      <c r="A237" s="24" t="n"/>
      <c r="B237" s="78" t="n"/>
      <c r="C237" s="7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</row>
    <row r="238">
      <c r="A238" s="24" t="n"/>
      <c r="B238" s="78" t="n"/>
      <c r="C238" s="7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</row>
    <row r="239">
      <c r="A239" s="24" t="n"/>
      <c r="B239" s="78" t="n"/>
      <c r="C239" s="7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</row>
    <row r="240">
      <c r="A240" s="24" t="n"/>
      <c r="B240" s="78" t="n"/>
      <c r="C240" s="7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</row>
    <row r="241">
      <c r="A241" s="24" t="n"/>
      <c r="B241" s="78" t="n"/>
      <c r="C241" s="7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</row>
    <row r="242">
      <c r="A242" s="24" t="n"/>
      <c r="B242" s="78" t="n"/>
      <c r="C242" s="7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</row>
    <row r="243">
      <c r="A243" s="24" t="n"/>
      <c r="B243" s="78" t="n"/>
      <c r="C243" s="7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</row>
    <row r="244">
      <c r="A244" s="24" t="n"/>
      <c r="B244" s="78" t="n"/>
      <c r="C244" s="7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</row>
    <row r="245">
      <c r="A245" s="24" t="n"/>
      <c r="B245" s="78" t="n"/>
      <c r="C245" s="7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</row>
    <row r="246">
      <c r="A246" s="24" t="n"/>
      <c r="B246" s="78" t="n"/>
      <c r="C246" s="7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</row>
    <row r="247">
      <c r="A247" s="24" t="n"/>
      <c r="B247" s="78" t="n"/>
      <c r="C247" s="7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</row>
    <row r="248">
      <c r="A248" s="24" t="n"/>
      <c r="B248" s="78" t="n"/>
      <c r="C248" s="7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</row>
    <row r="249">
      <c r="A249" s="24" t="n"/>
      <c r="B249" s="78" t="n"/>
      <c r="C249" s="7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</row>
    <row r="250">
      <c r="A250" s="24" t="n"/>
      <c r="B250" s="78" t="n"/>
      <c r="C250" s="7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</row>
    <row r="251">
      <c r="A251" s="24" t="n"/>
      <c r="B251" s="78" t="n"/>
      <c r="C251" s="7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</row>
    <row r="252">
      <c r="A252" s="24" t="n"/>
      <c r="B252" s="78" t="n"/>
      <c r="C252" s="7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</row>
    <row r="253">
      <c r="A253" s="24" t="n"/>
      <c r="B253" s="78" t="n"/>
      <c r="C253" s="7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</row>
    <row r="254">
      <c r="A254" s="24" t="n"/>
      <c r="B254" s="78" t="n"/>
      <c r="C254" s="7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</row>
    <row r="255">
      <c r="A255" s="24" t="n"/>
      <c r="B255" s="78" t="n"/>
      <c r="C255" s="7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</row>
    <row r="256">
      <c r="A256" s="24" t="n"/>
      <c r="B256" s="78" t="n"/>
      <c r="C256" s="7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</row>
    <row r="257">
      <c r="A257" s="24" t="n"/>
      <c r="B257" s="78" t="n"/>
      <c r="C257" s="7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</row>
    <row r="258">
      <c r="A258" s="24" t="n"/>
      <c r="B258" s="78" t="n"/>
      <c r="C258" s="7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</row>
    <row r="259">
      <c r="A259" s="24" t="n"/>
      <c r="B259" s="78" t="n"/>
      <c r="C259" s="7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</row>
    <row r="260">
      <c r="A260" s="24" t="n"/>
      <c r="B260" s="78" t="n"/>
      <c r="C260" s="7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</row>
    <row r="261">
      <c r="A261" s="24" t="n"/>
      <c r="B261" s="78" t="n"/>
      <c r="C261" s="7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</row>
    <row r="262">
      <c r="A262" s="24" t="n"/>
      <c r="B262" s="78" t="n"/>
      <c r="C262" s="7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</row>
    <row r="263">
      <c r="A263" s="24" t="n"/>
      <c r="B263" s="78" t="n"/>
      <c r="C263" s="7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</row>
    <row r="264">
      <c r="A264" s="24" t="n"/>
      <c r="B264" s="78" t="n"/>
      <c r="C264" s="7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</row>
    <row r="265">
      <c r="A265" s="24" t="n"/>
      <c r="B265" s="78" t="n"/>
      <c r="C265" s="7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</row>
    <row r="266">
      <c r="A266" s="24" t="n"/>
      <c r="B266" s="78" t="n"/>
      <c r="C266" s="7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</row>
    <row r="267">
      <c r="A267" s="24" t="n"/>
      <c r="B267" s="78" t="n"/>
      <c r="C267" s="7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</row>
    <row r="268">
      <c r="A268" s="24" t="n"/>
      <c r="B268" s="78" t="n"/>
      <c r="C268" s="7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</row>
    <row r="269">
      <c r="A269" s="24" t="n"/>
      <c r="B269" s="78" t="n"/>
      <c r="C269" s="7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</row>
    <row r="270">
      <c r="A270" s="24" t="n"/>
      <c r="B270" s="78" t="n"/>
      <c r="C270" s="7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</row>
    <row r="271">
      <c r="A271" s="24" t="n"/>
      <c r="B271" s="78" t="n"/>
      <c r="C271" s="7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</row>
    <row r="272">
      <c r="A272" s="24" t="n"/>
      <c r="B272" s="78" t="n"/>
      <c r="C272" s="7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</row>
    <row r="273">
      <c r="A273" s="24" t="n"/>
      <c r="B273" s="78" t="n"/>
      <c r="C273" s="7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</row>
    <row r="274">
      <c r="A274" s="24" t="n"/>
      <c r="B274" s="78" t="n"/>
      <c r="C274" s="7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</row>
    <row r="275">
      <c r="A275" s="24" t="n"/>
      <c r="B275" s="78" t="n"/>
      <c r="C275" s="7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</row>
    <row r="276">
      <c r="A276" s="24" t="n"/>
      <c r="B276" s="78" t="n"/>
      <c r="C276" s="7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</row>
    <row r="277">
      <c r="A277" s="24" t="n"/>
      <c r="B277" s="78" t="n"/>
      <c r="C277" s="7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</row>
    <row r="278">
      <c r="A278" s="24" t="n"/>
      <c r="B278" s="78" t="n"/>
      <c r="C278" s="7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</row>
    <row r="279">
      <c r="A279" s="24" t="n"/>
      <c r="B279" s="78" t="n"/>
      <c r="C279" s="7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</row>
    <row r="280">
      <c r="A280" s="24" t="n"/>
      <c r="B280" s="78" t="n"/>
      <c r="C280" s="7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</row>
    <row r="281">
      <c r="A281" s="24" t="n"/>
      <c r="B281" s="78" t="n"/>
      <c r="C281" s="7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</row>
    <row r="282">
      <c r="A282" s="24" t="n"/>
      <c r="B282" s="78" t="n"/>
      <c r="C282" s="7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</row>
    <row r="283">
      <c r="A283" s="24" t="n"/>
      <c r="B283" s="78" t="n"/>
      <c r="C283" s="7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</row>
    <row r="284">
      <c r="A284" s="24" t="n"/>
      <c r="B284" s="78" t="n"/>
      <c r="C284" s="7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</row>
    <row r="285">
      <c r="A285" s="24" t="n"/>
      <c r="B285" s="78" t="n"/>
      <c r="C285" s="7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</row>
    <row r="286">
      <c r="A286" s="24" t="n"/>
      <c r="B286" s="78" t="n"/>
      <c r="C286" s="7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</row>
    <row r="287">
      <c r="A287" s="24" t="n"/>
      <c r="B287" s="78" t="n"/>
      <c r="C287" s="7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</row>
    <row r="288">
      <c r="A288" s="24" t="n"/>
      <c r="B288" s="78" t="n"/>
      <c r="C288" s="7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</row>
    <row r="289">
      <c r="A289" s="24" t="n"/>
      <c r="B289" s="78" t="n"/>
      <c r="C289" s="7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</row>
    <row r="290">
      <c r="A290" s="24" t="n"/>
      <c r="B290" s="78" t="n"/>
      <c r="C290" s="7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</row>
    <row r="291">
      <c r="A291" s="24" t="n"/>
      <c r="B291" s="78" t="n"/>
      <c r="C291" s="7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</row>
    <row r="292">
      <c r="A292" s="24" t="n"/>
      <c r="B292" s="78" t="n"/>
      <c r="C292" s="7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</row>
    <row r="293">
      <c r="A293" s="24" t="n"/>
      <c r="B293" s="78" t="n"/>
      <c r="C293" s="7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</row>
    <row r="294">
      <c r="A294" s="24" t="n"/>
      <c r="B294" s="78" t="n"/>
      <c r="C294" s="7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</row>
    <row r="295">
      <c r="A295" s="24" t="n"/>
      <c r="B295" s="78" t="n"/>
      <c r="C295" s="7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</row>
    <row r="296">
      <c r="A296" s="24" t="n"/>
      <c r="B296" s="78" t="n"/>
      <c r="C296" s="7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</row>
    <row r="297">
      <c r="A297" s="24" t="n"/>
      <c r="B297" s="78" t="n"/>
      <c r="C297" s="7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</row>
    <row r="298">
      <c r="A298" s="24" t="n"/>
      <c r="B298" s="78" t="n"/>
      <c r="C298" s="7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</row>
    <row r="299">
      <c r="A299" s="24" t="n"/>
      <c r="B299" s="78" t="n"/>
      <c r="C299" s="7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</row>
    <row r="300">
      <c r="A300" s="24" t="n"/>
      <c r="B300" s="78" t="n"/>
      <c r="C300" s="7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</row>
    <row r="301">
      <c r="A301" s="24" t="n"/>
      <c r="B301" s="78" t="n"/>
      <c r="C301" s="7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</row>
    <row r="302">
      <c r="A302" s="24" t="n"/>
      <c r="B302" s="78" t="n"/>
      <c r="C302" s="7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</row>
    <row r="303">
      <c r="A303" s="24" t="n"/>
      <c r="B303" s="78" t="n"/>
      <c r="C303" s="7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</row>
    <row r="304">
      <c r="A304" s="24" t="n"/>
      <c r="B304" s="78" t="n"/>
      <c r="C304" s="7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</row>
    <row r="305">
      <c r="A305" s="24" t="n"/>
      <c r="B305" s="78" t="n"/>
      <c r="C305" s="7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</row>
    <row r="306">
      <c r="A306" s="24" t="n"/>
      <c r="B306" s="78" t="n"/>
      <c r="C306" s="7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</row>
    <row r="307">
      <c r="A307" s="24" t="n"/>
      <c r="B307" s="78" t="n"/>
      <c r="C307" s="7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</row>
    <row r="308">
      <c r="A308" s="24" t="n"/>
      <c r="B308" s="78" t="n"/>
      <c r="C308" s="7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</row>
    <row r="309">
      <c r="A309" s="24" t="n"/>
      <c r="B309" s="78" t="n"/>
      <c r="C309" s="7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</row>
    <row r="310">
      <c r="A310" s="24" t="n"/>
      <c r="B310" s="78" t="n"/>
      <c r="C310" s="7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</row>
    <row r="311">
      <c r="A311" s="24" t="n"/>
      <c r="B311" s="78" t="n"/>
      <c r="C311" s="7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</row>
    <row r="312">
      <c r="A312" s="24" t="n"/>
      <c r="B312" s="78" t="n"/>
      <c r="C312" s="7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</row>
    <row r="313">
      <c r="A313" s="24" t="n"/>
      <c r="B313" s="78" t="n"/>
      <c r="C313" s="7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</row>
    <row r="314">
      <c r="A314" s="24" t="n"/>
      <c r="B314" s="78" t="n"/>
      <c r="C314" s="7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</row>
    <row r="315">
      <c r="A315" s="24" t="n"/>
      <c r="B315" s="78" t="n"/>
      <c r="C315" s="7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</row>
    <row r="316">
      <c r="A316" s="24" t="n"/>
      <c r="B316" s="78" t="n"/>
      <c r="C316" s="7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</row>
    <row r="317">
      <c r="A317" s="24" t="n"/>
      <c r="B317" s="78" t="n"/>
      <c r="C317" s="7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</row>
    <row r="318">
      <c r="A318" s="24" t="n"/>
      <c r="B318" s="78" t="n"/>
      <c r="C318" s="7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</row>
    <row r="319">
      <c r="A319" s="24" t="n"/>
      <c r="B319" s="78" t="n"/>
      <c r="C319" s="7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</row>
    <row r="320">
      <c r="A320" s="24" t="n"/>
      <c r="B320" s="78" t="n"/>
      <c r="C320" s="7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</row>
    <row r="321">
      <c r="A321" s="24" t="n"/>
      <c r="B321" s="78" t="n"/>
      <c r="C321" s="7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</row>
    <row r="322">
      <c r="A322" s="24" t="n"/>
      <c r="B322" s="78" t="n"/>
      <c r="C322" s="7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</row>
    <row r="323">
      <c r="A323" s="24" t="n"/>
      <c r="B323" s="78" t="n"/>
      <c r="C323" s="7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</row>
    <row r="324">
      <c r="A324" s="24" t="n"/>
      <c r="B324" s="78" t="n"/>
      <c r="C324" s="7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</row>
    <row r="325">
      <c r="A325" s="24" t="n"/>
      <c r="B325" s="78" t="n"/>
      <c r="C325" s="7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</row>
    <row r="326">
      <c r="A326" s="24" t="n"/>
      <c r="B326" s="78" t="n"/>
      <c r="C326" s="7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</row>
    <row r="327">
      <c r="A327" s="24" t="n"/>
      <c r="B327" s="78" t="n"/>
      <c r="C327" s="7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</row>
    <row r="328">
      <c r="A328" s="24" t="n"/>
      <c r="B328" s="78" t="n"/>
      <c r="C328" s="7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</row>
    <row r="329">
      <c r="A329" s="24" t="n"/>
      <c r="B329" s="78" t="n"/>
      <c r="C329" s="7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</row>
    <row r="330">
      <c r="A330" s="24" t="n"/>
      <c r="B330" s="78" t="n"/>
      <c r="C330" s="7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</row>
    <row r="331">
      <c r="A331" s="24" t="n"/>
      <c r="B331" s="78" t="n"/>
      <c r="C331" s="7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</row>
    <row r="332">
      <c r="A332" s="24" t="n"/>
      <c r="B332" s="78" t="n"/>
      <c r="C332" s="7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</row>
    <row r="333">
      <c r="A333" s="24" t="n"/>
      <c r="B333" s="78" t="n"/>
      <c r="C333" s="7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</row>
    <row r="334">
      <c r="A334" s="24" t="n"/>
      <c r="B334" s="78" t="n"/>
      <c r="C334" s="7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</row>
    <row r="335">
      <c r="A335" s="24" t="n"/>
      <c r="B335" s="78" t="n"/>
      <c r="C335" s="7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</row>
    <row r="336">
      <c r="A336" s="24" t="n"/>
      <c r="B336" s="78" t="n"/>
      <c r="C336" s="7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</row>
    <row r="337">
      <c r="A337" s="24" t="n"/>
      <c r="B337" s="78" t="n"/>
      <c r="C337" s="7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</row>
    <row r="338">
      <c r="A338" s="24" t="n"/>
      <c r="B338" s="78" t="n"/>
      <c r="C338" s="7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</row>
    <row r="339">
      <c r="A339" s="24" t="n"/>
      <c r="B339" s="78" t="n"/>
      <c r="C339" s="7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</row>
    <row r="340">
      <c r="A340" s="24" t="n"/>
      <c r="B340" s="78" t="n"/>
      <c r="C340" s="7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</row>
    <row r="341">
      <c r="A341" s="24" t="n"/>
      <c r="B341" s="78" t="n"/>
      <c r="C341" s="7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</row>
    <row r="342">
      <c r="A342" s="24" t="n"/>
      <c r="B342" s="78" t="n"/>
      <c r="C342" s="7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</row>
    <row r="343">
      <c r="A343" s="24" t="n"/>
      <c r="B343" s="78" t="n"/>
      <c r="C343" s="7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</row>
    <row r="344">
      <c r="A344" s="24" t="n"/>
      <c r="B344" s="78" t="n"/>
      <c r="C344" s="7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</row>
    <row r="345">
      <c r="A345" s="24" t="n"/>
      <c r="B345" s="78" t="n"/>
      <c r="C345" s="7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</row>
    <row r="346">
      <c r="A346" s="24" t="n"/>
      <c r="B346" s="78" t="n"/>
      <c r="C346" s="7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</row>
    <row r="347">
      <c r="A347" s="24" t="n"/>
      <c r="B347" s="78" t="n"/>
      <c r="C347" s="7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</row>
    <row r="348">
      <c r="A348" s="24" t="n"/>
      <c r="B348" s="78" t="n"/>
      <c r="C348" s="7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</row>
    <row r="349">
      <c r="A349" s="24" t="n"/>
      <c r="B349" s="78" t="n"/>
      <c r="C349" s="7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</row>
    <row r="350">
      <c r="A350" s="24" t="n"/>
      <c r="B350" s="78" t="n"/>
      <c r="C350" s="7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</row>
    <row r="351">
      <c r="A351" s="24" t="n"/>
      <c r="B351" s="78" t="n"/>
      <c r="C351" s="7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</row>
    <row r="352">
      <c r="A352" s="24" t="n"/>
      <c r="B352" s="78" t="n"/>
      <c r="C352" s="7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</row>
    <row r="353">
      <c r="A353" s="24" t="n"/>
      <c r="B353" s="78" t="n"/>
      <c r="C353" s="7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</row>
    <row r="354">
      <c r="A354" s="24" t="n"/>
      <c r="B354" s="78" t="n"/>
      <c r="C354" s="7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</row>
    <row r="355">
      <c r="A355" s="24" t="n"/>
      <c r="B355" s="78" t="n"/>
      <c r="C355" s="7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</row>
    <row r="356">
      <c r="A356" s="24" t="n"/>
      <c r="B356" s="78" t="n"/>
      <c r="C356" s="7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</row>
    <row r="357">
      <c r="A357" s="24" t="n"/>
      <c r="B357" s="78" t="n"/>
      <c r="C357" s="7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</row>
    <row r="358">
      <c r="A358" s="24" t="n"/>
      <c r="B358" s="78" t="n"/>
      <c r="C358" s="7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</row>
    <row r="359">
      <c r="A359" s="24" t="n"/>
      <c r="B359" s="78" t="n"/>
      <c r="C359" s="7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</row>
    <row r="360">
      <c r="A360" s="24" t="n"/>
      <c r="B360" s="78" t="n"/>
      <c r="C360" s="7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</row>
    <row r="361">
      <c r="A361" s="24" t="n"/>
      <c r="B361" s="78" t="n"/>
      <c r="C361" s="7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</row>
    <row r="362">
      <c r="A362" s="24" t="n"/>
      <c r="B362" s="78" t="n"/>
      <c r="C362" s="7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</row>
    <row r="363">
      <c r="A363" s="24" t="n"/>
      <c r="B363" s="78" t="n"/>
      <c r="C363" s="7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</row>
    <row r="364">
      <c r="A364" s="24" t="n"/>
      <c r="B364" s="78" t="n"/>
      <c r="C364" s="7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</row>
    <row r="365">
      <c r="A365" s="24" t="n"/>
      <c r="B365" s="78" t="n"/>
      <c r="C365" s="7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</row>
    <row r="366">
      <c r="A366" s="24" t="n"/>
      <c r="B366" s="78" t="n"/>
      <c r="C366" s="7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</row>
    <row r="367">
      <c r="A367" s="24" t="n"/>
      <c r="B367" s="78" t="n"/>
      <c r="C367" s="7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</row>
    <row r="368">
      <c r="A368" s="24" t="n"/>
      <c r="B368" s="78" t="n"/>
      <c r="C368" s="7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</row>
    <row r="369">
      <c r="A369" s="24" t="n"/>
      <c r="B369" s="78" t="n"/>
      <c r="C369" s="7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</row>
    <row r="370">
      <c r="A370" s="24" t="n"/>
      <c r="B370" s="78" t="n"/>
      <c r="C370" s="7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</row>
    <row r="371">
      <c r="A371" s="24" t="n"/>
      <c r="B371" s="78" t="n"/>
      <c r="C371" s="7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</row>
    <row r="372">
      <c r="A372" s="24" t="n"/>
      <c r="B372" s="78" t="n"/>
      <c r="C372" s="7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</row>
    <row r="373">
      <c r="A373" s="24" t="n"/>
      <c r="B373" s="78" t="n"/>
      <c r="C373" s="7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</row>
    <row r="374">
      <c r="A374" s="24" t="n"/>
      <c r="B374" s="78" t="n"/>
      <c r="C374" s="7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</row>
    <row r="375">
      <c r="A375" s="24" t="n"/>
      <c r="B375" s="78" t="n"/>
      <c r="C375" s="7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</row>
    <row r="376">
      <c r="A376" s="24" t="n"/>
      <c r="B376" s="78" t="n"/>
      <c r="C376" s="7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</row>
    <row r="377">
      <c r="A377" s="24" t="n"/>
      <c r="B377" s="78" t="n"/>
      <c r="C377" s="7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</row>
    <row r="378">
      <c r="A378" s="24" t="n"/>
      <c r="B378" s="78" t="n"/>
      <c r="C378" s="7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</row>
    <row r="379">
      <c r="A379" s="24" t="n"/>
      <c r="B379" s="78" t="n"/>
      <c r="C379" s="7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</row>
    <row r="380">
      <c r="A380" s="24" t="n"/>
      <c r="B380" s="78" t="n"/>
      <c r="C380" s="7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</row>
    <row r="381">
      <c r="A381" s="24" t="n"/>
      <c r="B381" s="78" t="n"/>
      <c r="C381" s="7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</row>
    <row r="382">
      <c r="A382" s="24" t="n"/>
      <c r="B382" s="78" t="n"/>
      <c r="C382" s="7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</row>
    <row r="383">
      <c r="A383" s="24" t="n"/>
      <c r="B383" s="78" t="n"/>
      <c r="C383" s="7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</row>
    <row r="384">
      <c r="A384" s="24" t="n"/>
      <c r="B384" s="78" t="n"/>
      <c r="C384" s="7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</row>
    <row r="385">
      <c r="A385" s="24" t="n"/>
      <c r="B385" s="78" t="n"/>
      <c r="C385" s="7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</row>
    <row r="386">
      <c r="A386" s="24" t="n"/>
      <c r="B386" s="78" t="n"/>
      <c r="C386" s="7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</row>
    <row r="387">
      <c r="A387" s="24" t="n"/>
      <c r="B387" s="78" t="n"/>
      <c r="C387" s="7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</row>
    <row r="388">
      <c r="A388" s="24" t="n"/>
      <c r="B388" s="78" t="n"/>
      <c r="C388" s="7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</row>
    <row r="389">
      <c r="A389" s="24" t="n"/>
      <c r="B389" s="78" t="n"/>
      <c r="C389" s="7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</row>
    <row r="390">
      <c r="A390" s="24" t="n"/>
      <c r="B390" s="78" t="n"/>
      <c r="C390" s="7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</row>
    <row r="391">
      <c r="A391" s="24" t="n"/>
      <c r="B391" s="78" t="n"/>
      <c r="C391" s="7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</row>
    <row r="392">
      <c r="A392" s="24" t="n"/>
      <c r="B392" s="78" t="n"/>
      <c r="C392" s="7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</row>
    <row r="393">
      <c r="A393" s="24" t="n"/>
      <c r="B393" s="78" t="n"/>
      <c r="C393" s="7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</row>
    <row r="394">
      <c r="A394" s="24" t="n"/>
      <c r="B394" s="78" t="n"/>
      <c r="C394" s="7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</row>
    <row r="395">
      <c r="A395" s="24" t="n"/>
      <c r="B395" s="78" t="n"/>
      <c r="C395" s="7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</row>
    <row r="396">
      <c r="A396" s="24" t="n"/>
      <c r="B396" s="78" t="n"/>
      <c r="C396" s="7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</row>
    <row r="397">
      <c r="A397" s="24" t="n"/>
      <c r="B397" s="78" t="n"/>
      <c r="C397" s="7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</row>
    <row r="398">
      <c r="A398" s="24" t="n"/>
      <c r="B398" s="78" t="n"/>
      <c r="C398" s="7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</row>
    <row r="399">
      <c r="A399" s="24" t="n"/>
      <c r="B399" s="78" t="n"/>
      <c r="C399" s="7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</row>
    <row r="400">
      <c r="A400" s="24" t="n"/>
      <c r="B400" s="78" t="n"/>
      <c r="C400" s="7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</row>
    <row r="401">
      <c r="A401" s="24" t="n"/>
      <c r="B401" s="78" t="n"/>
      <c r="C401" s="7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</row>
    <row r="402">
      <c r="A402" s="24" t="n"/>
      <c r="B402" s="78" t="n"/>
      <c r="C402" s="7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</row>
    <row r="403">
      <c r="A403" s="24" t="n"/>
      <c r="B403" s="78" t="n"/>
      <c r="C403" s="7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</row>
    <row r="404">
      <c r="A404" s="24" t="n"/>
      <c r="B404" s="78" t="n"/>
      <c r="C404" s="7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</row>
    <row r="405">
      <c r="A405" s="24" t="n"/>
      <c r="B405" s="78" t="n"/>
      <c r="C405" s="7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</row>
    <row r="406">
      <c r="A406" s="24" t="n"/>
      <c r="B406" s="78" t="n"/>
      <c r="C406" s="7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</row>
    <row r="407">
      <c r="A407" s="24" t="n"/>
      <c r="B407" s="78" t="n"/>
      <c r="C407" s="7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</row>
    <row r="408">
      <c r="A408" s="24" t="n"/>
      <c r="B408" s="78" t="n"/>
      <c r="C408" s="7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</row>
    <row r="409">
      <c r="A409" s="24" t="n"/>
      <c r="B409" s="78" t="n"/>
      <c r="C409" s="7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</row>
    <row r="410">
      <c r="A410" s="24" t="n"/>
      <c r="B410" s="78" t="n"/>
      <c r="C410" s="7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</row>
    <row r="411">
      <c r="A411" s="24" t="n"/>
      <c r="B411" s="78" t="n"/>
      <c r="C411" s="7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</row>
    <row r="412">
      <c r="A412" s="24" t="n"/>
      <c r="B412" s="78" t="n"/>
      <c r="C412" s="7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</row>
    <row r="413">
      <c r="A413" s="24" t="n"/>
      <c r="B413" s="78" t="n"/>
      <c r="C413" s="7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</row>
    <row r="414">
      <c r="A414" s="24" t="n"/>
      <c r="B414" s="78" t="n"/>
      <c r="C414" s="7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</row>
    <row r="415">
      <c r="A415" s="24" t="n"/>
      <c r="B415" s="78" t="n"/>
      <c r="C415" s="7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</row>
    <row r="416">
      <c r="A416" s="24" t="n"/>
      <c r="B416" s="78" t="n"/>
      <c r="C416" s="7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</row>
    <row r="417">
      <c r="A417" s="24" t="n"/>
      <c r="B417" s="78" t="n"/>
      <c r="C417" s="7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</row>
    <row r="418">
      <c r="A418" s="24" t="n"/>
      <c r="B418" s="78" t="n"/>
      <c r="C418" s="7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</row>
    <row r="419">
      <c r="A419" s="24" t="n"/>
      <c r="B419" s="78" t="n"/>
      <c r="C419" s="7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</row>
    <row r="420">
      <c r="A420" s="24" t="n"/>
      <c r="B420" s="78" t="n"/>
      <c r="C420" s="7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</row>
    <row r="421">
      <c r="A421" s="24" t="n"/>
      <c r="B421" s="78" t="n"/>
      <c r="C421" s="7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</row>
    <row r="422">
      <c r="A422" s="24" t="n"/>
      <c r="B422" s="78" t="n"/>
      <c r="C422" s="7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</row>
    <row r="423">
      <c r="A423" s="24" t="n"/>
      <c r="B423" s="78" t="n"/>
      <c r="C423" s="7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</row>
    <row r="424">
      <c r="A424" s="24" t="n"/>
      <c r="B424" s="78" t="n"/>
      <c r="C424" s="7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</row>
    <row r="425">
      <c r="A425" s="24" t="n"/>
      <c r="B425" s="78" t="n"/>
      <c r="C425" s="7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</row>
    <row r="426">
      <c r="A426" s="24" t="n"/>
      <c r="B426" s="78" t="n"/>
      <c r="C426" s="7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</row>
    <row r="427">
      <c r="A427" s="24" t="n"/>
      <c r="B427" s="78" t="n"/>
      <c r="C427" s="7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</row>
    <row r="428">
      <c r="A428" s="24" t="n"/>
      <c r="B428" s="78" t="n"/>
      <c r="C428" s="7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</row>
    <row r="429">
      <c r="A429" s="24" t="n"/>
      <c r="B429" s="78" t="n"/>
      <c r="C429" s="7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</row>
    <row r="430">
      <c r="A430" s="24" t="n"/>
      <c r="B430" s="78" t="n"/>
      <c r="C430" s="7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</row>
    <row r="431">
      <c r="A431" s="24" t="n"/>
      <c r="B431" s="78" t="n"/>
      <c r="C431" s="7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</row>
    <row r="432">
      <c r="A432" s="24" t="n"/>
      <c r="B432" s="78" t="n"/>
      <c r="C432" s="7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</row>
    <row r="433">
      <c r="A433" s="24" t="n"/>
      <c r="B433" s="78" t="n"/>
      <c r="C433" s="7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</row>
    <row r="434">
      <c r="A434" s="24" t="n"/>
      <c r="B434" s="78" t="n"/>
      <c r="C434" s="7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</row>
    <row r="435">
      <c r="A435" s="24" t="n"/>
      <c r="B435" s="78" t="n"/>
      <c r="C435" s="7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</row>
    <row r="436">
      <c r="A436" s="24" t="n"/>
      <c r="B436" s="78" t="n"/>
      <c r="C436" s="7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</row>
    <row r="437">
      <c r="A437" s="24" t="n"/>
      <c r="B437" s="78" t="n"/>
      <c r="C437" s="7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</row>
    <row r="438">
      <c r="A438" s="24" t="n"/>
      <c r="B438" s="78" t="n"/>
      <c r="C438" s="7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</row>
    <row r="439">
      <c r="A439" s="24" t="n"/>
      <c r="B439" s="78" t="n"/>
      <c r="C439" s="7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</row>
    <row r="440">
      <c r="A440" s="24" t="n"/>
      <c r="B440" s="78" t="n"/>
      <c r="C440" s="7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</row>
    <row r="441">
      <c r="A441" s="24" t="n"/>
      <c r="B441" s="78" t="n"/>
      <c r="C441" s="7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</row>
    <row r="442">
      <c r="A442" s="24" t="n"/>
      <c r="B442" s="78" t="n"/>
      <c r="C442" s="7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</row>
    <row r="443">
      <c r="A443" s="24" t="n"/>
      <c r="B443" s="78" t="n"/>
      <c r="C443" s="7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</row>
    <row r="444">
      <c r="A444" s="24" t="n"/>
      <c r="B444" s="78" t="n"/>
      <c r="C444" s="7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</row>
    <row r="445">
      <c r="A445" s="24" t="n"/>
      <c r="B445" s="78" t="n"/>
      <c r="C445" s="7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</row>
    <row r="446">
      <c r="A446" s="24" t="n"/>
      <c r="B446" s="78" t="n"/>
      <c r="C446" s="7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</row>
    <row r="447">
      <c r="A447" s="24" t="n"/>
      <c r="B447" s="78" t="n"/>
      <c r="C447" s="7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</row>
    <row r="448">
      <c r="A448" s="24" t="n"/>
      <c r="B448" s="78" t="n"/>
      <c r="C448" s="7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</row>
    <row r="449">
      <c r="A449" s="24" t="n"/>
      <c r="B449" s="78" t="n"/>
      <c r="C449" s="7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</row>
    <row r="450">
      <c r="A450" s="24" t="n"/>
      <c r="B450" s="78" t="n"/>
      <c r="C450" s="7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</row>
    <row r="451">
      <c r="A451" s="24" t="n"/>
      <c r="B451" s="78" t="n"/>
      <c r="C451" s="7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</row>
    <row r="452">
      <c r="A452" s="24" t="n"/>
      <c r="B452" s="78" t="n"/>
      <c r="C452" s="7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</row>
    <row r="453">
      <c r="A453" s="24" t="n"/>
      <c r="B453" s="78" t="n"/>
      <c r="C453" s="7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</row>
    <row r="454">
      <c r="A454" s="24" t="n"/>
      <c r="B454" s="78" t="n"/>
      <c r="C454" s="7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</row>
    <row r="455">
      <c r="A455" s="24" t="n"/>
      <c r="B455" s="78" t="n"/>
      <c r="C455" s="7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</row>
    <row r="456">
      <c r="A456" s="24" t="n"/>
      <c r="B456" s="78" t="n"/>
      <c r="C456" s="7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</row>
    <row r="457">
      <c r="A457" s="24" t="n"/>
      <c r="B457" s="78" t="n"/>
      <c r="C457" s="7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</row>
    <row r="458">
      <c r="A458" s="24" t="n"/>
      <c r="B458" s="78" t="n"/>
      <c r="C458" s="7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</row>
    <row r="459">
      <c r="A459" s="24" t="n"/>
      <c r="B459" s="78" t="n"/>
      <c r="C459" s="7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</row>
    <row r="460">
      <c r="A460" s="24" t="n"/>
      <c r="B460" s="78" t="n"/>
      <c r="C460" s="7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</row>
    <row r="461">
      <c r="A461" s="24" t="n"/>
      <c r="B461" s="78" t="n"/>
      <c r="C461" s="7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</row>
    <row r="462">
      <c r="A462" s="24" t="n"/>
      <c r="B462" s="78" t="n"/>
      <c r="C462" s="7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</row>
    <row r="463">
      <c r="A463" s="24" t="n"/>
      <c r="B463" s="78" t="n"/>
      <c r="C463" s="7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</row>
    <row r="464">
      <c r="A464" s="24" t="n"/>
      <c r="B464" s="78" t="n"/>
      <c r="C464" s="7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</row>
    <row r="465">
      <c r="A465" s="24" t="n"/>
      <c r="B465" s="78" t="n"/>
      <c r="C465" s="7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</row>
    <row r="466">
      <c r="A466" s="24" t="n"/>
      <c r="B466" s="78" t="n"/>
      <c r="C466" s="7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</row>
    <row r="467">
      <c r="A467" s="24" t="n"/>
      <c r="B467" s="78" t="n"/>
      <c r="C467" s="7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</row>
    <row r="468">
      <c r="A468" s="24" t="n"/>
      <c r="B468" s="78" t="n"/>
      <c r="C468" s="7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</row>
    <row r="469">
      <c r="A469" s="24" t="n"/>
      <c r="B469" s="78" t="n"/>
      <c r="C469" s="7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</row>
    <row r="470">
      <c r="A470" s="24" t="n"/>
      <c r="B470" s="78" t="n"/>
      <c r="C470" s="7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</row>
    <row r="471">
      <c r="A471" s="24" t="n"/>
      <c r="B471" s="78" t="n"/>
      <c r="C471" s="7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</row>
    <row r="472">
      <c r="A472" s="24" t="n"/>
      <c r="B472" s="78" t="n"/>
      <c r="C472" s="7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</row>
    <row r="473">
      <c r="A473" s="24" t="n"/>
      <c r="B473" s="78" t="n"/>
      <c r="C473" s="7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</row>
    <row r="474">
      <c r="A474" s="24" t="n"/>
      <c r="B474" s="78" t="n"/>
      <c r="C474" s="7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</row>
    <row r="475">
      <c r="A475" s="24" t="n"/>
      <c r="B475" s="78" t="n"/>
      <c r="C475" s="7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</row>
    <row r="476">
      <c r="A476" s="24" t="n"/>
      <c r="B476" s="78" t="n"/>
      <c r="C476" s="7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</row>
    <row r="477">
      <c r="A477" s="24" t="n"/>
      <c r="B477" s="78" t="n"/>
      <c r="C477" s="7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</row>
    <row r="478">
      <c r="A478" s="24" t="n"/>
      <c r="B478" s="78" t="n"/>
      <c r="C478" s="7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</row>
    <row r="479">
      <c r="A479" s="24" t="n"/>
      <c r="B479" s="78" t="n"/>
      <c r="C479" s="7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</row>
    <row r="480">
      <c r="A480" s="24" t="n"/>
      <c r="B480" s="78" t="n"/>
      <c r="C480" s="7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</row>
    <row r="481">
      <c r="A481" s="24" t="n"/>
      <c r="B481" s="78" t="n"/>
      <c r="C481" s="7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</row>
    <row r="482">
      <c r="A482" s="24" t="n"/>
      <c r="B482" s="78" t="n"/>
      <c r="C482" s="7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</row>
    <row r="483">
      <c r="A483" s="24" t="n"/>
      <c r="B483" s="78" t="n"/>
      <c r="C483" s="7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</row>
    <row r="484">
      <c r="A484" s="24" t="n"/>
      <c r="B484" s="78" t="n"/>
      <c r="C484" s="7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</row>
    <row r="485">
      <c r="A485" s="24" t="n"/>
      <c r="B485" s="78" t="n"/>
      <c r="C485" s="7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</row>
    <row r="486">
      <c r="A486" s="24" t="n"/>
      <c r="B486" s="78" t="n"/>
      <c r="C486" s="7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</row>
    <row r="487">
      <c r="A487" s="24" t="n"/>
      <c r="B487" s="78" t="n"/>
      <c r="C487" s="7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</row>
    <row r="488">
      <c r="A488" s="24" t="n"/>
      <c r="B488" s="78" t="n"/>
      <c r="C488" s="7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</row>
    <row r="489">
      <c r="A489" s="24" t="n"/>
      <c r="B489" s="78" t="n"/>
      <c r="C489" s="7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</row>
    <row r="490">
      <c r="A490" s="24" t="n"/>
      <c r="B490" s="78" t="n"/>
      <c r="C490" s="7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</row>
    <row r="491">
      <c r="A491" s="24" t="n"/>
      <c r="B491" s="78" t="n"/>
      <c r="C491" s="7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</row>
    <row r="492">
      <c r="A492" s="24" t="n"/>
      <c r="B492" s="78" t="n"/>
      <c r="C492" s="7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</row>
    <row r="493">
      <c r="A493" s="24" t="n"/>
      <c r="B493" s="78" t="n"/>
      <c r="C493" s="7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</row>
    <row r="494">
      <c r="A494" s="24" t="n"/>
      <c r="B494" s="78" t="n"/>
      <c r="C494" s="7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</row>
    <row r="495">
      <c r="A495" s="24" t="n"/>
      <c r="B495" s="78" t="n"/>
      <c r="C495" s="7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</row>
    <row r="496">
      <c r="A496" s="24" t="n"/>
      <c r="B496" s="78" t="n"/>
      <c r="C496" s="7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</row>
    <row r="497">
      <c r="A497" s="24" t="n"/>
      <c r="B497" s="78" t="n"/>
      <c r="C497" s="7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</row>
    <row r="498">
      <c r="A498" s="24" t="n"/>
      <c r="B498" s="78" t="n"/>
      <c r="C498" s="7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</row>
    <row r="499">
      <c r="A499" s="24" t="n"/>
      <c r="B499" s="78" t="n"/>
      <c r="C499" s="7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</row>
    <row r="500">
      <c r="A500" s="24" t="n"/>
      <c r="B500" s="78" t="n"/>
      <c r="C500" s="7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</row>
    <row r="501">
      <c r="A501" s="24" t="n"/>
      <c r="B501" s="78" t="n"/>
      <c r="C501" s="7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</row>
    <row r="502">
      <c r="A502" s="24" t="n"/>
      <c r="B502" s="78" t="n"/>
      <c r="C502" s="7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</row>
    <row r="503">
      <c r="A503" s="24" t="n"/>
      <c r="B503" s="78" t="n"/>
      <c r="C503" s="7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</row>
    <row r="504">
      <c r="A504" s="24" t="n"/>
      <c r="B504" s="78" t="n"/>
      <c r="C504" s="7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</row>
    <row r="505">
      <c r="A505" s="24" t="n"/>
      <c r="B505" s="78" t="n"/>
      <c r="C505" s="7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</row>
    <row r="506">
      <c r="A506" s="24" t="n"/>
      <c r="B506" s="78" t="n"/>
      <c r="C506" s="7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</row>
    <row r="507">
      <c r="A507" s="24" t="n"/>
      <c r="B507" s="78" t="n"/>
      <c r="C507" s="7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</row>
    <row r="508">
      <c r="A508" s="24" t="n"/>
      <c r="B508" s="78" t="n"/>
      <c r="C508" s="7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</row>
    <row r="509">
      <c r="A509" s="24" t="n"/>
      <c r="B509" s="78" t="n"/>
      <c r="C509" s="7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</row>
    <row r="510">
      <c r="A510" s="24" t="n"/>
      <c r="B510" s="78" t="n"/>
      <c r="C510" s="7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</row>
    <row r="511">
      <c r="A511" s="24" t="n"/>
      <c r="B511" s="78" t="n"/>
      <c r="C511" s="7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</row>
    <row r="512">
      <c r="A512" s="24" t="n"/>
      <c r="B512" s="78" t="n"/>
      <c r="C512" s="7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</row>
    <row r="513">
      <c r="A513" s="24" t="n"/>
      <c r="B513" s="78" t="n"/>
      <c r="C513" s="7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</row>
    <row r="514">
      <c r="A514" s="24" t="n"/>
      <c r="B514" s="78" t="n"/>
      <c r="C514" s="7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</row>
    <row r="515">
      <c r="A515" s="24" t="n"/>
      <c r="B515" s="78" t="n"/>
      <c r="C515" s="7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</row>
    <row r="516">
      <c r="A516" s="24" t="n"/>
      <c r="B516" s="78" t="n"/>
      <c r="C516" s="7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</row>
    <row r="517">
      <c r="A517" s="24" t="n"/>
      <c r="B517" s="78" t="n"/>
      <c r="C517" s="7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</row>
    <row r="518">
      <c r="A518" s="24" t="n"/>
      <c r="B518" s="78" t="n"/>
      <c r="C518" s="7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</row>
    <row r="519">
      <c r="A519" s="24" t="n"/>
      <c r="B519" s="78" t="n"/>
      <c r="C519" s="7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</row>
    <row r="520">
      <c r="A520" s="24" t="n"/>
      <c r="B520" s="78" t="n"/>
      <c r="C520" s="7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</row>
    <row r="521">
      <c r="A521" s="24" t="n"/>
      <c r="B521" s="78" t="n"/>
      <c r="C521" s="7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</row>
    <row r="522">
      <c r="A522" s="24" t="n"/>
      <c r="B522" s="78" t="n"/>
      <c r="C522" s="7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</row>
    <row r="523">
      <c r="A523" s="24" t="n"/>
      <c r="B523" s="78" t="n"/>
      <c r="C523" s="7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</row>
    <row r="524">
      <c r="A524" s="24" t="n"/>
      <c r="B524" s="78" t="n"/>
      <c r="C524" s="7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</row>
    <row r="525">
      <c r="A525" s="24" t="n"/>
      <c r="B525" s="78" t="n"/>
      <c r="C525" s="7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</row>
    <row r="526">
      <c r="A526" s="24" t="n"/>
      <c r="B526" s="78" t="n"/>
      <c r="C526" s="7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</row>
    <row r="527">
      <c r="A527" s="24" t="n"/>
      <c r="B527" s="78" t="n"/>
      <c r="C527" s="7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</row>
    <row r="528">
      <c r="A528" s="24" t="n"/>
      <c r="B528" s="78" t="n"/>
      <c r="C528" s="7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</row>
    <row r="529">
      <c r="A529" s="24" t="n"/>
      <c r="B529" s="78" t="n"/>
      <c r="C529" s="7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</row>
    <row r="530">
      <c r="A530" s="24" t="n"/>
      <c r="B530" s="78" t="n"/>
      <c r="C530" s="7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</row>
    <row r="531">
      <c r="A531" s="24" t="n"/>
      <c r="B531" s="78" t="n"/>
      <c r="C531" s="7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</row>
    <row r="532">
      <c r="A532" s="24" t="n"/>
      <c r="B532" s="78" t="n"/>
      <c r="C532" s="7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</row>
    <row r="533">
      <c r="A533" s="24" t="n"/>
      <c r="B533" s="78" t="n"/>
      <c r="C533" s="7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</row>
    <row r="534">
      <c r="A534" s="24" t="n"/>
      <c r="B534" s="78" t="n"/>
      <c r="C534" s="7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</row>
    <row r="535">
      <c r="A535" s="24" t="n"/>
      <c r="B535" s="78" t="n"/>
      <c r="C535" s="7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</row>
    <row r="536">
      <c r="A536" s="24" t="n"/>
      <c r="B536" s="78" t="n"/>
      <c r="C536" s="7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</row>
    <row r="537">
      <c r="A537" s="24" t="n"/>
      <c r="B537" s="78" t="n"/>
      <c r="C537" s="7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</row>
    <row r="538">
      <c r="A538" s="24" t="n"/>
      <c r="B538" s="78" t="n"/>
      <c r="C538" s="7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</row>
    <row r="539">
      <c r="A539" s="24" t="n"/>
      <c r="B539" s="78" t="n"/>
      <c r="C539" s="7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</row>
    <row r="540">
      <c r="A540" s="24" t="n"/>
      <c r="B540" s="78" t="n"/>
      <c r="C540" s="7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</row>
    <row r="541">
      <c r="A541" s="24" t="n"/>
      <c r="B541" s="78" t="n"/>
      <c r="C541" s="7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</row>
    <row r="542">
      <c r="A542" s="24" t="n"/>
      <c r="B542" s="78" t="n"/>
      <c r="C542" s="7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</row>
    <row r="543">
      <c r="A543" s="24" t="n"/>
      <c r="B543" s="78" t="n"/>
      <c r="C543" s="7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</row>
    <row r="544">
      <c r="A544" s="24" t="n"/>
      <c r="B544" s="78" t="n"/>
      <c r="C544" s="7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</row>
    <row r="545">
      <c r="A545" s="24" t="n"/>
      <c r="B545" s="78" t="n"/>
      <c r="C545" s="7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</row>
    <row r="546">
      <c r="A546" s="24" t="n"/>
      <c r="B546" s="78" t="n"/>
      <c r="C546" s="7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</row>
    <row r="547">
      <c r="A547" s="24" t="n"/>
      <c r="B547" s="78" t="n"/>
      <c r="C547" s="7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</row>
    <row r="548">
      <c r="A548" s="24" t="n"/>
      <c r="B548" s="78" t="n"/>
      <c r="C548" s="7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</row>
    <row r="549">
      <c r="A549" s="24" t="n"/>
      <c r="B549" s="78" t="n"/>
      <c r="C549" s="7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</row>
    <row r="550">
      <c r="A550" s="24" t="n"/>
      <c r="B550" s="78" t="n"/>
      <c r="C550" s="7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</row>
    <row r="551">
      <c r="A551" s="24" t="n"/>
      <c r="B551" s="78" t="n"/>
      <c r="C551" s="7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</row>
    <row r="552">
      <c r="A552" s="24" t="n"/>
      <c r="B552" s="78" t="n"/>
      <c r="C552" s="7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</row>
    <row r="553">
      <c r="A553" s="24" t="n"/>
      <c r="B553" s="78" t="n"/>
      <c r="C553" s="7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</row>
    <row r="554">
      <c r="A554" s="24" t="n"/>
      <c r="B554" s="78" t="n"/>
      <c r="C554" s="7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</row>
    <row r="555">
      <c r="A555" s="24" t="n"/>
      <c r="B555" s="78" t="n"/>
      <c r="C555" s="7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</row>
    <row r="556">
      <c r="A556" s="24" t="n"/>
      <c r="B556" s="78" t="n"/>
      <c r="C556" s="7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</row>
    <row r="557">
      <c r="A557" s="24" t="n"/>
      <c r="B557" s="78" t="n"/>
      <c r="C557" s="7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</row>
    <row r="558">
      <c r="A558" s="24" t="n"/>
      <c r="B558" s="78" t="n"/>
      <c r="C558" s="7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</row>
    <row r="559">
      <c r="A559" s="24" t="n"/>
      <c r="B559" s="78" t="n"/>
      <c r="C559" s="7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</row>
    <row r="560">
      <c r="A560" s="24" t="n"/>
      <c r="B560" s="78" t="n"/>
      <c r="C560" s="7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</row>
    <row r="561">
      <c r="A561" s="24" t="n"/>
      <c r="B561" s="78" t="n"/>
      <c r="C561" s="7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</row>
    <row r="562">
      <c r="A562" s="24" t="n"/>
      <c r="B562" s="78" t="n"/>
      <c r="C562" s="7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</row>
    <row r="563">
      <c r="A563" s="24" t="n"/>
      <c r="B563" s="78" t="n"/>
      <c r="C563" s="7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</row>
    <row r="564">
      <c r="A564" s="24" t="n"/>
      <c r="B564" s="78" t="n"/>
      <c r="C564" s="7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</row>
    <row r="565">
      <c r="A565" s="24" t="n"/>
      <c r="B565" s="78" t="n"/>
      <c r="C565" s="7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</row>
    <row r="566">
      <c r="A566" s="24" t="n"/>
      <c r="B566" s="78" t="n"/>
      <c r="C566" s="7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</row>
    <row r="567">
      <c r="A567" s="24" t="n"/>
      <c r="B567" s="78" t="n"/>
      <c r="C567" s="7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</row>
    <row r="568">
      <c r="A568" s="24" t="n"/>
      <c r="B568" s="78" t="n"/>
      <c r="C568" s="7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</row>
    <row r="569">
      <c r="A569" s="24" t="n"/>
      <c r="B569" s="78" t="n"/>
      <c r="C569" s="7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</row>
    <row r="570">
      <c r="A570" s="24" t="n"/>
      <c r="B570" s="78" t="n"/>
      <c r="C570" s="7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</row>
    <row r="571">
      <c r="A571" s="24" t="n"/>
      <c r="B571" s="78" t="n"/>
      <c r="C571" s="7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</row>
    <row r="572">
      <c r="A572" s="24" t="n"/>
      <c r="B572" s="78" t="n"/>
      <c r="C572" s="7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</row>
    <row r="573">
      <c r="A573" s="24" t="n"/>
      <c r="B573" s="78" t="n"/>
      <c r="C573" s="7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</row>
    <row r="574">
      <c r="A574" s="24" t="n"/>
      <c r="B574" s="78" t="n"/>
      <c r="C574" s="7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</row>
    <row r="575">
      <c r="A575" s="24" t="n"/>
      <c r="B575" s="78" t="n"/>
      <c r="C575" s="7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</row>
    <row r="576">
      <c r="A576" s="24" t="n"/>
      <c r="B576" s="78" t="n"/>
      <c r="C576" s="7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</row>
    <row r="577">
      <c r="A577" s="24" t="n"/>
      <c r="B577" s="78" t="n"/>
      <c r="C577" s="7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</row>
    <row r="578">
      <c r="A578" s="24" t="n"/>
      <c r="B578" s="78" t="n"/>
      <c r="C578" s="7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</row>
    <row r="579">
      <c r="A579" s="24" t="n"/>
      <c r="B579" s="78" t="n"/>
      <c r="C579" s="7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</row>
    <row r="580">
      <c r="A580" s="24" t="n"/>
      <c r="B580" s="78" t="n"/>
      <c r="C580" s="7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</row>
    <row r="581">
      <c r="A581" s="24" t="n"/>
      <c r="B581" s="78" t="n"/>
      <c r="C581" s="7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</row>
    <row r="582">
      <c r="A582" s="24" t="n"/>
      <c r="B582" s="78" t="n"/>
      <c r="C582" s="7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</row>
    <row r="583">
      <c r="A583" s="24" t="n"/>
      <c r="B583" s="78" t="n"/>
      <c r="C583" s="7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</row>
    <row r="584">
      <c r="A584" s="24" t="n"/>
      <c r="B584" s="78" t="n"/>
      <c r="C584" s="7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</row>
    <row r="585">
      <c r="A585" s="24" t="n"/>
      <c r="B585" s="78" t="n"/>
      <c r="C585" s="7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</row>
    <row r="586">
      <c r="A586" s="24" t="n"/>
      <c r="B586" s="78" t="n"/>
      <c r="C586" s="7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</row>
    <row r="587">
      <c r="A587" s="24" t="n"/>
      <c r="B587" s="78" t="n"/>
      <c r="C587" s="7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</row>
    <row r="588">
      <c r="A588" s="24" t="n"/>
      <c r="B588" s="78" t="n"/>
      <c r="C588" s="7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</row>
    <row r="589">
      <c r="A589" s="24" t="n"/>
      <c r="B589" s="78" t="n"/>
      <c r="C589" s="7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</row>
    <row r="590">
      <c r="A590" s="24" t="n"/>
      <c r="B590" s="78" t="n"/>
      <c r="C590" s="7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</row>
    <row r="591">
      <c r="A591" s="24" t="n"/>
      <c r="B591" s="78" t="n"/>
      <c r="C591" s="7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</row>
    <row r="592">
      <c r="A592" s="24" t="n"/>
      <c r="B592" s="78" t="n"/>
      <c r="C592" s="7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</row>
    <row r="593">
      <c r="A593" s="24" t="n"/>
      <c r="B593" s="78" t="n"/>
      <c r="C593" s="7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</row>
    <row r="594">
      <c r="A594" s="24" t="n"/>
      <c r="B594" s="78" t="n"/>
      <c r="C594" s="7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</row>
    <row r="595">
      <c r="A595" s="24" t="n"/>
      <c r="B595" s="78" t="n"/>
      <c r="C595" s="7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</row>
    <row r="596">
      <c r="A596" s="24" t="n"/>
      <c r="B596" s="78" t="n"/>
      <c r="C596" s="7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</row>
    <row r="597">
      <c r="A597" s="24" t="n"/>
      <c r="B597" s="78" t="n"/>
      <c r="C597" s="7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</row>
    <row r="598">
      <c r="A598" s="24" t="n"/>
      <c r="B598" s="78" t="n"/>
      <c r="C598" s="7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</row>
    <row r="599">
      <c r="A599" s="24" t="n"/>
      <c r="B599" s="78" t="n"/>
      <c r="C599" s="7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</row>
    <row r="600">
      <c r="A600" s="24" t="n"/>
      <c r="B600" s="78" t="n"/>
      <c r="C600" s="7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</row>
    <row r="601">
      <c r="A601" s="24" t="n"/>
      <c r="B601" s="78" t="n"/>
      <c r="C601" s="7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</row>
    <row r="602">
      <c r="A602" s="24" t="n"/>
      <c r="B602" s="78" t="n"/>
      <c r="C602" s="7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</row>
    <row r="603">
      <c r="A603" s="24" t="n"/>
      <c r="B603" s="78" t="n"/>
      <c r="C603" s="7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</row>
    <row r="604">
      <c r="A604" s="24" t="n"/>
      <c r="B604" s="78" t="n"/>
      <c r="C604" s="7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</row>
    <row r="605">
      <c r="A605" s="24" t="n"/>
      <c r="B605" s="78" t="n"/>
      <c r="C605" s="7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</row>
    <row r="606">
      <c r="A606" s="24" t="n"/>
      <c r="B606" s="78" t="n"/>
      <c r="C606" s="7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</row>
    <row r="607">
      <c r="A607" s="24" t="n"/>
      <c r="B607" s="78" t="n"/>
      <c r="C607" s="7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</row>
    <row r="608">
      <c r="A608" s="24" t="n"/>
      <c r="B608" s="78" t="n"/>
      <c r="C608" s="7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</row>
    <row r="609">
      <c r="A609" s="24" t="n"/>
      <c r="B609" s="78" t="n"/>
      <c r="C609" s="7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</row>
    <row r="610">
      <c r="A610" s="24" t="n"/>
      <c r="B610" s="78" t="n"/>
      <c r="C610" s="7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</row>
    <row r="611">
      <c r="A611" s="24" t="n"/>
      <c r="B611" s="78" t="n"/>
      <c r="C611" s="7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</row>
    <row r="612">
      <c r="A612" s="24" t="n"/>
      <c r="B612" s="78" t="n"/>
      <c r="C612" s="7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</row>
    <row r="613">
      <c r="A613" s="24" t="n"/>
      <c r="B613" s="78" t="n"/>
      <c r="C613" s="7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</row>
    <row r="614">
      <c r="A614" s="24" t="n"/>
      <c r="B614" s="78" t="n"/>
      <c r="C614" s="7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</row>
    <row r="615">
      <c r="A615" s="24" t="n"/>
      <c r="B615" s="78" t="n"/>
      <c r="C615" s="7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</row>
    <row r="616">
      <c r="A616" s="24" t="n"/>
      <c r="B616" s="78" t="n"/>
      <c r="C616" s="7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</row>
    <row r="617">
      <c r="A617" s="24" t="n"/>
      <c r="B617" s="78" t="n"/>
      <c r="C617" s="7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</row>
    <row r="618">
      <c r="A618" s="24" t="n"/>
      <c r="B618" s="78" t="n"/>
      <c r="C618" s="7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</row>
    <row r="619">
      <c r="A619" s="24" t="n"/>
      <c r="B619" s="78" t="n"/>
      <c r="C619" s="7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</row>
    <row r="620">
      <c r="A620" s="24" t="n"/>
      <c r="B620" s="78" t="n"/>
      <c r="C620" s="7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</row>
    <row r="621">
      <c r="A621" s="24" t="n"/>
      <c r="B621" s="78" t="n"/>
      <c r="C621" s="7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</row>
    <row r="622">
      <c r="A622" s="24" t="n"/>
      <c r="B622" s="78" t="n"/>
      <c r="C622" s="7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</row>
    <row r="623">
      <c r="A623" s="24" t="n"/>
      <c r="B623" s="78" t="n"/>
      <c r="C623" s="7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</row>
    <row r="624">
      <c r="A624" s="24" t="n"/>
      <c r="B624" s="78" t="n"/>
      <c r="C624" s="7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</row>
    <row r="625">
      <c r="A625" s="24" t="n"/>
      <c r="B625" s="78" t="n"/>
      <c r="C625" s="7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</row>
    <row r="626">
      <c r="A626" s="24" t="n"/>
      <c r="B626" s="78" t="n"/>
      <c r="C626" s="7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</row>
    <row r="627">
      <c r="A627" s="24" t="n"/>
      <c r="B627" s="78" t="n"/>
      <c r="C627" s="7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</row>
    <row r="628">
      <c r="A628" s="24" t="n"/>
      <c r="B628" s="78" t="n"/>
      <c r="C628" s="7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</row>
    <row r="629">
      <c r="A629" s="24" t="n"/>
      <c r="B629" s="78" t="n"/>
      <c r="C629" s="7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</row>
    <row r="630">
      <c r="A630" s="24" t="n"/>
      <c r="B630" s="78" t="n"/>
      <c r="C630" s="7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</row>
    <row r="631">
      <c r="A631" s="24" t="n"/>
      <c r="B631" s="78" t="n"/>
      <c r="C631" s="7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</row>
    <row r="632">
      <c r="A632" s="24" t="n"/>
      <c r="B632" s="78" t="n"/>
      <c r="C632" s="7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</row>
    <row r="633">
      <c r="A633" s="24" t="n"/>
      <c r="B633" s="78" t="n"/>
      <c r="C633" s="7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</row>
    <row r="634">
      <c r="A634" s="24" t="n"/>
      <c r="B634" s="78" t="n"/>
      <c r="C634" s="7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</row>
    <row r="635">
      <c r="A635" s="24" t="n"/>
      <c r="B635" s="78" t="n"/>
      <c r="C635" s="7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</row>
    <row r="636">
      <c r="A636" s="24" t="n"/>
      <c r="B636" s="78" t="n"/>
      <c r="C636" s="7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</row>
    <row r="637">
      <c r="A637" s="24" t="n"/>
      <c r="B637" s="78" t="n"/>
      <c r="C637" s="7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</row>
    <row r="638">
      <c r="A638" s="24" t="n"/>
      <c r="B638" s="78" t="n"/>
      <c r="C638" s="7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</row>
    <row r="639">
      <c r="A639" s="24" t="n"/>
      <c r="B639" s="78" t="n"/>
      <c r="C639" s="7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</row>
    <row r="640">
      <c r="A640" s="24" t="n"/>
      <c r="B640" s="78" t="n"/>
      <c r="C640" s="7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</row>
    <row r="641">
      <c r="A641" s="24" t="n"/>
      <c r="B641" s="78" t="n"/>
      <c r="C641" s="7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</row>
    <row r="642">
      <c r="A642" s="24" t="n"/>
      <c r="B642" s="78" t="n"/>
      <c r="C642" s="7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</row>
    <row r="643">
      <c r="A643" s="24" t="n"/>
      <c r="B643" s="78" t="n"/>
      <c r="C643" s="7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</row>
    <row r="644">
      <c r="A644" s="24" t="n"/>
      <c r="B644" s="78" t="n"/>
      <c r="C644" s="7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</row>
    <row r="645">
      <c r="A645" s="24" t="n"/>
      <c r="B645" s="78" t="n"/>
      <c r="C645" s="7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</row>
    <row r="646">
      <c r="A646" s="24" t="n"/>
      <c r="B646" s="78" t="n"/>
      <c r="C646" s="7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</row>
    <row r="647">
      <c r="A647" s="24" t="n"/>
      <c r="B647" s="78" t="n"/>
      <c r="C647" s="7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</row>
    <row r="648">
      <c r="A648" s="24" t="n"/>
      <c r="B648" s="78" t="n"/>
      <c r="C648" s="7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</row>
    <row r="649">
      <c r="A649" s="24" t="n"/>
      <c r="B649" s="78" t="n"/>
      <c r="C649" s="7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</row>
    <row r="650">
      <c r="A650" s="24" t="n"/>
      <c r="B650" s="78" t="n"/>
      <c r="C650" s="7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</row>
    <row r="651">
      <c r="A651" s="24" t="n"/>
      <c r="B651" s="78" t="n"/>
      <c r="C651" s="7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</row>
    <row r="652">
      <c r="A652" s="24" t="n"/>
      <c r="B652" s="78" t="n"/>
      <c r="C652" s="7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</row>
    <row r="653">
      <c r="A653" s="24" t="n"/>
      <c r="B653" s="78" t="n"/>
      <c r="C653" s="7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</row>
    <row r="654">
      <c r="A654" s="24" t="n"/>
      <c r="B654" s="78" t="n"/>
      <c r="C654" s="7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</row>
    <row r="655">
      <c r="A655" s="24" t="n"/>
      <c r="B655" s="78" t="n"/>
      <c r="C655" s="7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</row>
    <row r="656">
      <c r="A656" s="24" t="n"/>
      <c r="B656" s="78" t="n"/>
      <c r="C656" s="7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</row>
    <row r="657">
      <c r="A657" s="24" t="n"/>
      <c r="B657" s="78" t="n"/>
      <c r="C657" s="7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</row>
    <row r="658">
      <c r="A658" s="24" t="n"/>
      <c r="B658" s="78" t="n"/>
      <c r="C658" s="7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</row>
    <row r="659">
      <c r="A659" s="24" t="n"/>
      <c r="B659" s="78" t="n"/>
      <c r="C659" s="7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</row>
    <row r="660">
      <c r="A660" s="24" t="n"/>
      <c r="B660" s="78" t="n"/>
      <c r="C660" s="7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</row>
    <row r="661">
      <c r="A661" s="24" t="n"/>
      <c r="B661" s="78" t="n"/>
      <c r="C661" s="7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</row>
    <row r="662">
      <c r="A662" s="24" t="n"/>
      <c r="B662" s="78" t="n"/>
      <c r="C662" s="7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</row>
    <row r="663">
      <c r="A663" s="24" t="n"/>
      <c r="B663" s="78" t="n"/>
      <c r="C663" s="7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</row>
    <row r="664">
      <c r="A664" s="24" t="n"/>
      <c r="B664" s="78" t="n"/>
      <c r="C664" s="7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</row>
    <row r="665">
      <c r="A665" s="24" t="n"/>
      <c r="B665" s="78" t="n"/>
      <c r="C665" s="7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</row>
    <row r="666">
      <c r="A666" s="24" t="n"/>
      <c r="B666" s="78" t="n"/>
      <c r="C666" s="7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</row>
    <row r="667">
      <c r="A667" s="24" t="n"/>
      <c r="B667" s="78" t="n"/>
      <c r="C667" s="7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</row>
    <row r="668">
      <c r="A668" s="24" t="n"/>
      <c r="B668" s="78" t="n"/>
      <c r="C668" s="7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</row>
    <row r="669">
      <c r="A669" s="24" t="n"/>
      <c r="B669" s="78" t="n"/>
      <c r="C669" s="7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</row>
    <row r="670">
      <c r="A670" s="24" t="n"/>
      <c r="B670" s="78" t="n"/>
      <c r="C670" s="7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</row>
    <row r="671">
      <c r="A671" s="24" t="n"/>
      <c r="B671" s="78" t="n"/>
      <c r="C671" s="7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</row>
    <row r="672">
      <c r="A672" s="24" t="n"/>
      <c r="B672" s="78" t="n"/>
      <c r="C672" s="7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</row>
    <row r="673">
      <c r="A673" s="24" t="n"/>
      <c r="B673" s="78" t="n"/>
      <c r="C673" s="7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</row>
    <row r="674">
      <c r="A674" s="24" t="n"/>
      <c r="B674" s="78" t="n"/>
      <c r="C674" s="7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</row>
    <row r="675">
      <c r="A675" s="24" t="n"/>
      <c r="B675" s="78" t="n"/>
      <c r="C675" s="7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</row>
    <row r="676">
      <c r="A676" s="24" t="n"/>
      <c r="B676" s="78" t="n"/>
      <c r="C676" s="7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</row>
    <row r="677">
      <c r="A677" s="24" t="n"/>
      <c r="B677" s="78" t="n"/>
      <c r="C677" s="7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</row>
    <row r="678">
      <c r="A678" s="24" t="n"/>
      <c r="B678" s="78" t="n"/>
      <c r="C678" s="7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</row>
    <row r="679">
      <c r="A679" s="24" t="n"/>
      <c r="B679" s="78" t="n"/>
      <c r="C679" s="7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</row>
    <row r="680">
      <c r="A680" s="24" t="n"/>
      <c r="B680" s="78" t="n"/>
      <c r="C680" s="7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</row>
    <row r="681">
      <c r="A681" s="24" t="n"/>
      <c r="B681" s="78" t="n"/>
      <c r="C681" s="7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</row>
    <row r="682">
      <c r="A682" s="24" t="n"/>
      <c r="B682" s="78" t="n"/>
      <c r="C682" s="7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</row>
    <row r="683">
      <c r="A683" s="24" t="n"/>
      <c r="B683" s="78" t="n"/>
      <c r="C683" s="7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</row>
    <row r="684">
      <c r="A684" s="24" t="n"/>
      <c r="B684" s="78" t="n"/>
      <c r="C684" s="7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</row>
    <row r="685">
      <c r="A685" s="24" t="n"/>
      <c r="B685" s="78" t="n"/>
      <c r="C685" s="7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</row>
    <row r="686">
      <c r="A686" s="24" t="n"/>
      <c r="B686" s="78" t="n"/>
      <c r="C686" s="7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</row>
    <row r="687">
      <c r="A687" s="24" t="n"/>
      <c r="B687" s="78" t="n"/>
      <c r="C687" s="7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</row>
    <row r="688">
      <c r="A688" s="24" t="n"/>
      <c r="B688" s="78" t="n"/>
      <c r="C688" s="7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</row>
    <row r="689">
      <c r="A689" s="24" t="n"/>
      <c r="B689" s="78" t="n"/>
      <c r="C689" s="7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</row>
    <row r="690">
      <c r="A690" s="24" t="n"/>
      <c r="B690" s="78" t="n"/>
      <c r="C690" s="7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</row>
    <row r="691">
      <c r="A691" s="24" t="n"/>
      <c r="B691" s="78" t="n"/>
      <c r="C691" s="7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</row>
    <row r="692">
      <c r="A692" s="24" t="n"/>
      <c r="B692" s="78" t="n"/>
      <c r="C692" s="7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</row>
    <row r="693">
      <c r="A693" s="24" t="n"/>
      <c r="B693" s="78" t="n"/>
      <c r="C693" s="7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</row>
    <row r="694">
      <c r="A694" s="24" t="n"/>
      <c r="B694" s="78" t="n"/>
      <c r="C694" s="7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</row>
    <row r="695">
      <c r="A695" s="24" t="n"/>
      <c r="B695" s="78" t="n"/>
      <c r="C695" s="7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</row>
    <row r="696">
      <c r="A696" s="24" t="n"/>
      <c r="B696" s="78" t="n"/>
      <c r="C696" s="7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</row>
    <row r="697">
      <c r="A697" s="24" t="n"/>
      <c r="B697" s="78" t="n"/>
      <c r="C697" s="7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</row>
    <row r="698">
      <c r="A698" s="24" t="n"/>
      <c r="B698" s="78" t="n"/>
      <c r="C698" s="7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</row>
    <row r="699">
      <c r="A699" s="24" t="n"/>
      <c r="B699" s="78" t="n"/>
      <c r="C699" s="7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</row>
    <row r="700">
      <c r="A700" s="24" t="n"/>
      <c r="B700" s="78" t="n"/>
      <c r="C700" s="7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</row>
    <row r="701">
      <c r="A701" s="24" t="n"/>
      <c r="B701" s="78" t="n"/>
      <c r="C701" s="7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</row>
    <row r="702">
      <c r="A702" s="24" t="n"/>
      <c r="B702" s="78" t="n"/>
      <c r="C702" s="7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</row>
    <row r="703">
      <c r="A703" s="24" t="n"/>
      <c r="B703" s="78" t="n"/>
      <c r="C703" s="7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</row>
    <row r="704">
      <c r="A704" s="24" t="n"/>
      <c r="B704" s="78" t="n"/>
      <c r="C704" s="7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</row>
    <row r="705">
      <c r="A705" s="24" t="n"/>
      <c r="B705" s="78" t="n"/>
      <c r="C705" s="7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</row>
    <row r="706">
      <c r="A706" s="24" t="n"/>
      <c r="B706" s="78" t="n"/>
      <c r="C706" s="7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</row>
    <row r="707">
      <c r="A707" s="24" t="n"/>
      <c r="B707" s="78" t="n"/>
      <c r="C707" s="7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</row>
    <row r="708">
      <c r="A708" s="24" t="n"/>
      <c r="B708" s="78" t="n"/>
      <c r="C708" s="7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</row>
    <row r="709">
      <c r="A709" s="24" t="n"/>
      <c r="B709" s="78" t="n"/>
      <c r="C709" s="7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</row>
    <row r="710">
      <c r="A710" s="24" t="n"/>
      <c r="B710" s="78" t="n"/>
      <c r="C710" s="7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</row>
    <row r="711">
      <c r="A711" s="24" t="n"/>
      <c r="B711" s="78" t="n"/>
      <c r="C711" s="7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</row>
    <row r="712">
      <c r="A712" s="24" t="n"/>
      <c r="B712" s="78" t="n"/>
      <c r="C712" s="7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</row>
    <row r="713">
      <c r="A713" s="24" t="n"/>
      <c r="B713" s="78" t="n"/>
      <c r="C713" s="7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</row>
    <row r="714">
      <c r="A714" s="24" t="n"/>
      <c r="B714" s="78" t="n"/>
      <c r="C714" s="7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</row>
    <row r="715">
      <c r="A715" s="24" t="n"/>
      <c r="B715" s="78" t="n"/>
      <c r="C715" s="7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</row>
    <row r="716">
      <c r="A716" s="24" t="n"/>
      <c r="B716" s="78" t="n"/>
      <c r="C716" s="7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</row>
    <row r="717">
      <c r="A717" s="24" t="n"/>
      <c r="B717" s="78" t="n"/>
      <c r="C717" s="7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</row>
    <row r="718">
      <c r="A718" s="24" t="n"/>
      <c r="B718" s="78" t="n"/>
      <c r="C718" s="7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</row>
    <row r="719">
      <c r="A719" s="24" t="n"/>
      <c r="B719" s="78" t="n"/>
      <c r="C719" s="7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</row>
    <row r="720">
      <c r="A720" s="24" t="n"/>
      <c r="B720" s="78" t="n"/>
      <c r="C720" s="7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</row>
    <row r="721">
      <c r="A721" s="24" t="n"/>
      <c r="B721" s="78" t="n"/>
      <c r="C721" s="7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</row>
    <row r="722">
      <c r="A722" s="24" t="n"/>
      <c r="B722" s="78" t="n"/>
      <c r="C722" s="7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</row>
    <row r="723">
      <c r="A723" s="24" t="n"/>
      <c r="B723" s="78" t="n"/>
      <c r="C723" s="7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</row>
    <row r="724">
      <c r="A724" s="24" t="n"/>
      <c r="B724" s="78" t="n"/>
      <c r="C724" s="7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</row>
    <row r="725">
      <c r="A725" s="24" t="n"/>
      <c r="B725" s="78" t="n"/>
      <c r="C725" s="7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</row>
    <row r="726">
      <c r="A726" s="24" t="n"/>
      <c r="B726" s="78" t="n"/>
      <c r="C726" s="7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</row>
    <row r="727">
      <c r="A727" s="24" t="n"/>
      <c r="B727" s="78" t="n"/>
      <c r="C727" s="7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</row>
    <row r="728">
      <c r="A728" s="24" t="n"/>
      <c r="B728" s="78" t="n"/>
      <c r="C728" s="7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</row>
    <row r="729">
      <c r="A729" s="24" t="n"/>
      <c r="B729" s="78" t="n"/>
      <c r="C729" s="7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</row>
    <row r="730">
      <c r="A730" s="24" t="n"/>
      <c r="B730" s="78" t="n"/>
      <c r="C730" s="7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</row>
    <row r="731">
      <c r="A731" s="24" t="n"/>
      <c r="B731" s="78" t="n"/>
      <c r="C731" s="7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</row>
    <row r="732">
      <c r="A732" s="24" t="n"/>
      <c r="B732" s="78" t="n"/>
      <c r="C732" s="7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</row>
    <row r="733">
      <c r="A733" s="24" t="n"/>
      <c r="B733" s="78" t="n"/>
      <c r="C733" s="7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</row>
    <row r="734">
      <c r="A734" s="24" t="n"/>
      <c r="B734" s="78" t="n"/>
      <c r="C734" s="7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</row>
    <row r="735">
      <c r="A735" s="24" t="n"/>
      <c r="B735" s="78" t="n"/>
      <c r="C735" s="7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</row>
    <row r="736">
      <c r="A736" s="24" t="n"/>
      <c r="B736" s="78" t="n"/>
      <c r="C736" s="7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</row>
    <row r="737">
      <c r="A737" s="24" t="n"/>
      <c r="B737" s="78" t="n"/>
      <c r="C737" s="7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</row>
    <row r="738">
      <c r="A738" s="24" t="n"/>
      <c r="B738" s="78" t="n"/>
      <c r="C738" s="7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</row>
    <row r="739">
      <c r="A739" s="24" t="n"/>
      <c r="B739" s="78" t="n"/>
      <c r="C739" s="7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</row>
    <row r="740">
      <c r="A740" s="24" t="n"/>
      <c r="B740" s="78" t="n"/>
      <c r="C740" s="7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</row>
    <row r="741">
      <c r="A741" s="24" t="n"/>
      <c r="B741" s="78" t="n"/>
      <c r="C741" s="7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</row>
    <row r="742">
      <c r="A742" s="24" t="n"/>
      <c r="B742" s="78" t="n"/>
      <c r="C742" s="7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</row>
    <row r="743">
      <c r="A743" s="24" t="n"/>
      <c r="B743" s="78" t="n"/>
      <c r="C743" s="7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</row>
    <row r="744">
      <c r="A744" s="24" t="n"/>
      <c r="B744" s="78" t="n"/>
      <c r="C744" s="7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</row>
    <row r="745">
      <c r="A745" s="24" t="n"/>
      <c r="B745" s="78" t="n"/>
      <c r="C745" s="7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</row>
    <row r="746">
      <c r="A746" s="24" t="n"/>
      <c r="B746" s="78" t="n"/>
      <c r="C746" s="7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</row>
    <row r="747">
      <c r="A747" s="24" t="n"/>
      <c r="B747" s="78" t="n"/>
      <c r="C747" s="7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</row>
    <row r="748">
      <c r="A748" s="24" t="n"/>
      <c r="B748" s="78" t="n"/>
      <c r="C748" s="7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</row>
    <row r="749">
      <c r="A749" s="24" t="n"/>
      <c r="B749" s="78" t="n"/>
      <c r="C749" s="7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</row>
    <row r="750">
      <c r="A750" s="24" t="n"/>
      <c r="B750" s="78" t="n"/>
      <c r="C750" s="7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</row>
    <row r="751">
      <c r="A751" s="24" t="n"/>
      <c r="B751" s="78" t="n"/>
      <c r="C751" s="7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</row>
    <row r="752">
      <c r="A752" s="24" t="n"/>
      <c r="B752" s="78" t="n"/>
      <c r="C752" s="7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</row>
    <row r="753">
      <c r="A753" s="24" t="n"/>
      <c r="B753" s="78" t="n"/>
      <c r="C753" s="7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</row>
    <row r="754">
      <c r="A754" s="24" t="n"/>
      <c r="B754" s="78" t="n"/>
      <c r="C754" s="7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</row>
    <row r="755">
      <c r="A755" s="24" t="n"/>
      <c r="B755" s="78" t="n"/>
      <c r="C755" s="7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</row>
    <row r="756">
      <c r="A756" s="24" t="n"/>
      <c r="B756" s="78" t="n"/>
      <c r="C756" s="7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</row>
    <row r="757">
      <c r="A757" s="24" t="n"/>
      <c r="B757" s="78" t="n"/>
      <c r="C757" s="7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</row>
    <row r="758">
      <c r="A758" s="24" t="n"/>
      <c r="B758" s="78" t="n"/>
      <c r="C758" s="7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</row>
    <row r="759">
      <c r="A759" s="24" t="n"/>
      <c r="B759" s="78" t="n"/>
      <c r="C759" s="7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</row>
    <row r="760">
      <c r="A760" s="24" t="n"/>
      <c r="B760" s="78" t="n"/>
      <c r="C760" s="7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</row>
    <row r="761">
      <c r="A761" s="24" t="n"/>
      <c r="B761" s="78" t="n"/>
      <c r="C761" s="7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</row>
    <row r="762">
      <c r="A762" s="24" t="n"/>
      <c r="B762" s="78" t="n"/>
      <c r="C762" s="7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</row>
    <row r="763">
      <c r="A763" s="24" t="n"/>
      <c r="B763" s="78" t="n"/>
      <c r="C763" s="7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</row>
    <row r="764">
      <c r="A764" s="24" t="n"/>
      <c r="B764" s="78" t="n"/>
      <c r="C764" s="7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</row>
    <row r="765">
      <c r="A765" s="24" t="n"/>
      <c r="B765" s="78" t="n"/>
      <c r="C765" s="7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</row>
    <row r="766">
      <c r="A766" s="24" t="n"/>
      <c r="B766" s="78" t="n"/>
      <c r="C766" s="7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</row>
    <row r="767">
      <c r="A767" s="24" t="n"/>
      <c r="B767" s="78" t="n"/>
      <c r="C767" s="7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</row>
    <row r="768">
      <c r="A768" s="24" t="n"/>
      <c r="B768" s="78" t="n"/>
      <c r="C768" s="7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</row>
    <row r="769">
      <c r="A769" s="24" t="n"/>
      <c r="B769" s="78" t="n"/>
      <c r="C769" s="7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</row>
    <row r="770">
      <c r="A770" s="24" t="n"/>
      <c r="B770" s="78" t="n"/>
      <c r="C770" s="7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</row>
    <row r="771">
      <c r="A771" s="24" t="n"/>
      <c r="B771" s="78" t="n"/>
      <c r="C771" s="7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</row>
    <row r="772">
      <c r="A772" s="24" t="n"/>
      <c r="B772" s="78" t="n"/>
      <c r="C772" s="7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</row>
    <row r="773">
      <c r="A773" s="24" t="n"/>
      <c r="B773" s="78" t="n"/>
      <c r="C773" s="7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</row>
    <row r="774">
      <c r="A774" s="24" t="n"/>
      <c r="B774" s="78" t="n"/>
      <c r="C774" s="7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</row>
    <row r="775">
      <c r="A775" s="24" t="n"/>
      <c r="B775" s="78" t="n"/>
      <c r="C775" s="7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</row>
    <row r="776">
      <c r="A776" s="24" t="n"/>
      <c r="B776" s="78" t="n"/>
      <c r="C776" s="7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</row>
    <row r="777">
      <c r="A777" s="24" t="n"/>
      <c r="B777" s="78" t="n"/>
      <c r="C777" s="7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</row>
    <row r="778">
      <c r="A778" s="24" t="n"/>
      <c r="B778" s="78" t="n"/>
      <c r="C778" s="7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</row>
    <row r="779">
      <c r="A779" s="24" t="n"/>
      <c r="B779" s="78" t="n"/>
      <c r="C779" s="7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</row>
    <row r="780">
      <c r="A780" s="24" t="n"/>
      <c r="B780" s="78" t="n"/>
      <c r="C780" s="7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</row>
    <row r="781">
      <c r="A781" s="24" t="n"/>
      <c r="B781" s="78" t="n"/>
      <c r="C781" s="7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</row>
    <row r="782">
      <c r="A782" s="24" t="n"/>
      <c r="B782" s="78" t="n"/>
      <c r="C782" s="7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</row>
    <row r="783">
      <c r="A783" s="24" t="n"/>
      <c r="B783" s="78" t="n"/>
      <c r="C783" s="7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</row>
    <row r="784">
      <c r="A784" s="24" t="n"/>
      <c r="B784" s="78" t="n"/>
      <c r="C784" s="7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</row>
    <row r="785">
      <c r="A785" s="24" t="n"/>
      <c r="B785" s="78" t="n"/>
      <c r="C785" s="7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</row>
    <row r="786">
      <c r="A786" s="24" t="n"/>
      <c r="B786" s="78" t="n"/>
      <c r="C786" s="7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</row>
    <row r="787">
      <c r="A787" s="24" t="n"/>
      <c r="B787" s="78" t="n"/>
      <c r="C787" s="7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</row>
    <row r="788">
      <c r="A788" s="24" t="n"/>
      <c r="B788" s="78" t="n"/>
      <c r="C788" s="7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</row>
    <row r="789">
      <c r="A789" s="24" t="n"/>
      <c r="B789" s="78" t="n"/>
      <c r="C789" s="7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</row>
    <row r="790">
      <c r="A790" s="24" t="n"/>
      <c r="B790" s="78" t="n"/>
      <c r="C790" s="7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</row>
    <row r="791">
      <c r="A791" s="24" t="n"/>
      <c r="B791" s="78" t="n"/>
      <c r="C791" s="7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</row>
    <row r="792">
      <c r="A792" s="24" t="n"/>
      <c r="B792" s="78" t="n"/>
      <c r="C792" s="7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</row>
    <row r="793">
      <c r="A793" s="24" t="n"/>
      <c r="B793" s="78" t="n"/>
      <c r="C793" s="7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</row>
    <row r="794">
      <c r="A794" s="24" t="n"/>
      <c r="B794" s="78" t="n"/>
      <c r="C794" s="7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</row>
    <row r="795">
      <c r="A795" s="24" t="n"/>
      <c r="B795" s="78" t="n"/>
      <c r="C795" s="7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</row>
    <row r="796">
      <c r="A796" s="24" t="n"/>
      <c r="B796" s="78" t="n"/>
      <c r="C796" s="7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</row>
    <row r="797">
      <c r="A797" s="24" t="n"/>
      <c r="B797" s="78" t="n"/>
      <c r="C797" s="7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</row>
    <row r="798">
      <c r="A798" s="24" t="n"/>
      <c r="B798" s="78" t="n"/>
      <c r="C798" s="7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</row>
    <row r="799">
      <c r="A799" s="24" t="n"/>
      <c r="B799" s="78" t="n"/>
      <c r="C799" s="7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</row>
    <row r="800">
      <c r="A800" s="24" t="n"/>
      <c r="B800" s="78" t="n"/>
      <c r="C800" s="7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</row>
    <row r="801">
      <c r="A801" s="24" t="n"/>
      <c r="B801" s="78" t="n"/>
      <c r="C801" s="7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</row>
    <row r="802">
      <c r="A802" s="24" t="n"/>
      <c r="B802" s="78" t="n"/>
      <c r="C802" s="7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</row>
    <row r="803">
      <c r="A803" s="24" t="n"/>
      <c r="B803" s="78" t="n"/>
      <c r="C803" s="7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</row>
    <row r="804">
      <c r="A804" s="24" t="n"/>
      <c r="B804" s="78" t="n"/>
      <c r="C804" s="7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</row>
    <row r="805">
      <c r="A805" s="24" t="n"/>
      <c r="B805" s="78" t="n"/>
      <c r="C805" s="7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</row>
    <row r="806">
      <c r="A806" s="24" t="n"/>
      <c r="B806" s="78" t="n"/>
      <c r="C806" s="7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</row>
    <row r="807">
      <c r="A807" s="24" t="n"/>
      <c r="B807" s="78" t="n"/>
      <c r="C807" s="7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</row>
    <row r="808">
      <c r="A808" s="24" t="n"/>
      <c r="B808" s="78" t="n"/>
      <c r="C808" s="7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</row>
    <row r="809">
      <c r="A809" s="24" t="n"/>
      <c r="B809" s="78" t="n"/>
      <c r="C809" s="7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</row>
    <row r="810">
      <c r="A810" s="24" t="n"/>
      <c r="B810" s="78" t="n"/>
      <c r="C810" s="7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</row>
    <row r="811">
      <c r="A811" s="24" t="n"/>
      <c r="B811" s="78" t="n"/>
      <c r="C811" s="7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</row>
    <row r="812">
      <c r="A812" s="24" t="n"/>
      <c r="B812" s="78" t="n"/>
      <c r="C812" s="7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</row>
    <row r="813">
      <c r="A813" s="24" t="n"/>
      <c r="B813" s="78" t="n"/>
      <c r="C813" s="7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</row>
    <row r="814">
      <c r="A814" s="24" t="n"/>
      <c r="B814" s="78" t="n"/>
      <c r="C814" s="7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</row>
    <row r="815">
      <c r="A815" s="24" t="n"/>
      <c r="B815" s="78" t="n"/>
      <c r="C815" s="7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</row>
    <row r="816">
      <c r="A816" s="24" t="n"/>
      <c r="B816" s="78" t="n"/>
      <c r="C816" s="7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</row>
    <row r="817">
      <c r="A817" s="24" t="n"/>
      <c r="B817" s="78" t="n"/>
      <c r="C817" s="7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</row>
    <row r="818">
      <c r="A818" s="24" t="n"/>
      <c r="B818" s="78" t="n"/>
      <c r="C818" s="7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</row>
    <row r="819">
      <c r="A819" s="24" t="n"/>
      <c r="B819" s="78" t="n"/>
      <c r="C819" s="7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</row>
    <row r="820">
      <c r="A820" s="24" t="n"/>
      <c r="B820" s="78" t="n"/>
      <c r="C820" s="7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</row>
    <row r="821">
      <c r="A821" s="24" t="n"/>
      <c r="B821" s="78" t="n"/>
      <c r="C821" s="7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</row>
    <row r="822">
      <c r="A822" s="24" t="n"/>
      <c r="B822" s="78" t="n"/>
      <c r="C822" s="7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</row>
    <row r="823">
      <c r="A823" s="24" t="n"/>
      <c r="B823" s="78" t="n"/>
      <c r="C823" s="7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</row>
    <row r="824">
      <c r="A824" s="24" t="n"/>
      <c r="B824" s="78" t="n"/>
      <c r="C824" s="7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</row>
    <row r="825">
      <c r="A825" s="24" t="n"/>
      <c r="B825" s="78" t="n"/>
      <c r="C825" s="7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</row>
    <row r="826">
      <c r="A826" s="24" t="n"/>
      <c r="B826" s="78" t="n"/>
      <c r="C826" s="7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</row>
    <row r="827">
      <c r="A827" s="24" t="n"/>
      <c r="B827" s="78" t="n"/>
      <c r="C827" s="7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</row>
    <row r="828">
      <c r="A828" s="24" t="n"/>
      <c r="B828" s="78" t="n"/>
      <c r="C828" s="7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</row>
    <row r="829">
      <c r="A829" s="24" t="n"/>
      <c r="B829" s="78" t="n"/>
      <c r="C829" s="7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</row>
    <row r="830">
      <c r="A830" s="24" t="n"/>
      <c r="B830" s="78" t="n"/>
      <c r="C830" s="7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</row>
    <row r="831">
      <c r="A831" s="24" t="n"/>
      <c r="B831" s="78" t="n"/>
      <c r="C831" s="7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</row>
    <row r="832">
      <c r="A832" s="24" t="n"/>
      <c r="B832" s="78" t="n"/>
      <c r="C832" s="7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</row>
    <row r="833">
      <c r="A833" s="24" t="n"/>
      <c r="B833" s="78" t="n"/>
      <c r="C833" s="7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</row>
  </sheetData>
  <autoFilter ref="$B$1:$Q$142"/>
  <dataValidations count="2">
    <dataValidation sqref="E4:E833" showDropDown="0" showInputMessage="0" showErrorMessage="1" allowBlank="1" type="list">
      <formula1>"Chung,vợ,chồng,SUBO,SUGI"</formula1>
    </dataValidation>
    <dataValidation sqref="D4:D833" showDropDown="0" showInputMessage="0" showErrorMessage="1" allowBlank="1" type="list">
      <formula1>"Ăn uống,vui chơi,đồ dùng GĐ,Nợ,phí tiện ích,Y tế,Công việc,học tập,event,Làm đẹp"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9.13" customWidth="1" style="96" min="9" max="9"/>
  </cols>
  <sheetData>
    <row r="1">
      <c r="A1" s="13" t="n"/>
      <c r="B1" s="2" t="n">
        <v>46023</v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3" t="n"/>
      <c r="B2" s="14" t="n"/>
      <c r="C2" s="14" t="n"/>
      <c r="D2" s="40" t="n"/>
      <c r="E2" s="40" t="n"/>
      <c r="F2" s="40" t="n"/>
      <c r="G2" s="40" t="n"/>
      <c r="H2" s="40" t="n"/>
      <c r="I2" s="40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9" t="inlineStr">
        <is>
          <t>I</t>
        </is>
      </c>
      <c r="B3" s="27" t="inlineStr">
        <is>
          <t>THU NHẬP</t>
        </is>
      </c>
      <c r="C3" s="21" t="n">
        <v>1</v>
      </c>
      <c r="D3" s="27">
        <f>SUM(D4:D7)</f>
        <v/>
      </c>
      <c r="E3" s="31" t="n"/>
      <c r="F3" s="31" t="n"/>
      <c r="G3" s="31" t="n"/>
      <c r="H3" s="31" t="n"/>
      <c r="I3" s="40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3" t="inlineStr">
        <is>
          <t>1</t>
        </is>
      </c>
      <c r="B4" s="75" t="inlineStr">
        <is>
          <t>ck</t>
        </is>
      </c>
      <c r="C4" s="14" t="n"/>
      <c r="D4" s="71">
        <f>SUM(E4:H4)</f>
        <v/>
      </c>
      <c r="E4" s="40" t="n">
        <v>38900000</v>
      </c>
      <c r="F4" s="40" t="n">
        <v>8000000</v>
      </c>
      <c r="G4" s="40" t="n">
        <v>0</v>
      </c>
      <c r="H4" s="40" t="n">
        <v>0</v>
      </c>
      <c r="I4" s="40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3" t="inlineStr">
        <is>
          <t>2</t>
        </is>
      </c>
      <c r="B5" s="75" t="inlineStr">
        <is>
          <t>vk</t>
        </is>
      </c>
      <c r="C5" s="14" t="n"/>
      <c r="D5" s="71">
        <f>SUM(E5:H5)</f>
        <v/>
      </c>
      <c r="E5" s="40" t="n">
        <v>30000000</v>
      </c>
      <c r="F5" s="40" t="n">
        <v>500000</v>
      </c>
      <c r="G5" s="40">
        <f>750000+2433000</f>
        <v/>
      </c>
      <c r="H5" s="40" t="n">
        <v>0</v>
      </c>
      <c r="I5" s="40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3" t="inlineStr">
        <is>
          <t>3</t>
        </is>
      </c>
      <c r="B6" s="75" t="inlineStr">
        <is>
          <t>Subo</t>
        </is>
      </c>
      <c r="C6" s="41" t="n"/>
      <c r="D6" s="71">
        <f>SUM(E6:H6)</f>
        <v/>
      </c>
      <c r="E6" s="40" t="n">
        <v>0</v>
      </c>
      <c r="F6" s="40" t="n">
        <v>0</v>
      </c>
      <c r="G6" s="40" t="n">
        <v>0</v>
      </c>
      <c r="H6" s="40" t="n">
        <v>0</v>
      </c>
      <c r="I6" s="40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3" t="inlineStr">
        <is>
          <t>4</t>
        </is>
      </c>
      <c r="B7" s="75" t="inlineStr">
        <is>
          <t>Sugi</t>
        </is>
      </c>
      <c r="C7" s="41" t="n"/>
      <c r="D7" s="71">
        <f>SUM(E7:H7)</f>
        <v/>
      </c>
      <c r="E7" s="40" t="n">
        <v>2000000</v>
      </c>
      <c r="F7" s="40" t="n">
        <v>0</v>
      </c>
      <c r="G7" s="40" t="n">
        <v>0</v>
      </c>
      <c r="H7" s="40" t="n">
        <v>0</v>
      </c>
      <c r="I7" s="40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42" t="inlineStr">
        <is>
          <t>II</t>
        </is>
      </c>
      <c r="B8" s="46" t="inlineStr">
        <is>
          <t>TIẾT KIỆM</t>
        </is>
      </c>
      <c r="C8" s="45" t="n">
        <v>0.3</v>
      </c>
      <c r="D8" s="46">
        <f>D3*C8</f>
        <v/>
      </c>
      <c r="E8" s="49" t="n"/>
      <c r="F8" s="49" t="n"/>
      <c r="G8" s="49" t="n"/>
      <c r="H8" s="49" t="n"/>
      <c r="I8" s="40" t="inlineStr">
        <is>
          <t>CÒN LẠI</t>
        </is>
      </c>
      <c r="J8" s="14" t="n"/>
      <c r="K8" s="14">
        <f>D3-D11</f>
        <v/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50" t="n"/>
      <c r="B9" s="52" t="inlineStr">
        <is>
          <t>TK thực tế</t>
        </is>
      </c>
      <c r="C9" s="51" t="n"/>
      <c r="D9" s="52" t="n"/>
      <c r="E9" s="53" t="n"/>
      <c r="F9" s="55" t="n"/>
      <c r="G9" s="55" t="n"/>
      <c r="H9" s="55" t="n"/>
      <c r="I9" s="40" t="inlineStr">
        <is>
          <t>CP ĐÃ TRỪ NHƯNG CHƯA ĐÓNG</t>
        </is>
      </c>
      <c r="J9" s="14" t="inlineStr">
        <is>
          <t>HỌC PHÍ</t>
        </is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56" t="inlineStr">
        <is>
          <t>III</t>
        </is>
      </c>
      <c r="B10" s="59" t="inlineStr">
        <is>
          <t>CHI PHÍ</t>
        </is>
      </c>
      <c r="C10" s="58" t="n">
        <v>0.7</v>
      </c>
      <c r="D10" s="59">
        <f>D3*C10</f>
        <v/>
      </c>
      <c r="E10" s="60" t="n"/>
      <c r="F10" s="62" t="n"/>
      <c r="G10" s="62" t="n"/>
      <c r="H10" s="62" t="n"/>
      <c r="I10" s="71" t="n"/>
      <c r="J10" s="14" t="inlineStr">
        <is>
          <t>ĐIỆN THOẠI</t>
        </is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63" t="n"/>
      <c r="B11" s="64" t="inlineStr">
        <is>
          <t>CP Thực tế</t>
        </is>
      </c>
      <c r="C11" s="68" t="n"/>
      <c r="D11" s="66">
        <f>SUM(D12,D16,D18)</f>
        <v/>
      </c>
      <c r="E11" s="68" t="n"/>
      <c r="F11" s="68" t="n"/>
      <c r="G11" s="68" t="n"/>
      <c r="H11" s="68" t="n"/>
      <c r="I11" s="71" t="n"/>
      <c r="J11" s="14" t="n"/>
      <c r="K11" s="14">
        <f>SUM(K8:K10)</f>
        <v/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3" t="inlineStr">
        <is>
          <t>1</t>
        </is>
      </c>
      <c r="B12" s="70" t="inlineStr">
        <is>
          <t>Chi phí chung gia đình</t>
        </is>
      </c>
      <c r="C12" s="72">
        <f>IFERROR(D12/D11, 0)</f>
        <v/>
      </c>
      <c r="D12" s="71">
        <f>SUM(D13:D15)</f>
        <v/>
      </c>
      <c r="E12" s="40" t="n"/>
      <c r="F12" s="40" t="n"/>
      <c r="G12" s="40" t="n"/>
      <c r="H12" s="40" t="n"/>
      <c r="I12" s="71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3" t="inlineStr">
        <is>
          <t>a</t>
        </is>
      </c>
      <c r="B13" s="75" t="inlineStr">
        <is>
          <t>Chi phí chung</t>
        </is>
      </c>
      <c r="C13" s="14">
        <f>IFERROR(D13/$D$10, 0)</f>
        <v/>
      </c>
      <c r="D13" s="71">
        <f>'T4 - DETAIL'!I2</f>
        <v/>
      </c>
      <c r="E13" s="40" t="n"/>
      <c r="F13" s="40" t="n"/>
      <c r="G13" s="40" t="n"/>
      <c r="H13" s="40" t="n"/>
      <c r="I13" s="71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3" t="inlineStr">
        <is>
          <t>b</t>
        </is>
      </c>
      <c r="B14" s="75" t="inlineStr">
        <is>
          <t>Chi phí riêng subo</t>
        </is>
      </c>
      <c r="C14" s="14">
        <f>IFERROR(D14/$D$10, 0)</f>
        <v/>
      </c>
      <c r="D14" s="71">
        <f>'T4 - DETAIL'!I5</f>
        <v/>
      </c>
      <c r="E14" s="40" t="n"/>
      <c r="F14" s="40" t="n"/>
      <c r="G14" s="40" t="n"/>
      <c r="H14" s="40" t="n"/>
      <c r="I14" s="71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3" t="inlineStr">
        <is>
          <t>c</t>
        </is>
      </c>
      <c r="B15" s="75" t="inlineStr">
        <is>
          <t>chi phí riêng sugi</t>
        </is>
      </c>
      <c r="C15" s="14">
        <f>IFERROR(D15/$D$10, 0)</f>
        <v/>
      </c>
      <c r="D15" s="71">
        <f>'T4 - DETAIL'!I6</f>
        <v/>
      </c>
      <c r="E15" s="40" t="n"/>
      <c r="F15" s="40" t="n"/>
      <c r="G15" s="40" t="n"/>
      <c r="H15" s="40" t="n"/>
      <c r="I15" s="71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3" t="inlineStr">
        <is>
          <t>2</t>
        </is>
      </c>
      <c r="B16" s="70" t="inlineStr">
        <is>
          <t>Chi phí riêng ck (30%)</t>
        </is>
      </c>
      <c r="C16" s="72">
        <f>IFERROR(D16/D11, 0)</f>
        <v/>
      </c>
      <c r="D16" s="71">
        <f>'T4 - DETAIL'!I3</f>
        <v/>
      </c>
      <c r="E16" s="40" t="n"/>
      <c r="F16" s="40" t="n"/>
      <c r="G16" s="40" t="n"/>
      <c r="H16" s="40" t="n"/>
      <c r="I16" s="71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3" t="n"/>
      <c r="B17" s="75">
        <f>30%*D10</f>
        <v/>
      </c>
      <c r="C17" s="14" t="n"/>
      <c r="D17" s="40" t="n"/>
      <c r="E17" s="40" t="n"/>
      <c r="F17" s="40" t="n"/>
      <c r="G17" s="40" t="n"/>
      <c r="H17" s="40" t="n"/>
      <c r="I17" s="40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3" t="inlineStr">
        <is>
          <t>3</t>
        </is>
      </c>
      <c r="B18" s="70" t="inlineStr">
        <is>
          <t>Chi phí riêng vk (30%)</t>
        </is>
      </c>
      <c r="C18" s="72">
        <f>IFERROR(D18/D11, 0)</f>
        <v/>
      </c>
      <c r="D18" s="71">
        <f>'T4 - DETAIL'!I4</f>
        <v/>
      </c>
      <c r="E18" s="40" t="n"/>
      <c r="F18" s="40" t="n"/>
      <c r="G18" s="40" t="n"/>
      <c r="H18" s="40" t="n"/>
      <c r="I18" s="7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3" t="n"/>
      <c r="B19" s="75">
        <f>30%*D10</f>
        <v/>
      </c>
      <c r="C19" s="14" t="n"/>
      <c r="D19" s="40" t="n"/>
      <c r="E19" s="40" t="n"/>
      <c r="F19" s="40" t="n"/>
      <c r="G19" s="40" t="n"/>
      <c r="H19" s="40" t="n"/>
      <c r="I19" s="40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3" t="n"/>
      <c r="B20" s="75" t="n"/>
      <c r="C20" s="14" t="n"/>
      <c r="D20" s="40" t="n"/>
      <c r="E20" s="40" t="n"/>
      <c r="F20" s="40" t="n"/>
      <c r="G20" s="40" t="n"/>
      <c r="H20" s="40" t="n"/>
      <c r="I20" s="40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3" t="n"/>
      <c r="B22" s="75" t="n"/>
      <c r="C22" s="14" t="n"/>
      <c r="D22" s="14" t="n"/>
      <c r="E22" s="14" t="n"/>
      <c r="F22" s="14" t="n"/>
      <c r="G22" s="14" t="n"/>
      <c r="H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3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3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3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3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3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3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3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3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3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3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3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3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3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3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3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3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3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3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3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3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3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3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3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3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3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3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3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3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3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3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3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3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3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3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3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3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3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3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3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3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3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3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3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3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3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3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3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3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3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3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3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3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3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3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3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3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3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3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3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3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3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3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3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3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3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3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3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3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3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3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3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3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3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3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3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3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3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3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3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3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3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3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3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3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3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3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3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3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3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3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3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3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3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3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3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3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3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3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3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3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3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3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3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3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3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3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3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3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3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3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3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3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3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3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3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3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3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3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3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3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3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3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3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3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3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3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3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3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3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3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3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3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3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3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3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3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3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3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3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3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3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3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3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3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3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3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3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3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3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3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3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3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3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3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3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3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3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3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3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3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3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3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3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3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3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3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3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3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3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3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3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3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3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3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3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3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3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3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3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3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3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3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3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3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3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3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3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3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3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3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3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3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3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3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3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3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3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3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3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3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3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3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3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3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3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3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3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3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3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3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3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3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3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3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3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3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3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3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3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3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3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3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3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3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3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3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3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3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3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3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3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3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3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3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3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3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3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3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3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3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3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3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3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3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3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3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3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3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3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3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3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3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3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3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3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3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3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3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3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3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3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3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3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3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3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3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3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3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3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3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3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3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3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3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3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3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3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3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3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3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3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3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3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3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3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3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3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3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3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3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3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3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3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3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3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3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3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3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3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3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3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3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3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3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3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3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3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3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3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3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3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3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3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3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3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3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3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3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3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3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3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3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3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3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3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3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3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3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3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3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3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3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3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3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3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3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3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3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3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3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3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3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3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3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3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3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3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3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3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3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3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3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3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3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3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3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3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3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3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3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3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3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3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3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3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3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3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3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3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3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3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3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3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3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3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3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3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3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3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3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3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3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3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3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3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3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3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3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3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3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3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3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3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3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3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3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3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3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3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3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3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3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3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3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3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3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3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3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3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3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3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3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3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3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3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3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3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3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3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3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3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3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3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3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3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3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3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3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3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3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3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3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3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3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3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3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3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3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3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3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3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3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3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3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3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3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3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3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3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3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3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3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3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3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3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3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3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3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3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3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3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3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3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3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3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3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3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3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3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3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3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3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3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3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3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3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3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3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3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3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3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3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3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3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3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3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3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3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3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3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3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3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3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3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3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3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3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3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3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3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3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3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3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3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3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3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3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3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3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3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3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3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3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3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3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3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3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3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3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3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3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3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3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3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3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3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3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3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3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3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3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3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3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3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3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3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3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3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3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3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3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3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3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3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3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3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3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3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3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3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3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3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3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3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3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3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3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3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3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3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3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3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3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3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3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3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3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3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3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3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3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3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3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3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3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3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3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3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3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3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3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3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3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3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3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3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3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3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3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3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3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3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3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3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3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3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3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3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3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3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3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3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3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3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3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3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3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3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3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3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3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3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3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3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3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3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3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3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3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3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3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3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3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3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3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3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3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3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3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3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3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3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3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3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3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3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3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3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3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3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3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3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3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3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3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3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3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3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3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3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3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3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3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3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3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3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3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3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3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3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3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3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3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3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3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3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3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3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3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3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3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3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3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3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3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3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3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3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3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3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3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3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3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3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3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3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3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3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3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3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3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3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3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3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3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3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3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3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3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3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3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3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3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3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3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3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3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3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3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3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3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3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3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3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3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3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3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3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3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3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3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3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3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3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3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3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3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3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3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3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3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3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3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3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3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3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3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3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3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3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3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3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3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3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3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3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3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3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3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3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3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3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3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3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3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3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3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3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3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3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3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3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3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3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3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3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3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3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3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3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3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3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3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3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3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3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3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3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3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3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3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3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3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3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3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3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3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3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3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3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3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3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3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3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3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3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3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3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3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3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3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3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3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3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3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3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3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3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3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3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3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3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3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3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3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3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3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3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3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3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3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3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3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3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3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3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3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3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3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3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3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3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3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3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3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3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3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3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3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3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3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3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3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3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3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3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3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3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3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3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3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3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3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3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3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3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3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3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3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3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3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3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3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3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3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3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3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3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3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3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3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3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3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3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3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3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3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3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3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3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3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3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3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3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3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3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3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3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3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3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3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3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3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3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AC835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1" customWidth="1" style="96" min="3" max="4"/>
    <col width="25" customWidth="1" style="96" min="5" max="5"/>
    <col width="16.88" customWidth="1" style="96" min="6" max="6"/>
  </cols>
  <sheetData>
    <row r="1">
      <c r="A1" s="24" t="n"/>
      <c r="B1" s="78" t="n"/>
      <c r="C1" s="74" t="n"/>
      <c r="D1" s="14" t="n"/>
      <c r="E1" s="9" t="n"/>
      <c r="F1" s="11" t="n"/>
      <c r="G1" s="14" t="n"/>
      <c r="H1" s="14" t="inlineStr">
        <is>
          <t>Tổng</t>
        </is>
      </c>
      <c r="I1" s="90">
        <f>SUM(F4:F1016)</f>
        <v/>
      </c>
      <c r="J1" s="24" t="inlineStr">
        <is>
          <t>ăn uống</t>
        </is>
      </c>
      <c r="K1" s="24" t="inlineStr">
        <is>
          <t>vui chơi</t>
        </is>
      </c>
      <c r="L1" s="24" t="inlineStr">
        <is>
          <t>công việc</t>
        </is>
      </c>
      <c r="M1" s="24" t="inlineStr">
        <is>
          <t>học tập</t>
        </is>
      </c>
      <c r="N1" s="24" t="inlineStr">
        <is>
          <t>đồ dùng GĐ</t>
        </is>
      </c>
      <c r="O1" s="14" t="inlineStr">
        <is>
          <t>Phí tiện ích</t>
        </is>
      </c>
      <c r="P1" s="14" t="inlineStr">
        <is>
          <t>làm đẹp</t>
        </is>
      </c>
      <c r="Q1" s="14" t="inlineStr">
        <is>
          <t>y tế</t>
        </is>
      </c>
      <c r="R1" s="82" t="inlineStr">
        <is>
          <t>event</t>
        </is>
      </c>
      <c r="S1" s="82" t="inlineStr">
        <is>
          <t>nợ</t>
        </is>
      </c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</row>
    <row r="2" hidden="1" s="96">
      <c r="A2" s="24" t="n"/>
      <c r="B2" s="32" t="inlineStr">
        <is>
          <t>Ngày</t>
        </is>
      </c>
      <c r="C2" s="33" t="inlineStr">
        <is>
          <t>nội dung</t>
        </is>
      </c>
      <c r="D2" s="34" t="inlineStr">
        <is>
          <t>Hạng mục</t>
        </is>
      </c>
      <c r="E2" s="34" t="inlineStr">
        <is>
          <t>Phân loại</t>
        </is>
      </c>
      <c r="F2" s="52" t="inlineStr">
        <is>
          <t>Số Tiền</t>
        </is>
      </c>
      <c r="G2" s="14" t="n"/>
      <c r="H2" s="37" t="inlineStr">
        <is>
          <t>Chung</t>
        </is>
      </c>
      <c r="I2" s="37">
        <f>SUM(J2:S2)</f>
        <v/>
      </c>
      <c r="J2" s="14">
        <f>SUMIFS($F$4:$F$835 , $D$4:$D$835, "Ăn uống", $E$4:$E$835, "chung")</f>
        <v/>
      </c>
      <c r="K2" s="14">
        <f>SUMIFS($F$4:$F$835 , $D$4:$D$835, "vui chơi", $E$4:$E$835, "chung")</f>
        <v/>
      </c>
      <c r="L2" s="14">
        <f>SUMIFS($F$4:$F$835 , $D$4:$D$835, "Công việc", $E$4:$E$835, "chung")</f>
        <v/>
      </c>
      <c r="M2" s="14">
        <f>SUMIFS($F$4:$F$835 , $D$4:$D$835, "học tập", $E$4:$E$835, "chung")</f>
        <v/>
      </c>
      <c r="N2" s="14">
        <f>SUMIFS($F$4:$F$835 , $D$4:$D$835, "đồ dùng GĐ", $E$4:$E$835, "chung")</f>
        <v/>
      </c>
      <c r="O2" s="14">
        <f>SUMIFS($F$4:$F$835 , $D$4:$D$835, "phí tiện ích", $E$4:$E$835, "chung")</f>
        <v/>
      </c>
      <c r="P2" s="14">
        <f>SUMIFS($F$4:$F$835 , $D$4:$D$835, "Làm đẹp", $E$4:$E$835, "chung")</f>
        <v/>
      </c>
      <c r="Q2" s="14">
        <f>SUMIFS($F$4:$F$835 , $D$4:$D$835, "Y tế", $E$4:$E$835, "chung")</f>
        <v/>
      </c>
      <c r="R2" s="14">
        <f>SUMIFS($F$4:$F$835 , $D$4:$D$835, "event", $E$4:$E$835, "chung")</f>
        <v/>
      </c>
      <c r="S2" s="14">
        <f>SUMIFS($F$4:$F$835 , $D$4:$D$835, "Nợ", $E$4:$E$835, "chung")</f>
        <v/>
      </c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 hidden="1" s="96">
      <c r="A3" s="24" t="n"/>
      <c r="B3" s="67" t="n">
        <v>46113</v>
      </c>
      <c r="C3" s="69" t="n"/>
      <c r="F3" s="14">
        <f>SUM(F4:F835)</f>
        <v/>
      </c>
      <c r="H3" s="37" t="inlineStr">
        <is>
          <t>Chồng</t>
        </is>
      </c>
      <c r="I3" s="37">
        <f>SUM(J3:S3)</f>
        <v/>
      </c>
      <c r="J3" s="14">
        <f>SUMIFS($F$4:$F$835 , $D$4:$D$835, "Ăn uống", $E$4:$E$835, "chồng")</f>
        <v/>
      </c>
      <c r="K3" s="14">
        <f>SUMIFS($F$4:$F$835 , $D$4:$D$835, "vui chơi", $E$4:$E$835, "chồng")</f>
        <v/>
      </c>
      <c r="L3" s="14">
        <f>SUMIFS($F$4:$F$835 , $D$4:$D$835, "Công việc", $E$4:$E$835, "chồng")</f>
        <v/>
      </c>
      <c r="M3" s="14">
        <f>SUMIFS($F$4:$F$835 , $D$4:$D$835, "học tập", $E$4:$E$835, "chồng")</f>
        <v/>
      </c>
      <c r="N3" s="14">
        <f>SUMIFS($F$4:$F$835 , $D$4:$D$835, "đồ dùng GĐ", $E$4:$E$835, "chồng")</f>
        <v/>
      </c>
      <c r="O3" s="14">
        <f>SUMIFS($F$4:$F$835 , $D$4:$D$835, "phí tiện ích", $E$4:$E$835, "chồng")</f>
        <v/>
      </c>
      <c r="P3" s="14">
        <f>SUMIFS($F$4:$F$835 , $D$4:$D$835, "Làm đẹp", $E$4:$E$835, "chồng")</f>
        <v/>
      </c>
      <c r="Q3" s="14">
        <f>SUMIFS($F$4:$F$835 , $D$4:$D$835, "Y tế", $E$4:$E$835, "chồng")</f>
        <v/>
      </c>
      <c r="R3" s="14">
        <f>SUMIFS($F$4:$F$835 , $D$4:$D$835, "event", $E$4:$E$835, "chồng")</f>
        <v/>
      </c>
      <c r="S3" s="14">
        <f>SUMIFS($F$4:$F$835 , $D$4:$D$835, "Nợ", $E$4:$E$835, "chồng")</f>
        <v/>
      </c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 hidden="1" s="96">
      <c r="A4" s="24" t="n"/>
      <c r="B4" s="73" t="n"/>
      <c r="C4" s="74" t="inlineStr">
        <is>
          <t>nợ ck shinhan</t>
        </is>
      </c>
      <c r="D4" s="14" t="inlineStr">
        <is>
          <t>Nợ</t>
        </is>
      </c>
      <c r="E4" s="14" t="inlineStr">
        <is>
          <t>chồng</t>
        </is>
      </c>
      <c r="F4" s="14" t="n">
        <v>4500000</v>
      </c>
      <c r="G4" s="14" t="n"/>
      <c r="H4" s="76" t="inlineStr">
        <is>
          <t>vợ</t>
        </is>
      </c>
      <c r="I4" s="37">
        <f>SUM(J4:S4)</f>
        <v/>
      </c>
      <c r="J4" s="14">
        <f>SUMIFS($F$4:$F$835 , $D$4:$D$835, "Ăn uống", $E$4:$E$835, "vợ")</f>
        <v/>
      </c>
      <c r="K4" s="14">
        <f>SUMIFS($F$4:$F$835 , $D$4:$D$835, "vui chơi", $E$4:$E$835, "vợ")</f>
        <v/>
      </c>
      <c r="L4" s="14">
        <f>SUMIFS($F$4:$F$835 , $D$4:$D$835, "Công việc", $E$4:$E$835, "vợ")</f>
        <v/>
      </c>
      <c r="M4" s="14">
        <f>SUMIFS($F$4:$F$835 , $D$4:$D$835, "học tập", $E$4:$E$835, "vợ")</f>
        <v/>
      </c>
      <c r="N4" s="14">
        <f>SUMIFS($F$4:$F$835 , $D$4:$D$835, "đồ dùng GĐ", $E$4:$E$835, "vợ")</f>
        <v/>
      </c>
      <c r="O4" s="14">
        <f>SUMIFS($F$4:$F$835 , $D$4:$D$835, "phí tiện ích", $E$4:$E$835, "vợ")</f>
        <v/>
      </c>
      <c r="P4" s="14">
        <f>SUMIFS($F$4:$F$835 , $D$4:$D$835, "Làm đẹp", $E$4:$E$835, "vợ")</f>
        <v/>
      </c>
      <c r="Q4" s="14">
        <f>SUMIFS($F$4:$F$835 , $D$4:$D$835, "Y tế", $E$4:$E$835, "vợ")</f>
        <v/>
      </c>
      <c r="R4" s="14">
        <f>SUMIFS($F$4:$F$835 , $D$4:$D$835, "event", $E$4:$E$835, "vợ")</f>
        <v/>
      </c>
      <c r="S4" s="14">
        <f>SUMIFS($F$4:$F$835 , $D$4:$D$835, "Nợ", $E$4:$E$835, "vợ")</f>
        <v/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 hidden="1" s="96">
      <c r="A5" s="24" t="n"/>
      <c r="B5" s="67" t="n"/>
      <c r="C5" s="74" t="inlineStr">
        <is>
          <t>nợ thuế ck</t>
        </is>
      </c>
      <c r="D5" s="14" t="inlineStr">
        <is>
          <t>Nợ</t>
        </is>
      </c>
      <c r="E5" s="14" t="inlineStr">
        <is>
          <t>chồng</t>
        </is>
      </c>
      <c r="F5" s="14" t="n">
        <v>3000000</v>
      </c>
      <c r="G5" s="14" t="n"/>
      <c r="H5" s="76" t="inlineStr">
        <is>
          <t>subo</t>
        </is>
      </c>
      <c r="I5" s="37">
        <f>SUM(J5:S5)</f>
        <v/>
      </c>
      <c r="J5" s="14">
        <f>SUMIFS($F$4:$F$835 , $D$4:$D$835, "Ăn uống", $E$4:$E$835, "SUBO")</f>
        <v/>
      </c>
      <c r="K5" s="14">
        <f>SUMIFS($F$4:$F$835 , $D$4:$D$835, "vui chơi", $E$4:$E$835, "SUBO")</f>
        <v/>
      </c>
      <c r="L5" s="14">
        <f>SUMIFS($F$4:$F$835 , $D$4:$D$835, "Công việc", $E$4:$E$835, "SUBO")</f>
        <v/>
      </c>
      <c r="M5" s="14">
        <f>SUMIFS($F$4:$F$835 , $D$4:$D$835, "học tập", $E$4:$E$835, "SUBO")</f>
        <v/>
      </c>
      <c r="N5" s="14">
        <f>SUMIFS($F$4:$F$835 , $D$4:$D$835, "đồ dùng GĐ", $E$4:$E$835, "SUBO")</f>
        <v/>
      </c>
      <c r="O5" s="14">
        <f>SUMIFS($F$4:$F$835 , $D$4:$D$835, "phí tiện ích", $E$4:$E$835, "SUBO")</f>
        <v/>
      </c>
      <c r="P5" s="14">
        <f>SUMIFS($F$4:$F$835 , $D$4:$D$835, "Làm đẹp", $E$4:$E$835, "SUBO")</f>
        <v/>
      </c>
      <c r="Q5" s="14">
        <f>SUMIFS($F$4:$F$835 , $D$4:$D$835, "Y tế", $E$4:$E$835, "SUBO")</f>
        <v/>
      </c>
      <c r="R5" s="14">
        <f>SUMIFS($F$4:$F$835 , $D$4:$D$835, "event", $E$4:$E$835, "SUBO")</f>
        <v/>
      </c>
      <c r="S5" s="14">
        <f>SUMIFS($F$4:$F$835 , $D$4:$D$835, "Nợ", $E$4:$E$835, "SUBO")</f>
        <v/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 hidden="1" s="96">
      <c r="A6" s="24" t="n"/>
      <c r="B6" s="67" t="n"/>
      <c r="C6" s="74" t="inlineStr">
        <is>
          <t>nợ đt vk</t>
        </is>
      </c>
      <c r="D6" s="14" t="inlineStr">
        <is>
          <t>Nợ</t>
        </is>
      </c>
      <c r="E6" s="14" t="inlineStr">
        <is>
          <t>vợ</t>
        </is>
      </c>
      <c r="F6" s="14" t="n">
        <v>3000000</v>
      </c>
      <c r="G6" s="14" t="n"/>
      <c r="H6" s="76" t="inlineStr">
        <is>
          <t>sugi</t>
        </is>
      </c>
      <c r="I6" s="37">
        <f>SUM(J6:S6)</f>
        <v/>
      </c>
      <c r="J6" s="14">
        <f>SUMIFS($F$4:$F$835 , $D$4:$D$835, "Ăn uống", $E$4:$E$835, "SUGI")</f>
        <v/>
      </c>
      <c r="K6" s="14">
        <f>SUMIFS($F$4:$F$835 , $D$4:$D$835, "vui chơi", $E$4:$E$835, "SUGI")</f>
        <v/>
      </c>
      <c r="L6" s="14">
        <f>SUMIFS($F$4:$F$835 , $D$4:$D$835, "Công việc", $E$4:$E$835, "SUGI")</f>
        <v/>
      </c>
      <c r="M6" s="14">
        <f>SUMIFS($F$4:$F$835 , $D$4:$D$835, "học tập", $E$4:$E$835, "SUGI")</f>
        <v/>
      </c>
      <c r="N6" s="14">
        <f>SUMIFS($F$4:$F$835 , $D$4:$D$835, "đồ dùng GĐ", $E$4:$E$835, "SUGI")</f>
        <v/>
      </c>
      <c r="O6" s="14">
        <f>SUMIFS($F$4:$F$835 , $D$4:$D$835, "phí tiện ích", $E$4:$E$835, "SUGI")</f>
        <v/>
      </c>
      <c r="P6" s="14">
        <f>SUMIFS($F$4:$F$835 , $D$4:$D$835, "Làm đẹp", $E$4:$E$835, "SUGI")</f>
        <v/>
      </c>
      <c r="Q6" s="14">
        <f>SUMIFS($F$4:$F$835 , $D$4:$D$835, "Y tế", $E$4:$E$835, "SUGI")</f>
        <v/>
      </c>
      <c r="R6" s="14">
        <f>SUMIFS($F$4:$F$835 , $D$4:$D$835, "event", $E$4:$E$835, "SUGI")</f>
        <v/>
      </c>
      <c r="S6" s="14">
        <f>SUMIFS($F$4:$F$835 , $D$4:$D$835, "Nợ", $E$4:$E$835, "SUGI")</f>
        <v/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 hidden="1" s="96">
      <c r="A7" s="24" t="n"/>
      <c r="B7" s="67" t="n"/>
      <c r="C7" s="74" t="inlineStr">
        <is>
          <t>học phí subo</t>
        </is>
      </c>
      <c r="D7" s="14" t="inlineStr">
        <is>
          <t>học tập</t>
        </is>
      </c>
      <c r="E7" s="14" t="inlineStr">
        <is>
          <t>SUBO</t>
        </is>
      </c>
      <c r="F7" s="14">
        <f>2500000+9350000</f>
        <v/>
      </c>
      <c r="G7" s="14" t="n"/>
      <c r="H7" s="14" t="n"/>
      <c r="I7" s="14" t="inlineStr">
        <is>
          <t>sum</t>
        </is>
      </c>
      <c r="J7" s="77">
        <f>SUM(J2:J6)</f>
        <v/>
      </c>
      <c r="K7" s="77">
        <f>SUM(K2:K6)</f>
        <v/>
      </c>
      <c r="L7" s="77">
        <f>SUM(L2:L6)</f>
        <v/>
      </c>
      <c r="M7" s="77">
        <f>SUM(M2:M6)</f>
        <v/>
      </c>
      <c r="N7" s="77">
        <f>SUM(N2:N6)</f>
        <v/>
      </c>
      <c r="O7" s="77">
        <f>SUM(O2:O6)</f>
        <v/>
      </c>
      <c r="P7" s="77">
        <f>SUM(P2:P6)</f>
        <v/>
      </c>
      <c r="Q7" s="77">
        <f>SUM(Q2:Q6)</f>
        <v/>
      </c>
      <c r="R7" s="77">
        <f>SUM(R2:R6)</f>
        <v/>
      </c>
      <c r="S7" s="77">
        <f>SUM(S2:S6)</f>
        <v/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 hidden="1" s="96">
      <c r="A8" s="24" t="n"/>
      <c r="B8" s="67" t="n"/>
      <c r="C8" s="74" t="inlineStr">
        <is>
          <t>gửi tài liệu ts</t>
        </is>
      </c>
      <c r="D8" s="14" t="inlineStr">
        <is>
          <t>phí tiện ích</t>
        </is>
      </c>
      <c r="E8" s="14" t="inlineStr">
        <is>
          <t>Chung</t>
        </is>
      </c>
      <c r="F8" s="14" t="n">
        <v>18000</v>
      </c>
      <c r="G8" s="14" t="n"/>
      <c r="H8" s="14" t="n"/>
      <c r="I8" s="14" t="inlineStr">
        <is>
          <t>%</t>
        </is>
      </c>
      <c r="J8" s="72">
        <f>J7/$I$1</f>
        <v/>
      </c>
      <c r="K8" s="72">
        <f>K7/$I$1</f>
        <v/>
      </c>
      <c r="L8" s="72">
        <f>L7/$I$1</f>
        <v/>
      </c>
      <c r="M8" s="72">
        <f>M7/$I$1</f>
        <v/>
      </c>
      <c r="N8" s="72">
        <f>N7/$I$1</f>
        <v/>
      </c>
      <c r="O8" s="72">
        <f>O7/$I$1</f>
        <v/>
      </c>
      <c r="P8" s="72">
        <f>P7/$I$1</f>
        <v/>
      </c>
      <c r="Q8" s="72">
        <f>Q7/$I$1</f>
        <v/>
      </c>
      <c r="R8" s="72">
        <f>R7/$I$1</f>
        <v/>
      </c>
      <c r="S8" s="72">
        <f>S7/$I$1</f>
        <v/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 hidden="1" s="96">
      <c r="A9" s="24" t="n"/>
      <c r="B9" s="67" t="n"/>
      <c r="C9" s="74" t="inlineStr">
        <is>
          <t>tiền nước cc</t>
        </is>
      </c>
      <c r="D9" s="14" t="inlineStr">
        <is>
          <t>phí tiện ích</t>
        </is>
      </c>
      <c r="E9" s="14" t="inlineStr">
        <is>
          <t>Chung</t>
        </is>
      </c>
      <c r="F9" s="14" t="n">
        <v>753000</v>
      </c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 hidden="1" s="96">
      <c r="A10" s="24" t="n"/>
      <c r="B10" s="67" t="n">
        <v>46115</v>
      </c>
      <c r="C10" s="74" t="inlineStr">
        <is>
          <t>khám nhi đồng</t>
        </is>
      </c>
      <c r="D10" s="14" t="inlineStr">
        <is>
          <t>Y tế</t>
        </is>
      </c>
      <c r="E10" s="14" t="inlineStr">
        <is>
          <t>SUBO</t>
        </is>
      </c>
      <c r="F10" s="14">
        <f>580000</f>
        <v/>
      </c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>
      <c r="A11" s="24" t="n"/>
      <c r="B11" s="67" t="n"/>
      <c r="C11" s="74" t="inlineStr">
        <is>
          <t>ếch, gừng, dầu hào</t>
        </is>
      </c>
      <c r="D11" s="14" t="inlineStr">
        <is>
          <t>Ăn uống</t>
        </is>
      </c>
      <c r="E11" s="14" t="inlineStr">
        <is>
          <t>Chung</t>
        </is>
      </c>
      <c r="F11" s="14">
        <f>200000+24000+3000</f>
        <v/>
      </c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>
        <f>J4/14</f>
        <v/>
      </c>
      <c r="W11" s="14" t="n"/>
      <c r="X11" s="14" t="n"/>
      <c r="Y11" s="14" t="n"/>
      <c r="Z11" s="14" t="n"/>
      <c r="AA11" s="14" t="n"/>
      <c r="AB11" s="14" t="n"/>
      <c r="AC11" s="14" t="n"/>
    </row>
    <row r="12">
      <c r="A12" s="24" t="n"/>
      <c r="B12" s="67" t="n"/>
      <c r="C12" s="74" t="inlineStr">
        <is>
          <t>circle k bánh bao,..</t>
        </is>
      </c>
      <c r="D12" s="14" t="inlineStr">
        <is>
          <t>Ăn uống</t>
        </is>
      </c>
      <c r="E12" s="14" t="inlineStr">
        <is>
          <t>Chung</t>
        </is>
      </c>
      <c r="F12" s="14" t="n">
        <v>39000</v>
      </c>
      <c r="G12" s="14" t="inlineStr">
        <is>
          <t>vp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 hidden="1" s="96">
      <c r="A13" s="24" t="n"/>
      <c r="B13" s="67" t="n">
        <v>46116</v>
      </c>
      <c r="C13" s="74" t="inlineStr">
        <is>
          <t>khám tiểu đường</t>
        </is>
      </c>
      <c r="D13" s="14" t="inlineStr">
        <is>
          <t>Y tế</t>
        </is>
      </c>
      <c r="E13" s="14" t="inlineStr">
        <is>
          <t>vợ</t>
        </is>
      </c>
      <c r="F13" s="14" t="n">
        <v>250000</v>
      </c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</row>
    <row r="14" hidden="1" s="96">
      <c r="A14" s="24" t="n"/>
      <c r="B14" s="67" t="n"/>
      <c r="C14" s="74" t="inlineStr">
        <is>
          <t>thuốc oresol</t>
        </is>
      </c>
      <c r="D14" s="14" t="inlineStr">
        <is>
          <t>Y tế</t>
        </is>
      </c>
      <c r="E14" s="14" t="inlineStr">
        <is>
          <t>SUBO</t>
        </is>
      </c>
      <c r="F14" s="14" t="n">
        <v>33000</v>
      </c>
      <c r="G14" s="14" t="inlineStr">
        <is>
          <t>vp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>
        <f>J3/14</f>
        <v/>
      </c>
      <c r="W14" s="14" t="n"/>
      <c r="X14" s="14" t="n"/>
      <c r="Y14" s="14" t="n"/>
      <c r="Z14" s="14" t="n"/>
      <c r="AA14" s="14" t="n"/>
      <c r="AB14" s="14" t="n"/>
      <c r="AC14" s="14" t="n"/>
    </row>
    <row r="15">
      <c r="A15" s="24" t="n"/>
      <c r="B15" s="67" t="n"/>
      <c r="C15" s="74" t="inlineStr">
        <is>
          <t>ministop, bhx, coop, tous les jous</t>
        </is>
      </c>
      <c r="D15" s="14" t="inlineStr">
        <is>
          <t>Ăn uống</t>
        </is>
      </c>
      <c r="E15" s="14" t="inlineStr">
        <is>
          <t>Chung</t>
        </is>
      </c>
      <c r="F15" s="14">
        <f>72000+30000+23000+78000</f>
        <v/>
      </c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 hidden="1" s="96">
      <c r="A16" s="24" t="n"/>
      <c r="B16" s="67" t="n"/>
      <c r="C16" s="74" t="inlineStr">
        <is>
          <t xml:space="preserve">bao rác </t>
        </is>
      </c>
      <c r="D16" s="14" t="inlineStr">
        <is>
          <t>đồ dùng GĐ</t>
        </is>
      </c>
      <c r="E16" s="14" t="inlineStr">
        <is>
          <t>Chung</t>
        </is>
      </c>
      <c r="F16" s="14" t="n">
        <v>204000</v>
      </c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 hidden="1" s="96">
      <c r="A17" s="24" t="n"/>
      <c r="B17" s="67" t="n"/>
      <c r="C17" s="74" t="inlineStr">
        <is>
          <t>điện thoại vk</t>
        </is>
      </c>
      <c r="D17" s="14" t="inlineStr">
        <is>
          <t>phí tiện ích</t>
        </is>
      </c>
      <c r="E17" s="14" t="inlineStr">
        <is>
          <t>vợ</t>
        </is>
      </c>
      <c r="F17" s="14" t="n">
        <v>50000</v>
      </c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</row>
    <row r="18" hidden="1" s="96">
      <c r="A18" s="24" t="n"/>
      <c r="B18" s="67" t="n"/>
      <c r="C18" s="74" t="inlineStr">
        <is>
          <t>mua cá</t>
        </is>
      </c>
      <c r="D18" s="14" t="inlineStr">
        <is>
          <t>vui chơi</t>
        </is>
      </c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 hidden="1" s="96">
      <c r="A19" s="24" t="n"/>
      <c r="B19" s="67" t="n"/>
      <c r="C19" s="74" t="inlineStr">
        <is>
          <t>học bơi</t>
        </is>
      </c>
      <c r="D19" s="14" t="inlineStr">
        <is>
          <t>Y tế</t>
        </is>
      </c>
      <c r="E19" s="14" t="inlineStr">
        <is>
          <t>SUBO</t>
        </is>
      </c>
      <c r="F19" s="14" t="n">
        <v>430000</v>
      </c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>
      <c r="A20" s="24" t="n"/>
      <c r="B20" s="67" t="n">
        <v>46117</v>
      </c>
      <c r="C20" s="74" t="inlineStr">
        <is>
          <t>gà</t>
        </is>
      </c>
      <c r="D20" s="14" t="inlineStr">
        <is>
          <t>Ăn uống</t>
        </is>
      </c>
      <c r="E20" s="14" t="inlineStr">
        <is>
          <t>Chung</t>
        </is>
      </c>
      <c r="F20" s="14" t="n">
        <v>270000</v>
      </c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</row>
    <row r="21">
      <c r="A21" s="24" t="n"/>
      <c r="B21" s="67" t="n"/>
      <c r="C21" s="74" t="inlineStr">
        <is>
          <t xml:space="preserve">cafe + gửi xe đưa con đi thi </t>
        </is>
      </c>
      <c r="D21" s="14" t="inlineStr">
        <is>
          <t>Ăn uống</t>
        </is>
      </c>
      <c r="E21" s="14" t="inlineStr">
        <is>
          <t>Chung</t>
        </is>
      </c>
      <c r="F21" s="14" t="n">
        <v>80000</v>
      </c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</row>
    <row r="22">
      <c r="A22" s="24" t="n"/>
      <c r="B22" s="67" t="n"/>
      <c r="C22" s="74" t="inlineStr">
        <is>
          <t>nước suối + rau nấm</t>
        </is>
      </c>
      <c r="D22" s="14" t="inlineStr">
        <is>
          <t>Ăn uống</t>
        </is>
      </c>
      <c r="E22" s="14" t="inlineStr">
        <is>
          <t>Chung</t>
        </is>
      </c>
      <c r="F22" s="14">
        <f>195000+14000</f>
        <v/>
      </c>
      <c r="G22" s="14" t="inlineStr">
        <is>
          <t>vp</t>
        </is>
      </c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</row>
    <row r="23" hidden="1" s="96">
      <c r="A23" s="24" t="n"/>
      <c r="B23" s="67" t="n"/>
      <c r="C23" s="74" t="inlineStr">
        <is>
          <t>quần áo</t>
        </is>
      </c>
      <c r="D23" s="14" t="inlineStr">
        <is>
          <t>Làm đẹp</t>
        </is>
      </c>
      <c r="E23" s="14" t="inlineStr">
        <is>
          <t>SUBO</t>
        </is>
      </c>
      <c r="F23" s="14" t="n">
        <v>398000</v>
      </c>
      <c r="G23" s="14" t="inlineStr">
        <is>
          <t>vp</t>
        </is>
      </c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</row>
    <row r="24">
      <c r="A24" s="24" t="n"/>
      <c r="B24" s="67" t="n"/>
      <c r="C24" s="74" t="inlineStr">
        <is>
          <t>coop giga</t>
        </is>
      </c>
      <c r="D24" s="14" t="inlineStr">
        <is>
          <t>Ăn uống</t>
        </is>
      </c>
      <c r="E24" s="14" t="inlineStr">
        <is>
          <t>Chung</t>
        </is>
      </c>
      <c r="F24" s="14">
        <f>942000+99000</f>
        <v/>
      </c>
      <c r="G24" s="14" t="inlineStr">
        <is>
          <t>vp</t>
        </is>
      </c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</row>
    <row r="25" hidden="1" s="96">
      <c r="A25" s="24" t="n"/>
      <c r="B25" s="78" t="n"/>
      <c r="C25" s="74" t="inlineStr">
        <is>
          <t>khẩu trang</t>
        </is>
      </c>
      <c r="D25" s="14" t="inlineStr">
        <is>
          <t>đồ dùng GĐ</t>
        </is>
      </c>
      <c r="E25" s="14" t="inlineStr">
        <is>
          <t>Chung</t>
        </is>
      </c>
      <c r="F25" s="14" t="n">
        <v>146000</v>
      </c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</row>
    <row r="26">
      <c r="A26" s="24" t="n"/>
      <c r="B26" s="78" t="n"/>
      <c r="C26" s="74" t="inlineStr">
        <is>
          <t>nước chấm cay tê dại</t>
        </is>
      </c>
      <c r="D26" s="14" t="inlineStr">
        <is>
          <t>Ăn uống</t>
        </is>
      </c>
      <c r="E26" s="14" t="inlineStr">
        <is>
          <t>Chung</t>
        </is>
      </c>
      <c r="F26" s="14" t="n">
        <v>58000</v>
      </c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</row>
    <row r="27" hidden="1" s="96">
      <c r="A27" s="24" t="n"/>
      <c r="B27" s="78" t="n"/>
      <c r="C27" s="74" t="inlineStr">
        <is>
          <t>túi trữ sữa</t>
        </is>
      </c>
      <c r="D27" s="14" t="inlineStr">
        <is>
          <t>đồ dùng GĐ</t>
        </is>
      </c>
      <c r="E27" s="14" t="inlineStr">
        <is>
          <t>SUGI</t>
        </is>
      </c>
      <c r="F27" s="14" t="n">
        <v>167000</v>
      </c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</row>
    <row r="28">
      <c r="A28" s="24" t="n"/>
      <c r="B28" s="78" t="n"/>
      <c r="C28" s="74" t="inlineStr">
        <is>
          <t>sưqx</t>
        </is>
      </c>
      <c r="D28" s="14" t="inlineStr">
        <is>
          <t>Ăn uống</t>
        </is>
      </c>
      <c r="E28" s="14" t="inlineStr">
        <is>
          <t>Chung</t>
        </is>
      </c>
      <c r="F28" s="14" t="n">
        <v>468000</v>
      </c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</row>
    <row r="29" hidden="1" s="96">
      <c r="A29" s="24" t="n"/>
      <c r="B29" s="78" t="n"/>
      <c r="C29" s="74" t="inlineStr">
        <is>
          <t>áo sugi</t>
        </is>
      </c>
      <c r="D29" s="14" t="inlineStr">
        <is>
          <t>Làm đẹp</t>
        </is>
      </c>
      <c r="E29" s="14" t="inlineStr">
        <is>
          <t>SUGI</t>
        </is>
      </c>
      <c r="F29" s="14" t="n">
        <v>135000</v>
      </c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</row>
    <row r="30" hidden="1" s="96">
      <c r="A30" s="24" t="n"/>
      <c r="B30" s="78" t="inlineStr">
        <is>
          <t>6/4</t>
        </is>
      </c>
      <c r="C30" s="74" t="inlineStr">
        <is>
          <t>áo tập võ</t>
        </is>
      </c>
      <c r="D30" s="14" t="inlineStr">
        <is>
          <t>Làm đẹp</t>
        </is>
      </c>
      <c r="E30" s="14" t="inlineStr">
        <is>
          <t>SUBO</t>
        </is>
      </c>
      <c r="F30" s="14" t="n">
        <v>600000</v>
      </c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</row>
    <row r="31" hidden="1" s="96">
      <c r="A31" s="24" t="n"/>
      <c r="B31" s="78" t="n"/>
      <c r="C31" s="74" t="inlineStr">
        <is>
          <t>xăng vk.</t>
        </is>
      </c>
      <c r="D31" s="14" t="inlineStr">
        <is>
          <t>phí tiện ích</t>
        </is>
      </c>
      <c r="E31" s="14" t="inlineStr">
        <is>
          <t>vợ</t>
        </is>
      </c>
      <c r="F31" s="14" t="n">
        <v>105000</v>
      </c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</row>
    <row r="32" hidden="1" s="96">
      <c r="A32" s="24" t="n"/>
      <c r="B32" s="78" t="n"/>
      <c r="C32" s="74" t="inlineStr">
        <is>
          <t>chat gpt</t>
        </is>
      </c>
      <c r="D32" s="14" t="inlineStr">
        <is>
          <t>Công việc</t>
        </is>
      </c>
      <c r="E32" s="14" t="inlineStr">
        <is>
          <t>Chung</t>
        </is>
      </c>
      <c r="F32" s="14">
        <f>48990000-48399000</f>
        <v/>
      </c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</row>
    <row r="33" hidden="1" s="96">
      <c r="A33" s="24" t="n"/>
      <c r="B33" s="78" t="inlineStr">
        <is>
          <t>8/4</t>
        </is>
      </c>
      <c r="C33" s="74" t="inlineStr">
        <is>
          <t>vaccine</t>
        </is>
      </c>
      <c r="D33" s="14" t="inlineStr">
        <is>
          <t>Y tế</t>
        </is>
      </c>
      <c r="E33" s="14" t="inlineStr">
        <is>
          <t>SUGI</t>
        </is>
      </c>
      <c r="F33" s="14" t="n">
        <v>3410000</v>
      </c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</row>
    <row r="34" hidden="1" s="96">
      <c r="A34" s="24" t="n"/>
      <c r="B34" s="78" t="n"/>
      <c r="C34" s="74" t="inlineStr">
        <is>
          <t>ck mời nv</t>
        </is>
      </c>
      <c r="D34" s="14" t="inlineStr">
        <is>
          <t>Công việc</t>
        </is>
      </c>
      <c r="E34" s="14" t="inlineStr">
        <is>
          <t>chồng</t>
        </is>
      </c>
      <c r="F34" s="14" t="n">
        <v>484000</v>
      </c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</row>
    <row r="35" hidden="1" s="96">
      <c r="A35" s="24" t="n"/>
      <c r="B35" s="78" t="n"/>
      <c r="C35" s="74" t="inlineStr">
        <is>
          <t>gửi hs ts</t>
        </is>
      </c>
      <c r="D35" s="14" t="inlineStr">
        <is>
          <t>Công việc</t>
        </is>
      </c>
      <c r="E35" s="14" t="inlineStr">
        <is>
          <t>vợ</t>
        </is>
      </c>
      <c r="F35" s="14" t="n">
        <v>17000</v>
      </c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</row>
    <row r="36" hidden="1" s="96">
      <c r="A36" s="24" t="n"/>
      <c r="B36" s="78" t="n"/>
      <c r="C36" s="74" t="inlineStr">
        <is>
          <t>thuốc</t>
        </is>
      </c>
      <c r="D36" s="14" t="inlineStr">
        <is>
          <t>Y tế</t>
        </is>
      </c>
      <c r="E36" s="14" t="inlineStr">
        <is>
          <t>SUGI</t>
        </is>
      </c>
      <c r="F36" s="14" t="n">
        <v>47000</v>
      </c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</row>
    <row r="37">
      <c r="A37" s="24" t="n"/>
      <c r="B37" s="78" t="n"/>
      <c r="C37" s="74" t="inlineStr">
        <is>
          <t>hạt điều</t>
        </is>
      </c>
      <c r="D37" s="14" t="inlineStr">
        <is>
          <t>Ăn uống</t>
        </is>
      </c>
      <c r="E37" s="14" t="inlineStr">
        <is>
          <t>Chung</t>
        </is>
      </c>
      <c r="F37" s="14" t="n">
        <v>108000</v>
      </c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</row>
    <row r="38" hidden="1" s="96">
      <c r="A38" s="24" t="n"/>
      <c r="B38" s="78" t="n"/>
      <c r="C38" s="74" t="inlineStr">
        <is>
          <t>đh</t>
        </is>
      </c>
      <c r="D38" s="14" t="inlineStr">
        <is>
          <t>Làm đẹp</t>
        </is>
      </c>
      <c r="E38" s="14" t="inlineStr">
        <is>
          <t>vợ</t>
        </is>
      </c>
      <c r="F38" s="14" t="n">
        <v>306000</v>
      </c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</row>
    <row r="39" hidden="1" s="96">
      <c r="A39" s="24" t="n"/>
      <c r="B39" s="78" t="n"/>
      <c r="C39" s="74" t="inlineStr">
        <is>
          <t>thuốc tây</t>
        </is>
      </c>
      <c r="D39" s="14" t="inlineStr">
        <is>
          <t>Y tế</t>
        </is>
      </c>
      <c r="E39" s="14" t="inlineStr">
        <is>
          <t>Chung</t>
        </is>
      </c>
      <c r="F39" s="14" t="n">
        <v>111000</v>
      </c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</row>
    <row r="40">
      <c r="A40" s="24" t="n"/>
      <c r="B40" s="78" t="inlineStr">
        <is>
          <t>10/4</t>
        </is>
      </c>
      <c r="C40" s="74" t="inlineStr">
        <is>
          <t>đồ ăn kingfood</t>
        </is>
      </c>
      <c r="D40" s="14" t="inlineStr">
        <is>
          <t>Ăn uống</t>
        </is>
      </c>
      <c r="E40" s="14" t="inlineStr">
        <is>
          <t>Chung</t>
        </is>
      </c>
      <c r="F40" s="14" t="n">
        <v>372000</v>
      </c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</row>
    <row r="41" hidden="1" s="96">
      <c r="A41" s="24" t="n"/>
      <c r="B41" s="78" t="n"/>
      <c r="C41" s="74" t="inlineStr">
        <is>
          <t>vit D</t>
        </is>
      </c>
      <c r="D41" s="14" t="inlineStr">
        <is>
          <t>Y tế</t>
        </is>
      </c>
      <c r="E41" s="14" t="inlineStr">
        <is>
          <t>SUGI</t>
        </is>
      </c>
      <c r="F41" s="14" t="n">
        <v>396000</v>
      </c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</row>
    <row r="42" hidden="1" s="96">
      <c r="A42" s="24" t="n"/>
      <c r="B42" s="78" t="n"/>
      <c r="C42" s="74" t="inlineStr">
        <is>
          <t>test tđ</t>
        </is>
      </c>
      <c r="D42" s="14" t="inlineStr">
        <is>
          <t>Y tế</t>
        </is>
      </c>
      <c r="E42" s="14" t="inlineStr">
        <is>
          <t>vợ</t>
        </is>
      </c>
      <c r="F42" s="14" t="n">
        <v>344000</v>
      </c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</row>
    <row r="43" hidden="1" s="96">
      <c r="A43" s="24" t="n"/>
      <c r="B43" s="78" t="n"/>
      <c r="C43" s="74" t="inlineStr">
        <is>
          <t>đồ chơi mkd</t>
        </is>
      </c>
      <c r="D43" s="14" t="inlineStr">
        <is>
          <t>vui chơi</t>
        </is>
      </c>
      <c r="E43" s="14" t="inlineStr">
        <is>
          <t>SUBO</t>
        </is>
      </c>
      <c r="F43" s="14" t="n">
        <v>65000</v>
      </c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</row>
    <row r="44">
      <c r="A44" s="24" t="n"/>
      <c r="B44" s="78" t="inlineStr">
        <is>
          <t>11/4</t>
        </is>
      </c>
      <c r="C44" s="74" t="inlineStr">
        <is>
          <t>coop</t>
        </is>
      </c>
      <c r="D44" s="14" t="inlineStr">
        <is>
          <t>Ăn uống</t>
        </is>
      </c>
      <c r="E44" s="14" t="inlineStr">
        <is>
          <t>Chung</t>
        </is>
      </c>
      <c r="F44" s="14">
        <f>92000+30000</f>
        <v/>
      </c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</row>
    <row r="45">
      <c r="A45" s="24" t="n"/>
      <c r="B45" s="78" t="n"/>
      <c r="C45" s="74" t="inlineStr">
        <is>
          <t>bò chợ ck mua$</t>
        </is>
      </c>
      <c r="D45" s="14" t="inlineStr">
        <is>
          <t>Ăn uống</t>
        </is>
      </c>
      <c r="E45" s="14" t="inlineStr">
        <is>
          <t>Chung</t>
        </is>
      </c>
      <c r="F45" s="14" t="n">
        <v>430000</v>
      </c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</row>
    <row r="46" hidden="1" s="96">
      <c r="A46" s="24" t="n"/>
      <c r="B46" s="78" t="n"/>
      <c r="C46" s="74" t="inlineStr">
        <is>
          <t>sách</t>
        </is>
      </c>
      <c r="D46" s="14" t="inlineStr">
        <is>
          <t>vui chơi</t>
        </is>
      </c>
      <c r="E46" s="14" t="inlineStr">
        <is>
          <t>SUBO</t>
        </is>
      </c>
      <c r="F46" s="14" t="n">
        <v>20000</v>
      </c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</row>
    <row r="47">
      <c r="A47" s="24" t="n"/>
      <c r="B47" s="78" t="n"/>
      <c r="C47" s="74" t="inlineStr">
        <is>
          <t>emart + winmart</t>
        </is>
      </c>
      <c r="D47" s="14" t="inlineStr">
        <is>
          <t>Ăn uống</t>
        </is>
      </c>
      <c r="E47" s="14" t="inlineStr">
        <is>
          <t>Chung</t>
        </is>
      </c>
      <c r="F47" s="14">
        <f>50000+55000+383000+32000</f>
        <v/>
      </c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</row>
    <row r="48" hidden="1" s="96">
      <c r="A48" s="24" t="n"/>
      <c r="B48" s="78" t="n"/>
      <c r="C48" s="74" t="inlineStr">
        <is>
          <t xml:space="preserve">tiền điện </t>
        </is>
      </c>
      <c r="D48" s="14" t="inlineStr">
        <is>
          <t>phí tiện ích</t>
        </is>
      </c>
      <c r="E48" s="14" t="inlineStr">
        <is>
          <t>Chung</t>
        </is>
      </c>
      <c r="F48" s="14" t="n">
        <v>1534000</v>
      </c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</row>
    <row r="49" hidden="1" s="96">
      <c r="A49" s="24" t="n"/>
      <c r="B49" s="78" t="n"/>
      <c r="C49" s="74" t="inlineStr">
        <is>
          <t>internet</t>
        </is>
      </c>
      <c r="D49" s="14" t="inlineStr">
        <is>
          <t>phí tiện ích</t>
        </is>
      </c>
      <c r="E49" s="14" t="inlineStr">
        <is>
          <t>Chung</t>
        </is>
      </c>
      <c r="F49" s="14" t="n">
        <v>220000</v>
      </c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>
        <f>J2+J3+J4</f>
        <v/>
      </c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</row>
    <row r="50" hidden="1" s="96">
      <c r="A50" s="24" t="n"/>
      <c r="B50" s="78" t="inlineStr">
        <is>
          <t>13/4</t>
        </is>
      </c>
      <c r="C50" s="74" t="inlineStr">
        <is>
          <t>đám ma vk anh Hạnh</t>
        </is>
      </c>
      <c r="D50" s="14" t="inlineStr">
        <is>
          <t>event</t>
        </is>
      </c>
      <c r="E50" s="14" t="inlineStr">
        <is>
          <t>vợ</t>
        </is>
      </c>
      <c r="F50" s="14" t="n">
        <v>500000</v>
      </c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</row>
    <row r="51" hidden="1" s="96">
      <c r="A51" s="24" t="n"/>
      <c r="B51" s="78" t="n"/>
      <c r="C51" s="74" t="inlineStr">
        <is>
          <t>cưới a. đông</t>
        </is>
      </c>
      <c r="D51" s="14" t="inlineStr">
        <is>
          <t>event</t>
        </is>
      </c>
      <c r="E51" s="14" t="inlineStr">
        <is>
          <t>vợ</t>
        </is>
      </c>
      <c r="F51" s="14" t="n">
        <v>1000000</v>
      </c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>
        <f>T49/20</f>
        <v/>
      </c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</row>
    <row r="52" hidden="1" s="96">
      <c r="A52" s="24" t="n"/>
      <c r="B52" s="78" t="n"/>
      <c r="C52" s="74" t="inlineStr">
        <is>
          <t>dầu dừa</t>
        </is>
      </c>
      <c r="D52" s="14" t="inlineStr">
        <is>
          <t>Làm đẹp</t>
        </is>
      </c>
      <c r="E52" s="14" t="inlineStr">
        <is>
          <t>SUGI</t>
        </is>
      </c>
      <c r="F52" s="14" t="n">
        <v>90000</v>
      </c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</row>
    <row r="53" hidden="1" s="96">
      <c r="A53" s="24" t="n"/>
      <c r="B53" s="78" t="n"/>
      <c r="C53" s="74" t="inlineStr">
        <is>
          <t>shopee vip</t>
        </is>
      </c>
      <c r="D53" s="14" t="inlineStr">
        <is>
          <t>phí tiện ích</t>
        </is>
      </c>
      <c r="E53" s="14" t="inlineStr">
        <is>
          <t>Chung</t>
        </is>
      </c>
      <c r="F53" s="14" t="n">
        <v>119000</v>
      </c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</row>
    <row r="54">
      <c r="A54" s="24" t="n"/>
      <c r="B54" s="78" t="n"/>
      <c r="C54" s="74" t="inlineStr">
        <is>
          <t>đưa  mẹ mua đồ ăn</t>
        </is>
      </c>
      <c r="D54" s="14" t="inlineStr">
        <is>
          <t>Ăn uống</t>
        </is>
      </c>
      <c r="E54" s="14" t="inlineStr">
        <is>
          <t>Chung</t>
        </is>
      </c>
      <c r="F54" s="14" t="n">
        <v>5000000</v>
      </c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</row>
    <row r="55" hidden="1" s="96">
      <c r="A55" s="24" t="n"/>
      <c r="B55" s="78" t="inlineStr">
        <is>
          <t>15/4</t>
        </is>
      </c>
      <c r="C55" s="74" t="inlineStr">
        <is>
          <t>đt vk</t>
        </is>
      </c>
      <c r="D55" s="14" t="inlineStr">
        <is>
          <t>phí tiện ích</t>
        </is>
      </c>
      <c r="E55" s="14" t="inlineStr">
        <is>
          <t>vợ</t>
        </is>
      </c>
      <c r="F55" s="14" t="n">
        <v>85000</v>
      </c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</row>
    <row r="56" hidden="1" s="96">
      <c r="A56" s="24" t="n"/>
      <c r="B56" s="78" t="n"/>
      <c r="C56" s="74" t="inlineStr">
        <is>
          <t>đt ck</t>
        </is>
      </c>
      <c r="D56" s="14" t="inlineStr">
        <is>
          <t>phí tiện ích</t>
        </is>
      </c>
      <c r="E56" s="14" t="inlineStr">
        <is>
          <t>chồng</t>
        </is>
      </c>
      <c r="F56" s="14" t="n">
        <v>90000</v>
      </c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</row>
    <row r="57" hidden="1" s="96">
      <c r="A57" s="24" t="n"/>
      <c r="B57" s="78" t="n"/>
      <c r="C57" s="74" t="inlineStr">
        <is>
          <t>bản sao gks, photo, sao y</t>
        </is>
      </c>
      <c r="D57" s="14" t="inlineStr">
        <is>
          <t>phí tiện ích</t>
        </is>
      </c>
      <c r="E57" s="14" t="inlineStr">
        <is>
          <t>Chung</t>
        </is>
      </c>
      <c r="F57" s="14">
        <f>88000+40000+56000</f>
        <v/>
      </c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</row>
    <row r="58">
      <c r="A58" s="24" t="n"/>
      <c r="B58" s="78" t="inlineStr">
        <is>
          <t>16/4</t>
        </is>
      </c>
      <c r="C58" s="74" t="inlineStr">
        <is>
          <t>bơ, bún mắm, bánh chuối, dừa, quýt, hoa cúng, bánh snack</t>
        </is>
      </c>
      <c r="D58" s="14" t="inlineStr">
        <is>
          <t>Ăn uống</t>
        </is>
      </c>
      <c r="E58" s="14" t="inlineStr">
        <is>
          <t>Chung</t>
        </is>
      </c>
      <c r="F58" s="14">
        <f>102000+195000+40000+72000+100000+196000</f>
        <v/>
      </c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</row>
    <row r="59" hidden="1" s="96">
      <c r="A59" s="24" t="n"/>
      <c r="B59" s="78" t="n"/>
      <c r="C59" s="74" t="inlineStr">
        <is>
          <t>test đường</t>
        </is>
      </c>
      <c r="D59" s="14" t="inlineStr">
        <is>
          <t>Y tế</t>
        </is>
      </c>
      <c r="E59" s="14" t="inlineStr">
        <is>
          <t>chồng</t>
        </is>
      </c>
      <c r="F59" s="14" t="n">
        <v>344000</v>
      </c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</row>
    <row r="60">
      <c r="A60" s="24" t="n"/>
      <c r="B60" s="78" t="inlineStr">
        <is>
          <t>19/4</t>
        </is>
      </c>
      <c r="C60" s="74" t="inlineStr">
        <is>
          <t>snack nấm shopee</t>
        </is>
      </c>
      <c r="D60" s="14" t="inlineStr">
        <is>
          <t>Ăn uống</t>
        </is>
      </c>
      <c r="E60" s="14" t="inlineStr">
        <is>
          <t>Chung</t>
        </is>
      </c>
      <c r="F60" s="14" t="n">
        <v>201000</v>
      </c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</row>
    <row r="61" hidden="1" s="96">
      <c r="A61" s="24" t="n"/>
      <c r="B61" s="78" t="n"/>
      <c r="C61" s="74" t="inlineStr">
        <is>
          <t>be đi cưới</t>
        </is>
      </c>
      <c r="D61" s="14" t="inlineStr">
        <is>
          <t>event</t>
        </is>
      </c>
      <c r="E61" s="14" t="inlineStr">
        <is>
          <t>vợ</t>
        </is>
      </c>
      <c r="F61" s="14">
        <f>54000+59000</f>
        <v/>
      </c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</row>
    <row r="62">
      <c r="A62" s="24" t="n"/>
      <c r="B62" s="78" t="n"/>
      <c r="C62" s="74" t="inlineStr">
        <is>
          <t>gà dak lak</t>
        </is>
      </c>
      <c r="D62" s="14" t="inlineStr">
        <is>
          <t>Ăn uống</t>
        </is>
      </c>
      <c r="E62" s="14" t="inlineStr">
        <is>
          <t>Chung</t>
        </is>
      </c>
      <c r="F62" s="14" t="n">
        <v>400000</v>
      </c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</row>
    <row r="63">
      <c r="A63" s="24" t="n"/>
      <c r="B63" s="78" t="n"/>
      <c r="C63" s="74" t="inlineStr">
        <is>
          <t>bún bò, tàu hũ, nước dừa</t>
        </is>
      </c>
      <c r="D63" s="14" t="inlineStr">
        <is>
          <t>Ăn uống</t>
        </is>
      </c>
      <c r="E63" s="14" t="inlineStr">
        <is>
          <t>Chung</t>
        </is>
      </c>
      <c r="F63" s="14">
        <f>150000+18000*3+12000*3</f>
        <v/>
      </c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</row>
    <row r="64" hidden="1" s="96">
      <c r="A64" s="24" t="n"/>
      <c r="B64" s="78" t="n"/>
      <c r="C64" s="74" t="inlineStr">
        <is>
          <t>đồ tập võ ck</t>
        </is>
      </c>
      <c r="D64" s="14" t="inlineStr">
        <is>
          <t>Làm đẹp</t>
        </is>
      </c>
      <c r="E64" s="14" t="inlineStr">
        <is>
          <t>chồng</t>
        </is>
      </c>
      <c r="F64" s="14" t="n">
        <v>1450000</v>
      </c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</row>
    <row r="65">
      <c r="A65" s="24" t="n"/>
      <c r="B65" s="78" t="n"/>
      <c r="C65" s="74" t="inlineStr">
        <is>
          <t>hạt điều spee</t>
        </is>
      </c>
      <c r="D65" s="14" t="inlineStr">
        <is>
          <t>Ăn uống</t>
        </is>
      </c>
      <c r="E65" s="14" t="inlineStr">
        <is>
          <t>Chung</t>
        </is>
      </c>
      <c r="F65" s="14" t="n">
        <v>118000</v>
      </c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</row>
    <row r="66">
      <c r="A66" s="24" t="n"/>
      <c r="B66" s="78" t="n"/>
      <c r="C66" s="74" t="inlineStr">
        <is>
          <t>emart</t>
        </is>
      </c>
      <c r="D66" s="14" t="inlineStr">
        <is>
          <t>Ăn uống</t>
        </is>
      </c>
      <c r="E66" s="14" t="inlineStr">
        <is>
          <t>Chung</t>
        </is>
      </c>
      <c r="F66" s="14" t="n">
        <v>2127000</v>
      </c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</row>
    <row r="67" hidden="1" s="96">
      <c r="A67" s="24" t="n"/>
      <c r="B67" s="78" t="n"/>
      <c r="C67" s="74" t="inlineStr">
        <is>
          <t>youtube</t>
        </is>
      </c>
      <c r="D67" s="14" t="inlineStr">
        <is>
          <t>phí tiện ích</t>
        </is>
      </c>
      <c r="E67" s="14" t="inlineStr">
        <is>
          <t>chồng</t>
        </is>
      </c>
      <c r="F67" s="14" t="n">
        <v>88000</v>
      </c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</row>
    <row r="68">
      <c r="A68" s="24" t="n"/>
      <c r="B68" s="78" t="n"/>
      <c r="C68" s="74" t="inlineStr">
        <is>
          <t>cơm chay</t>
        </is>
      </c>
      <c r="D68" s="14" t="inlineStr">
        <is>
          <t>Ăn uống</t>
        </is>
      </c>
      <c r="E68" s="14" t="inlineStr">
        <is>
          <t>Chung</t>
        </is>
      </c>
      <c r="F68" s="14" t="n">
        <v>329000</v>
      </c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</row>
    <row r="69" hidden="1" s="96">
      <c r="A69" s="24" t="n"/>
      <c r="B69" s="78" t="n"/>
      <c r="C69" s="74" t="inlineStr">
        <is>
          <t>thẻ xe</t>
        </is>
      </c>
      <c r="D69" s="14" t="inlineStr">
        <is>
          <t>đồ dùng GĐ</t>
        </is>
      </c>
      <c r="E69" s="14" t="inlineStr">
        <is>
          <t>Chung</t>
        </is>
      </c>
      <c r="F69" s="14" t="n">
        <v>50000</v>
      </c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</row>
    <row r="70">
      <c r="A70" s="24" t="n"/>
      <c r="B70" s="78" t="n"/>
      <c r="C70" s="74" t="inlineStr">
        <is>
          <t xml:space="preserve">bún,... </t>
        </is>
      </c>
      <c r="D70" s="14" t="inlineStr">
        <is>
          <t>Ăn uống</t>
        </is>
      </c>
      <c r="E70" s="14" t="inlineStr">
        <is>
          <t>Chung</t>
        </is>
      </c>
      <c r="F70" s="14" t="n">
        <v>40000</v>
      </c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</row>
    <row r="71">
      <c r="A71" s="24" t="n"/>
      <c r="B71" s="78" t="inlineStr">
        <is>
          <t>24/4</t>
        </is>
      </c>
      <c r="C71" s="74" t="inlineStr">
        <is>
          <t>sầu riêng</t>
        </is>
      </c>
      <c r="D71" s="14" t="inlineStr">
        <is>
          <t>Ăn uống</t>
        </is>
      </c>
      <c r="E71" s="14" t="inlineStr">
        <is>
          <t>Chung</t>
        </is>
      </c>
      <c r="F71" s="14" t="n">
        <v>255000</v>
      </c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</row>
    <row r="72" hidden="1" s="96">
      <c r="A72" s="24" t="n"/>
      <c r="B72" s="78" t="n"/>
      <c r="C72" s="74" t="inlineStr">
        <is>
          <t>tập võ</t>
        </is>
      </c>
      <c r="D72" s="14" t="inlineStr">
        <is>
          <t>Y tế</t>
        </is>
      </c>
      <c r="E72" s="14" t="inlineStr">
        <is>
          <t>chồng</t>
        </is>
      </c>
      <c r="F72" s="14" t="n">
        <v>1000000</v>
      </c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</row>
    <row r="73">
      <c r="A73" s="24" t="n"/>
      <c r="B73" s="78" t="n"/>
      <c r="C73" s="74" t="inlineStr">
        <is>
          <t>rau giá</t>
        </is>
      </c>
      <c r="D73" s="14" t="inlineStr">
        <is>
          <t>Ăn uống</t>
        </is>
      </c>
      <c r="E73" s="14" t="inlineStr">
        <is>
          <t>Chung</t>
        </is>
      </c>
      <c r="F73" s="14">
        <f>55000</f>
        <v/>
      </c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</row>
    <row r="74" hidden="1" s="96">
      <c r="A74" s="24" t="n"/>
      <c r="B74" s="78" t="inlineStr">
        <is>
          <t>25/4</t>
        </is>
      </c>
      <c r="C74" s="74" t="inlineStr">
        <is>
          <t>thuốc đau bụng</t>
        </is>
      </c>
      <c r="D74" s="14" t="inlineStr">
        <is>
          <t>Y tế</t>
        </is>
      </c>
      <c r="E74" s="14" t="inlineStr">
        <is>
          <t>Chung</t>
        </is>
      </c>
      <c r="F74" s="14" t="n">
        <v>46000</v>
      </c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</row>
    <row r="75">
      <c r="A75" s="24" t="n"/>
      <c r="B75" s="78" t="n"/>
      <c r="C75" s="74" t="inlineStr">
        <is>
          <t>spee hạt, kem</t>
        </is>
      </c>
      <c r="D75" s="14" t="inlineStr">
        <is>
          <t>Ăn uống</t>
        </is>
      </c>
      <c r="E75" s="14" t="inlineStr">
        <is>
          <t>Chung</t>
        </is>
      </c>
      <c r="F75" s="14">
        <f>559000+405000+289000</f>
        <v/>
      </c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</row>
    <row r="76" hidden="1" s="96">
      <c r="A76" s="24" t="n"/>
      <c r="B76" s="78" t="n"/>
      <c r="C76" s="74" t="inlineStr">
        <is>
          <t>nôi, mũ cho sugi</t>
        </is>
      </c>
      <c r="D76" s="14" t="inlineStr">
        <is>
          <t>đồ dùng GĐ</t>
        </is>
      </c>
      <c r="E76" s="14" t="inlineStr">
        <is>
          <t>SUGI</t>
        </is>
      </c>
      <c r="F76" s="14">
        <f>435000+64000</f>
        <v/>
      </c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</row>
    <row r="77" hidden="1" s="96">
      <c r="A77" s="24" t="n"/>
      <c r="B77" s="78" t="n"/>
      <c r="C77" s="74" t="inlineStr">
        <is>
          <t>spee test tđ</t>
        </is>
      </c>
      <c r="D77" s="14" t="inlineStr">
        <is>
          <t>Y tế</t>
        </is>
      </c>
      <c r="E77" s="14" t="inlineStr">
        <is>
          <t>Chung</t>
        </is>
      </c>
      <c r="F77" s="14">
        <f>327000+208000</f>
        <v/>
      </c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</row>
    <row r="78" hidden="1" s="96">
      <c r="A78" s="24" t="n"/>
      <c r="B78" s="78" t="n"/>
      <c r="C78" s="74" t="inlineStr">
        <is>
          <t>spee gối thảo dược</t>
        </is>
      </c>
      <c r="D78" s="14" t="inlineStr">
        <is>
          <t>Y tế</t>
        </is>
      </c>
      <c r="E78" s="14" t="inlineStr">
        <is>
          <t>Chung</t>
        </is>
      </c>
      <c r="F78" s="14" t="n">
        <v>341000</v>
      </c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</row>
    <row r="79" hidden="1" s="96">
      <c r="A79" s="24" t="n"/>
      <c r="B79" s="78" t="n"/>
      <c r="C79" s="74" t="inlineStr">
        <is>
          <t>ăn vặt</t>
        </is>
      </c>
      <c r="D79" s="14" t="inlineStr">
        <is>
          <t>vui chơi</t>
        </is>
      </c>
      <c r="E79" s="14" t="inlineStr">
        <is>
          <t>Chung</t>
        </is>
      </c>
      <c r="F79" s="14" t="n">
        <v>200000</v>
      </c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</row>
    <row r="80">
      <c r="A80" s="24" t="n"/>
      <c r="B80" s="78" t="inlineStr">
        <is>
          <t>29/4</t>
        </is>
      </c>
      <c r="C80" s="74" t="inlineStr">
        <is>
          <t>bhx tương ớt,.., winmart</t>
        </is>
      </c>
      <c r="D80" s="14" t="inlineStr">
        <is>
          <t>Ăn uống</t>
        </is>
      </c>
      <c r="E80" s="14" t="inlineStr">
        <is>
          <t>Chung</t>
        </is>
      </c>
      <c r="F80" s="14">
        <f>90000+86000</f>
        <v/>
      </c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</row>
    <row r="81" hidden="1" s="96">
      <c r="A81" s="24" t="n"/>
      <c r="B81" s="78" t="n"/>
      <c r="C81" s="74" t="inlineStr">
        <is>
          <t>xăng ck</t>
        </is>
      </c>
      <c r="D81" s="14" t="inlineStr">
        <is>
          <t>phí tiện ích</t>
        </is>
      </c>
      <c r="E81" s="14" t="inlineStr">
        <is>
          <t>chồng</t>
        </is>
      </c>
      <c r="F81" s="14" t="n">
        <v>85000</v>
      </c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</row>
    <row r="82" hidden="1" s="96">
      <c r="A82" s="24" t="n"/>
      <c r="B82" s="78" t="n"/>
      <c r="C82" s="74" t="inlineStr">
        <is>
          <t>vũng tàu</t>
        </is>
      </c>
      <c r="D82" s="14" t="inlineStr">
        <is>
          <t>vui chơi</t>
        </is>
      </c>
      <c r="E82" s="14" t="inlineStr">
        <is>
          <t>Chung</t>
        </is>
      </c>
      <c r="F82" s="14">
        <f>59000+150000+42000+200000+60000+10000+28000*2</f>
        <v/>
      </c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</row>
    <row r="83">
      <c r="A83" s="24" t="n"/>
      <c r="B83" s="78" t="inlineStr">
        <is>
          <t>30/4</t>
        </is>
      </c>
      <c r="C83" s="74" t="inlineStr">
        <is>
          <t>sứa, cơm tấm, emart</t>
        </is>
      </c>
      <c r="D83" s="14" t="inlineStr">
        <is>
          <t>Ăn uống</t>
        </is>
      </c>
      <c r="E83" s="14" t="inlineStr">
        <is>
          <t>Chung</t>
        </is>
      </c>
      <c r="F83" s="14">
        <f>210000+147000+190000+479000+238000</f>
        <v/>
      </c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</row>
    <row r="84" hidden="1" s="96">
      <c r="A84" s="24" t="n"/>
      <c r="B84" s="78" t="n"/>
      <c r="C84" s="74" t="inlineStr">
        <is>
          <t>xăng vk</t>
        </is>
      </c>
      <c r="D84" s="14" t="inlineStr">
        <is>
          <t>phí tiện ích</t>
        </is>
      </c>
      <c r="E84" s="14" t="inlineStr">
        <is>
          <t>Chung</t>
        </is>
      </c>
      <c r="F84" s="14" t="n">
        <v>100000</v>
      </c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</row>
    <row r="85" hidden="1" s="96">
      <c r="A85" s="24" t="n"/>
      <c r="B85" s="78" t="n"/>
      <c r="C85" s="74" t="inlineStr">
        <is>
          <t>claude</t>
        </is>
      </c>
      <c r="D85" s="14" t="inlineStr">
        <is>
          <t>Công việc</t>
        </is>
      </c>
      <c r="E85" s="14" t="inlineStr">
        <is>
          <t>chồng</t>
        </is>
      </c>
      <c r="F85" s="14" t="n">
        <v>591000</v>
      </c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</row>
    <row r="86">
      <c r="A86" s="24" t="n"/>
      <c r="B86" s="78" t="n"/>
      <c r="C86" s="74" t="inlineStr">
        <is>
          <t>bánh tráng, tré, ăn vặt win mart</t>
        </is>
      </c>
      <c r="D86" s="14" t="inlineStr">
        <is>
          <t>Ăn uống</t>
        </is>
      </c>
      <c r="E86" s="14" t="inlineStr">
        <is>
          <t>Chung</t>
        </is>
      </c>
      <c r="F86" s="14">
        <f>60000+70000+76000</f>
        <v/>
      </c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</row>
    <row r="87">
      <c r="A87" s="24" t="n"/>
      <c r="B87" s="78" t="n"/>
      <c r="C87" s="74" t="inlineStr">
        <is>
          <t xml:space="preserve">nước võ </t>
        </is>
      </c>
      <c r="D87" s="14" t="inlineStr">
        <is>
          <t>Ăn uống</t>
        </is>
      </c>
      <c r="E87" s="14" t="inlineStr">
        <is>
          <t>Chung</t>
        </is>
      </c>
      <c r="F87" s="14" t="n">
        <v>70000</v>
      </c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</row>
    <row r="88">
      <c r="A88" s="24" t="n"/>
      <c r="B88" s="78" t="n"/>
      <c r="C88" s="69" t="inlineStr">
        <is>
          <t>cafe + ăn uống</t>
        </is>
      </c>
      <c r="D88" s="14" t="inlineStr">
        <is>
          <t>Ăn uống</t>
        </is>
      </c>
      <c r="E88" s="14" t="inlineStr">
        <is>
          <t>chồng</t>
        </is>
      </c>
      <c r="F88" s="14">
        <f>40000+19000+50000+23000+19000+17000</f>
        <v/>
      </c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</row>
    <row r="89" hidden="1" s="96">
      <c r="A89" s="24" t="n"/>
      <c r="B89" s="78" t="n"/>
      <c r="C89" s="74" t="inlineStr">
        <is>
          <t>gg ck</t>
        </is>
      </c>
      <c r="D89" s="14" t="inlineStr">
        <is>
          <t>phí tiện ích</t>
        </is>
      </c>
      <c r="E89" s="14" t="inlineStr">
        <is>
          <t>chồng</t>
        </is>
      </c>
      <c r="F89" s="14" t="n">
        <v>38000</v>
      </c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</row>
    <row r="90">
      <c r="A90" s="24" t="n"/>
      <c r="B90" s="78" t="n"/>
      <c r="C90" s="74" t="inlineStr">
        <is>
          <t>winmart</t>
        </is>
      </c>
      <c r="D90" s="14" t="inlineStr">
        <is>
          <t>Ăn uống</t>
        </is>
      </c>
      <c r="E90" s="14" t="inlineStr">
        <is>
          <t>Chung</t>
        </is>
      </c>
      <c r="F90" s="14" t="n">
        <v>36000</v>
      </c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</row>
    <row r="91" hidden="1" s="96">
      <c r="A91" s="24" t="n"/>
      <c r="B91" s="78" t="n"/>
      <c r="C91" s="74" t="inlineStr">
        <is>
          <t>xe điện</t>
        </is>
      </c>
      <c r="D91" s="14" t="inlineStr">
        <is>
          <t>vui chơi</t>
        </is>
      </c>
      <c r="E91" s="14" t="inlineStr">
        <is>
          <t>SUBO</t>
        </is>
      </c>
      <c r="F91" s="14" t="n">
        <v>100000</v>
      </c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</row>
    <row r="92" hidden="1" s="96">
      <c r="A92" s="24" t="n"/>
      <c r="B92" s="78" t="n"/>
      <c r="C92" s="7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</row>
    <row r="93" hidden="1" s="96">
      <c r="A93" s="24" t="n"/>
      <c r="B93" s="78" t="n"/>
      <c r="C93" s="7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</row>
    <row r="94" hidden="1" s="96">
      <c r="A94" s="24" t="n"/>
      <c r="B94" s="78" t="n"/>
      <c r="C94" s="7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</row>
    <row r="95" hidden="1" s="96">
      <c r="A95" s="24" t="n"/>
      <c r="B95" s="78" t="n"/>
      <c r="C95" s="7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</row>
    <row r="96" hidden="1" s="96">
      <c r="A96" s="24" t="n"/>
      <c r="B96" s="78" t="n"/>
      <c r="C96" s="7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</row>
    <row r="97" hidden="1" s="96">
      <c r="A97" s="24" t="n"/>
      <c r="B97" s="78" t="n"/>
      <c r="C97" s="7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</row>
    <row r="98" hidden="1" s="96">
      <c r="A98" s="24" t="n"/>
      <c r="B98" s="78" t="n"/>
      <c r="C98" s="7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</row>
    <row r="99" hidden="1" s="96">
      <c r="A99" s="24" t="n"/>
      <c r="B99" s="78" t="n"/>
      <c r="C99" s="7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</row>
    <row r="100" hidden="1" s="96">
      <c r="A100" s="24" t="n"/>
      <c r="B100" s="78" t="n"/>
      <c r="C100" s="7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</row>
    <row r="101" hidden="1" s="96">
      <c r="A101" s="24" t="n"/>
      <c r="B101" s="78" t="n"/>
      <c r="C101" s="7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</row>
    <row r="102" hidden="1" s="96">
      <c r="A102" s="24" t="n"/>
      <c r="B102" s="78" t="n"/>
      <c r="C102" s="7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</row>
    <row r="103" hidden="1" s="96">
      <c r="A103" s="24" t="n"/>
      <c r="B103" s="78" t="n"/>
      <c r="C103" s="7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</row>
    <row r="104" hidden="1" s="96">
      <c r="A104" s="24" t="n"/>
      <c r="B104" s="78" t="n"/>
      <c r="C104" s="7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</row>
    <row r="105" hidden="1" s="96">
      <c r="A105" s="24" t="n"/>
      <c r="B105" s="78" t="n"/>
      <c r="C105" s="7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</row>
    <row r="106" hidden="1" s="96">
      <c r="A106" s="24" t="n"/>
      <c r="B106" s="78" t="n"/>
      <c r="C106" s="7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</row>
    <row r="107" hidden="1" s="96">
      <c r="A107" s="24" t="n"/>
      <c r="B107" s="78" t="n"/>
      <c r="C107" s="7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</row>
    <row r="108" hidden="1" s="96">
      <c r="A108" s="24" t="n"/>
      <c r="B108" s="78" t="n"/>
      <c r="C108" s="7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</row>
    <row r="109" hidden="1" s="96">
      <c r="A109" s="24" t="n"/>
      <c r="B109" s="78" t="n"/>
      <c r="C109" s="7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</row>
    <row r="110" hidden="1" s="96">
      <c r="A110" s="24" t="n"/>
      <c r="B110" s="78" t="n"/>
      <c r="C110" s="7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</row>
    <row r="111" hidden="1" s="96">
      <c r="A111" s="24" t="n"/>
      <c r="B111" s="78" t="n"/>
      <c r="C111" s="7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</row>
    <row r="112" hidden="1" s="96">
      <c r="A112" s="24" t="n"/>
      <c r="B112" s="78" t="n"/>
      <c r="C112" s="7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</row>
    <row r="113" hidden="1" s="96">
      <c r="A113" s="24" t="n"/>
      <c r="B113" s="78" t="n"/>
      <c r="C113" s="7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</row>
    <row r="114" hidden="1" s="96">
      <c r="A114" s="24" t="n"/>
      <c r="B114" s="78" t="n"/>
      <c r="C114" s="7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</row>
    <row r="115" hidden="1" s="96">
      <c r="A115" s="24" t="n"/>
      <c r="B115" s="78" t="n"/>
      <c r="C115" s="7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</row>
    <row r="116" hidden="1" s="96">
      <c r="A116" s="24" t="n"/>
      <c r="B116" s="78" t="n"/>
      <c r="C116" s="7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</row>
    <row r="117" hidden="1" s="96">
      <c r="A117" s="24" t="n"/>
      <c r="B117" s="78" t="n"/>
      <c r="C117" s="7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</row>
    <row r="118" hidden="1" s="96">
      <c r="A118" s="24" t="n"/>
      <c r="B118" s="78" t="n"/>
      <c r="C118" s="7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</row>
    <row r="119" hidden="1" s="96">
      <c r="A119" s="24" t="n"/>
      <c r="B119" s="78" t="n"/>
      <c r="C119" s="7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</row>
    <row r="120" hidden="1" s="96">
      <c r="A120" s="24" t="n"/>
      <c r="B120" s="78" t="n"/>
      <c r="C120" s="7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</row>
    <row r="121" hidden="1" s="96">
      <c r="A121" s="24" t="n"/>
      <c r="B121" s="78" t="n"/>
      <c r="C121" s="7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</row>
    <row r="122" hidden="1" s="96">
      <c r="A122" s="24" t="n"/>
      <c r="B122" s="78" t="n"/>
      <c r="C122" s="7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</row>
    <row r="123" hidden="1" s="96">
      <c r="A123" s="24" t="n"/>
      <c r="B123" s="78" t="n"/>
      <c r="C123" s="7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</row>
    <row r="124" hidden="1" s="96">
      <c r="A124" s="24" t="n"/>
      <c r="B124" s="78" t="n"/>
      <c r="C124" s="7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</row>
    <row r="125" hidden="1" s="96">
      <c r="A125" s="24" t="n"/>
      <c r="B125" s="78" t="n"/>
      <c r="C125" s="7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</row>
    <row r="126" hidden="1" s="96">
      <c r="A126" s="24" t="n"/>
      <c r="B126" s="78" t="n"/>
      <c r="C126" s="7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</row>
    <row r="127" hidden="1" s="96">
      <c r="A127" s="24" t="n"/>
      <c r="B127" s="78" t="n"/>
      <c r="C127" s="7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</row>
    <row r="128" hidden="1" s="96">
      <c r="A128" s="24" t="n"/>
      <c r="B128" s="78" t="n"/>
      <c r="C128" s="7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</row>
    <row r="129" hidden="1" s="96">
      <c r="A129" s="24" t="n"/>
      <c r="B129" s="78" t="n"/>
      <c r="C129" s="7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</row>
    <row r="130" hidden="1" s="96">
      <c r="A130" s="24" t="n"/>
      <c r="B130" s="78" t="n"/>
      <c r="C130" s="7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</row>
    <row r="131" hidden="1" s="96">
      <c r="A131" s="24" t="n"/>
      <c r="B131" s="78" t="n"/>
      <c r="C131" s="7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</row>
    <row r="132" hidden="1" s="96">
      <c r="A132" s="24" t="n"/>
      <c r="B132" s="78" t="n"/>
      <c r="C132" s="7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</row>
    <row r="133" hidden="1" s="96">
      <c r="A133" s="24" t="n"/>
      <c r="B133" s="78" t="n"/>
      <c r="C133" s="7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</row>
    <row r="134" hidden="1" s="96">
      <c r="A134" s="24" t="n"/>
      <c r="B134" s="78" t="n"/>
      <c r="C134" s="7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</row>
    <row r="135" hidden="1" s="96">
      <c r="A135" s="24" t="n"/>
      <c r="B135" s="78" t="n"/>
      <c r="C135" s="7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</row>
    <row r="136" hidden="1" s="96">
      <c r="A136" s="24" t="n"/>
      <c r="B136" s="78" t="n"/>
      <c r="C136" s="7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</row>
    <row r="137" hidden="1" s="96">
      <c r="A137" s="24" t="n"/>
      <c r="B137" s="78" t="n"/>
      <c r="C137" s="7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</row>
    <row r="138" hidden="1" s="96">
      <c r="A138" s="24" t="n"/>
      <c r="B138" s="78" t="n"/>
      <c r="C138" s="7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</row>
    <row r="139" hidden="1" s="96">
      <c r="A139" s="24" t="n"/>
      <c r="B139" s="78" t="n"/>
      <c r="C139" s="7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</row>
    <row r="140" hidden="1" s="96">
      <c r="A140" s="24" t="n"/>
      <c r="B140" s="78" t="n"/>
      <c r="C140" s="7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</row>
    <row r="141" hidden="1" s="96">
      <c r="A141" s="24" t="n"/>
      <c r="B141" s="78" t="n"/>
      <c r="C141" s="7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</row>
    <row r="142" hidden="1" s="96">
      <c r="A142" s="24" t="n"/>
      <c r="B142" s="78" t="n"/>
      <c r="C142" s="7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</row>
    <row r="143" hidden="1" s="96">
      <c r="A143" s="24" t="n"/>
      <c r="B143" s="78" t="n"/>
      <c r="C143" s="7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</row>
    <row r="144" hidden="1" s="96">
      <c r="A144" s="24" t="n"/>
      <c r="B144" s="78" t="n"/>
      <c r="C144" s="7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</row>
    <row r="145">
      <c r="A145" s="24" t="n"/>
      <c r="B145" s="78" t="n"/>
      <c r="C145" s="7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</row>
    <row r="146">
      <c r="A146" s="24" t="n"/>
      <c r="B146" s="78" t="n"/>
      <c r="C146" s="7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</row>
    <row r="147">
      <c r="A147" s="24" t="n"/>
      <c r="B147" s="78" t="n"/>
      <c r="C147" s="7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</row>
    <row r="148">
      <c r="A148" s="24" t="n"/>
      <c r="B148" s="78" t="n"/>
      <c r="C148" s="7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</row>
    <row r="149">
      <c r="A149" s="24" t="n"/>
      <c r="B149" s="78" t="n"/>
      <c r="C149" s="7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</row>
    <row r="150">
      <c r="A150" s="24" t="n"/>
      <c r="B150" s="78" t="n"/>
      <c r="C150" s="7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</row>
    <row r="151">
      <c r="A151" s="24" t="n"/>
      <c r="B151" s="78" t="n"/>
      <c r="C151" s="7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</row>
    <row r="152">
      <c r="A152" s="24" t="n"/>
      <c r="B152" s="78" t="n"/>
      <c r="C152" s="7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</row>
    <row r="153">
      <c r="A153" s="24" t="n"/>
      <c r="B153" s="78" t="n"/>
      <c r="C153" s="7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</row>
    <row r="154">
      <c r="A154" s="24" t="n"/>
      <c r="B154" s="78" t="n"/>
      <c r="C154" s="7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</row>
    <row r="155">
      <c r="A155" s="24" t="n"/>
      <c r="B155" s="78" t="n"/>
      <c r="C155" s="7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</row>
    <row r="156">
      <c r="A156" s="24" t="n"/>
      <c r="B156" s="78" t="n"/>
      <c r="C156" s="7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</row>
    <row r="157">
      <c r="A157" s="24" t="n"/>
      <c r="B157" s="78" t="n"/>
      <c r="C157" s="7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</row>
    <row r="158">
      <c r="A158" s="24" t="n"/>
      <c r="B158" s="78" t="n"/>
      <c r="C158" s="7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</row>
    <row r="159">
      <c r="A159" s="24" t="n"/>
      <c r="B159" s="78" t="n"/>
      <c r="C159" s="7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</row>
    <row r="160">
      <c r="A160" s="24" t="n"/>
      <c r="B160" s="78" t="n"/>
      <c r="C160" s="7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</row>
    <row r="161">
      <c r="A161" s="24" t="n"/>
      <c r="B161" s="78" t="n"/>
      <c r="C161" s="7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</row>
    <row r="162">
      <c r="A162" s="24" t="n"/>
      <c r="B162" s="78" t="n"/>
      <c r="C162" s="7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</row>
    <row r="163">
      <c r="A163" s="24" t="n"/>
      <c r="B163" s="78" t="n"/>
      <c r="C163" s="7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</row>
    <row r="164">
      <c r="A164" s="24" t="n"/>
      <c r="B164" s="78" t="n"/>
      <c r="C164" s="7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</row>
    <row r="165">
      <c r="A165" s="24" t="n"/>
      <c r="B165" s="78" t="n"/>
      <c r="C165" s="7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</row>
    <row r="166">
      <c r="A166" s="24" t="n"/>
      <c r="B166" s="78" t="n"/>
      <c r="C166" s="7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</row>
    <row r="167">
      <c r="A167" s="24" t="n"/>
      <c r="B167" s="78" t="n"/>
      <c r="C167" s="7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</row>
    <row r="168">
      <c r="A168" s="24" t="n"/>
      <c r="B168" s="78" t="n"/>
      <c r="C168" s="7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</row>
    <row r="169">
      <c r="A169" s="24" t="n"/>
      <c r="B169" s="78" t="n"/>
      <c r="C169" s="7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</row>
    <row r="170">
      <c r="A170" s="24" t="n"/>
      <c r="B170" s="78" t="n"/>
      <c r="C170" s="7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</row>
    <row r="171">
      <c r="A171" s="24" t="n"/>
      <c r="B171" s="78" t="n"/>
      <c r="C171" s="7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</row>
    <row r="172">
      <c r="A172" s="24" t="n"/>
      <c r="B172" s="78" t="n"/>
      <c r="C172" s="7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</row>
    <row r="173">
      <c r="A173" s="24" t="n"/>
      <c r="B173" s="78" t="n"/>
      <c r="C173" s="7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</row>
    <row r="174">
      <c r="A174" s="24" t="n"/>
      <c r="B174" s="78" t="n"/>
      <c r="C174" s="7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</row>
    <row r="175">
      <c r="A175" s="24" t="n"/>
      <c r="B175" s="78" t="n"/>
      <c r="C175" s="7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</row>
    <row r="176">
      <c r="A176" s="24" t="n"/>
      <c r="B176" s="78" t="n"/>
      <c r="C176" s="7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</row>
    <row r="177">
      <c r="A177" s="24" t="n"/>
      <c r="B177" s="78" t="n"/>
      <c r="C177" s="7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</row>
    <row r="178">
      <c r="A178" s="24" t="n"/>
      <c r="B178" s="78" t="n"/>
      <c r="C178" s="7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</row>
    <row r="179">
      <c r="A179" s="24" t="n"/>
      <c r="B179" s="78" t="n"/>
      <c r="C179" s="7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</row>
    <row r="180">
      <c r="A180" s="24" t="n"/>
      <c r="B180" s="78" t="n"/>
      <c r="C180" s="7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</row>
    <row r="181">
      <c r="A181" s="24" t="n"/>
      <c r="B181" s="78" t="n"/>
      <c r="C181" s="7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</row>
    <row r="182">
      <c r="A182" s="24" t="n"/>
      <c r="B182" s="78" t="n"/>
      <c r="C182" s="7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</row>
    <row r="183">
      <c r="A183" s="24" t="n"/>
      <c r="B183" s="78" t="n"/>
      <c r="C183" s="7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</row>
    <row r="184">
      <c r="A184" s="24" t="n"/>
      <c r="B184" s="78" t="n"/>
      <c r="C184" s="7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</row>
    <row r="185">
      <c r="A185" s="24" t="n"/>
      <c r="B185" s="78" t="n"/>
      <c r="C185" s="7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</row>
    <row r="186">
      <c r="A186" s="24" t="n"/>
      <c r="B186" s="78" t="n"/>
      <c r="C186" s="7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</row>
    <row r="187">
      <c r="A187" s="24" t="n"/>
      <c r="B187" s="78" t="n"/>
      <c r="C187" s="7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</row>
    <row r="188">
      <c r="A188" s="24" t="n"/>
      <c r="B188" s="78" t="n"/>
      <c r="C188" s="7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</row>
    <row r="189">
      <c r="A189" s="24" t="n"/>
      <c r="B189" s="78" t="n"/>
      <c r="C189" s="7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</row>
    <row r="190">
      <c r="A190" s="24" t="n"/>
      <c r="B190" s="78" t="n"/>
      <c r="C190" s="7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</row>
    <row r="191">
      <c r="A191" s="24" t="n"/>
      <c r="B191" s="78" t="n"/>
      <c r="C191" s="7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</row>
    <row r="192">
      <c r="A192" s="24" t="n"/>
      <c r="B192" s="78" t="n"/>
      <c r="C192" s="7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</row>
    <row r="193">
      <c r="A193" s="24" t="n"/>
      <c r="B193" s="78" t="n"/>
      <c r="C193" s="7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</row>
    <row r="194">
      <c r="A194" s="24" t="n"/>
      <c r="B194" s="78" t="n"/>
      <c r="C194" s="7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</row>
    <row r="195">
      <c r="A195" s="24" t="n"/>
      <c r="B195" s="78" t="n"/>
      <c r="C195" s="7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</row>
    <row r="196">
      <c r="A196" s="24" t="n"/>
      <c r="B196" s="78" t="n"/>
      <c r="C196" s="7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</row>
    <row r="197">
      <c r="A197" s="24" t="n"/>
      <c r="B197" s="78" t="n"/>
      <c r="C197" s="7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</row>
    <row r="198">
      <c r="A198" s="24" t="n"/>
      <c r="B198" s="78" t="n"/>
      <c r="C198" s="7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</row>
    <row r="199">
      <c r="A199" s="24" t="n"/>
      <c r="B199" s="78" t="n"/>
      <c r="C199" s="7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</row>
    <row r="200">
      <c r="A200" s="24" t="n"/>
      <c r="B200" s="78" t="n"/>
      <c r="C200" s="7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</row>
    <row r="201">
      <c r="A201" s="24" t="n"/>
      <c r="B201" s="78" t="n"/>
      <c r="C201" s="7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</row>
    <row r="202">
      <c r="A202" s="24" t="n"/>
      <c r="B202" s="78" t="n"/>
      <c r="C202" s="7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</row>
    <row r="203">
      <c r="A203" s="24" t="n"/>
      <c r="B203" s="78" t="n"/>
      <c r="C203" s="7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</row>
    <row r="204">
      <c r="A204" s="24" t="n"/>
      <c r="B204" s="78" t="n"/>
      <c r="C204" s="7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</row>
    <row r="205">
      <c r="A205" s="24" t="n"/>
      <c r="B205" s="78" t="n"/>
      <c r="C205" s="7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</row>
    <row r="206">
      <c r="A206" s="24" t="n"/>
      <c r="B206" s="78" t="n"/>
      <c r="C206" s="7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</row>
    <row r="207">
      <c r="A207" s="24" t="n"/>
      <c r="B207" s="78" t="n"/>
      <c r="C207" s="7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</row>
    <row r="208">
      <c r="A208" s="24" t="n"/>
      <c r="B208" s="78" t="n"/>
      <c r="C208" s="7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</row>
    <row r="209">
      <c r="A209" s="24" t="n"/>
      <c r="B209" s="78" t="n"/>
      <c r="C209" s="7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</row>
    <row r="210">
      <c r="A210" s="24" t="n"/>
      <c r="B210" s="78" t="n"/>
      <c r="C210" s="7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</row>
    <row r="211">
      <c r="A211" s="24" t="n"/>
      <c r="B211" s="78" t="n"/>
      <c r="C211" s="7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</row>
    <row r="212">
      <c r="A212" s="24" t="n"/>
      <c r="B212" s="78" t="n"/>
      <c r="C212" s="7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</row>
    <row r="213">
      <c r="A213" s="24" t="n"/>
      <c r="B213" s="78" t="n"/>
      <c r="C213" s="7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</row>
    <row r="214">
      <c r="A214" s="24" t="n"/>
      <c r="B214" s="78" t="n"/>
      <c r="C214" s="7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</row>
    <row r="215">
      <c r="A215" s="24" t="n"/>
      <c r="B215" s="78" t="n"/>
      <c r="C215" s="7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</row>
    <row r="216">
      <c r="A216" s="24" t="n"/>
      <c r="B216" s="78" t="n"/>
      <c r="C216" s="7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</row>
    <row r="217">
      <c r="A217" s="24" t="n"/>
      <c r="B217" s="78" t="n"/>
      <c r="C217" s="7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</row>
    <row r="218">
      <c r="A218" s="24" t="n"/>
      <c r="B218" s="78" t="n"/>
      <c r="C218" s="7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</row>
    <row r="219">
      <c r="A219" s="24" t="n"/>
      <c r="B219" s="78" t="n"/>
      <c r="C219" s="7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</row>
    <row r="220">
      <c r="A220" s="24" t="n"/>
      <c r="B220" s="78" t="n"/>
      <c r="C220" s="7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</row>
    <row r="221">
      <c r="A221" s="24" t="n"/>
      <c r="B221" s="78" t="n"/>
      <c r="C221" s="7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</row>
    <row r="222">
      <c r="A222" s="24" t="n"/>
      <c r="B222" s="78" t="n"/>
      <c r="C222" s="7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</row>
    <row r="223">
      <c r="A223" s="24" t="n"/>
      <c r="B223" s="78" t="n"/>
      <c r="C223" s="7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</row>
    <row r="224">
      <c r="A224" s="24" t="n"/>
      <c r="B224" s="78" t="n"/>
      <c r="C224" s="7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</row>
    <row r="225">
      <c r="A225" s="24" t="n"/>
      <c r="B225" s="78" t="n"/>
      <c r="C225" s="7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</row>
    <row r="226">
      <c r="A226" s="24" t="n"/>
      <c r="B226" s="78" t="n"/>
      <c r="C226" s="7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</row>
    <row r="227">
      <c r="A227" s="24" t="n"/>
      <c r="B227" s="78" t="n"/>
      <c r="C227" s="7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</row>
    <row r="228">
      <c r="A228" s="24" t="n"/>
      <c r="B228" s="78" t="n"/>
      <c r="C228" s="7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</row>
    <row r="229">
      <c r="A229" s="24" t="n"/>
      <c r="B229" s="78" t="n"/>
      <c r="C229" s="7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</row>
    <row r="230">
      <c r="A230" s="24" t="n"/>
      <c r="B230" s="78" t="n"/>
      <c r="C230" s="7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</row>
    <row r="231">
      <c r="A231" s="24" t="n"/>
      <c r="B231" s="78" t="n"/>
      <c r="C231" s="7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</row>
    <row r="232">
      <c r="A232" s="24" t="n"/>
      <c r="B232" s="78" t="n"/>
      <c r="C232" s="7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</row>
    <row r="233">
      <c r="A233" s="24" t="n"/>
      <c r="B233" s="78" t="n"/>
      <c r="C233" s="7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</row>
    <row r="234">
      <c r="A234" s="24" t="n"/>
      <c r="B234" s="78" t="n"/>
      <c r="C234" s="7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</row>
    <row r="235">
      <c r="A235" s="24" t="n"/>
      <c r="B235" s="78" t="n"/>
      <c r="C235" s="7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</row>
    <row r="236">
      <c r="A236" s="24" t="n"/>
      <c r="B236" s="78" t="n"/>
      <c r="C236" s="7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</row>
    <row r="237">
      <c r="A237" s="24" t="n"/>
      <c r="B237" s="78" t="n"/>
      <c r="C237" s="7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</row>
    <row r="238">
      <c r="A238" s="24" t="n"/>
      <c r="B238" s="78" t="n"/>
      <c r="C238" s="7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</row>
    <row r="239">
      <c r="A239" s="24" t="n"/>
      <c r="B239" s="78" t="n"/>
      <c r="C239" s="7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</row>
    <row r="240">
      <c r="A240" s="24" t="n"/>
      <c r="B240" s="78" t="n"/>
      <c r="C240" s="7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</row>
    <row r="241">
      <c r="A241" s="24" t="n"/>
      <c r="B241" s="78" t="n"/>
      <c r="C241" s="7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</row>
    <row r="242">
      <c r="A242" s="24" t="n"/>
      <c r="B242" s="78" t="n"/>
      <c r="C242" s="7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</row>
    <row r="243">
      <c r="A243" s="24" t="n"/>
      <c r="B243" s="78" t="n"/>
      <c r="C243" s="7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</row>
    <row r="244">
      <c r="A244" s="24" t="n"/>
      <c r="B244" s="78" t="n"/>
      <c r="C244" s="7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</row>
    <row r="245">
      <c r="A245" s="24" t="n"/>
      <c r="B245" s="78" t="n"/>
      <c r="C245" s="7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</row>
    <row r="246">
      <c r="A246" s="24" t="n"/>
      <c r="B246" s="78" t="n"/>
      <c r="C246" s="7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</row>
    <row r="247">
      <c r="A247" s="24" t="n"/>
      <c r="B247" s="78" t="n"/>
      <c r="C247" s="7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</row>
    <row r="248">
      <c r="A248" s="24" t="n"/>
      <c r="B248" s="78" t="n"/>
      <c r="C248" s="7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</row>
    <row r="249">
      <c r="A249" s="24" t="n"/>
      <c r="B249" s="78" t="n"/>
      <c r="C249" s="7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</row>
    <row r="250">
      <c r="A250" s="24" t="n"/>
      <c r="B250" s="78" t="n"/>
      <c r="C250" s="7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</row>
    <row r="251">
      <c r="A251" s="24" t="n"/>
      <c r="B251" s="78" t="n"/>
      <c r="C251" s="7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</row>
    <row r="252">
      <c r="A252" s="24" t="n"/>
      <c r="B252" s="78" t="n"/>
      <c r="C252" s="7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</row>
    <row r="253">
      <c r="A253" s="24" t="n"/>
      <c r="B253" s="78" t="n"/>
      <c r="C253" s="7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</row>
    <row r="254">
      <c r="A254" s="24" t="n"/>
      <c r="B254" s="78" t="n"/>
      <c r="C254" s="7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</row>
    <row r="255">
      <c r="A255" s="24" t="n"/>
      <c r="B255" s="78" t="n"/>
      <c r="C255" s="7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</row>
    <row r="256">
      <c r="A256" s="24" t="n"/>
      <c r="B256" s="78" t="n"/>
      <c r="C256" s="7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</row>
    <row r="257">
      <c r="A257" s="24" t="n"/>
      <c r="B257" s="78" t="n"/>
      <c r="C257" s="7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</row>
    <row r="258">
      <c r="A258" s="24" t="n"/>
      <c r="B258" s="78" t="n"/>
      <c r="C258" s="7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</row>
    <row r="259">
      <c r="A259" s="24" t="n"/>
      <c r="B259" s="78" t="n"/>
      <c r="C259" s="7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</row>
    <row r="260">
      <c r="A260" s="24" t="n"/>
      <c r="B260" s="78" t="n"/>
      <c r="C260" s="7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</row>
    <row r="261">
      <c r="A261" s="24" t="n"/>
      <c r="B261" s="78" t="n"/>
      <c r="C261" s="7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</row>
    <row r="262">
      <c r="A262" s="24" t="n"/>
      <c r="B262" s="78" t="n"/>
      <c r="C262" s="7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</row>
    <row r="263">
      <c r="A263" s="24" t="n"/>
      <c r="B263" s="78" t="n"/>
      <c r="C263" s="7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</row>
    <row r="264">
      <c r="A264" s="24" t="n"/>
      <c r="B264" s="78" t="n"/>
      <c r="C264" s="7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</row>
    <row r="265">
      <c r="A265" s="24" t="n"/>
      <c r="B265" s="78" t="n"/>
      <c r="C265" s="7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</row>
    <row r="266">
      <c r="A266" s="24" t="n"/>
      <c r="B266" s="78" t="n"/>
      <c r="C266" s="7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</row>
    <row r="267">
      <c r="A267" s="24" t="n"/>
      <c r="B267" s="78" t="n"/>
      <c r="C267" s="7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</row>
    <row r="268">
      <c r="A268" s="24" t="n"/>
      <c r="B268" s="78" t="n"/>
      <c r="C268" s="7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</row>
    <row r="269">
      <c r="A269" s="24" t="n"/>
      <c r="B269" s="78" t="n"/>
      <c r="C269" s="7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</row>
    <row r="270">
      <c r="A270" s="24" t="n"/>
      <c r="B270" s="78" t="n"/>
      <c r="C270" s="7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</row>
    <row r="271">
      <c r="A271" s="24" t="n"/>
      <c r="B271" s="78" t="n"/>
      <c r="C271" s="7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</row>
    <row r="272">
      <c r="A272" s="24" t="n"/>
      <c r="B272" s="78" t="n"/>
      <c r="C272" s="7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</row>
    <row r="273">
      <c r="A273" s="24" t="n"/>
      <c r="B273" s="78" t="n"/>
      <c r="C273" s="7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</row>
    <row r="274">
      <c r="A274" s="24" t="n"/>
      <c r="B274" s="78" t="n"/>
      <c r="C274" s="7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</row>
    <row r="275">
      <c r="A275" s="24" t="n"/>
      <c r="B275" s="78" t="n"/>
      <c r="C275" s="7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</row>
    <row r="276">
      <c r="A276" s="24" t="n"/>
      <c r="B276" s="78" t="n"/>
      <c r="C276" s="7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</row>
    <row r="277">
      <c r="A277" s="24" t="n"/>
      <c r="B277" s="78" t="n"/>
      <c r="C277" s="7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</row>
    <row r="278">
      <c r="A278" s="24" t="n"/>
      <c r="B278" s="78" t="n"/>
      <c r="C278" s="7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</row>
    <row r="279">
      <c r="A279" s="24" t="n"/>
      <c r="B279" s="78" t="n"/>
      <c r="C279" s="7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</row>
    <row r="280">
      <c r="A280" s="24" t="n"/>
      <c r="B280" s="78" t="n"/>
      <c r="C280" s="7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</row>
    <row r="281">
      <c r="A281" s="24" t="n"/>
      <c r="B281" s="78" t="n"/>
      <c r="C281" s="7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</row>
    <row r="282">
      <c r="A282" s="24" t="n"/>
      <c r="B282" s="78" t="n"/>
      <c r="C282" s="7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</row>
    <row r="283">
      <c r="A283" s="24" t="n"/>
      <c r="B283" s="78" t="n"/>
      <c r="C283" s="7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</row>
    <row r="284">
      <c r="A284" s="24" t="n"/>
      <c r="B284" s="78" t="n"/>
      <c r="C284" s="7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</row>
    <row r="285">
      <c r="A285" s="24" t="n"/>
      <c r="B285" s="78" t="n"/>
      <c r="C285" s="7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</row>
    <row r="286">
      <c r="A286" s="24" t="n"/>
      <c r="B286" s="78" t="n"/>
      <c r="C286" s="7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</row>
    <row r="287">
      <c r="A287" s="24" t="n"/>
      <c r="B287" s="78" t="n"/>
      <c r="C287" s="7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</row>
    <row r="288">
      <c r="A288" s="24" t="n"/>
      <c r="B288" s="78" t="n"/>
      <c r="C288" s="7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</row>
    <row r="289">
      <c r="A289" s="24" t="n"/>
      <c r="B289" s="78" t="n"/>
      <c r="C289" s="7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</row>
    <row r="290">
      <c r="A290" s="24" t="n"/>
      <c r="B290" s="78" t="n"/>
      <c r="C290" s="7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</row>
    <row r="291">
      <c r="A291" s="24" t="n"/>
      <c r="B291" s="78" t="n"/>
      <c r="C291" s="7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</row>
    <row r="292">
      <c r="A292" s="24" t="n"/>
      <c r="B292" s="78" t="n"/>
      <c r="C292" s="7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</row>
    <row r="293">
      <c r="A293" s="24" t="n"/>
      <c r="B293" s="78" t="n"/>
      <c r="C293" s="7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</row>
    <row r="294">
      <c r="A294" s="24" t="n"/>
      <c r="B294" s="78" t="n"/>
      <c r="C294" s="7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</row>
    <row r="295">
      <c r="A295" s="24" t="n"/>
      <c r="B295" s="78" t="n"/>
      <c r="C295" s="7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</row>
    <row r="296">
      <c r="A296" s="24" t="n"/>
      <c r="B296" s="78" t="n"/>
      <c r="C296" s="7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</row>
    <row r="297">
      <c r="A297" s="24" t="n"/>
      <c r="B297" s="78" t="n"/>
      <c r="C297" s="7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</row>
    <row r="298">
      <c r="A298" s="24" t="n"/>
      <c r="B298" s="78" t="n"/>
      <c r="C298" s="7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</row>
    <row r="299">
      <c r="A299" s="24" t="n"/>
      <c r="B299" s="78" t="n"/>
      <c r="C299" s="7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</row>
    <row r="300">
      <c r="A300" s="24" t="n"/>
      <c r="B300" s="78" t="n"/>
      <c r="C300" s="7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</row>
    <row r="301">
      <c r="A301" s="24" t="n"/>
      <c r="B301" s="78" t="n"/>
      <c r="C301" s="7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</row>
    <row r="302">
      <c r="A302" s="24" t="n"/>
      <c r="B302" s="78" t="n"/>
      <c r="C302" s="7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</row>
    <row r="303">
      <c r="A303" s="24" t="n"/>
      <c r="B303" s="78" t="n"/>
      <c r="C303" s="7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</row>
    <row r="304">
      <c r="A304" s="24" t="n"/>
      <c r="B304" s="78" t="n"/>
      <c r="C304" s="7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</row>
    <row r="305">
      <c r="A305" s="24" t="n"/>
      <c r="B305" s="78" t="n"/>
      <c r="C305" s="7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</row>
    <row r="306">
      <c r="A306" s="24" t="n"/>
      <c r="B306" s="78" t="n"/>
      <c r="C306" s="7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</row>
    <row r="307">
      <c r="A307" s="24" t="n"/>
      <c r="B307" s="78" t="n"/>
      <c r="C307" s="7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</row>
    <row r="308">
      <c r="A308" s="24" t="n"/>
      <c r="B308" s="78" t="n"/>
      <c r="C308" s="7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</row>
    <row r="309">
      <c r="A309" s="24" t="n"/>
      <c r="B309" s="78" t="n"/>
      <c r="C309" s="7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</row>
    <row r="310">
      <c r="A310" s="24" t="n"/>
      <c r="B310" s="78" t="n"/>
      <c r="C310" s="7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</row>
    <row r="311">
      <c r="A311" s="24" t="n"/>
      <c r="B311" s="78" t="n"/>
      <c r="C311" s="7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</row>
    <row r="312">
      <c r="A312" s="24" t="n"/>
      <c r="B312" s="78" t="n"/>
      <c r="C312" s="7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</row>
    <row r="313">
      <c r="A313" s="24" t="n"/>
      <c r="B313" s="78" t="n"/>
      <c r="C313" s="7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</row>
    <row r="314">
      <c r="A314" s="24" t="n"/>
      <c r="B314" s="78" t="n"/>
      <c r="C314" s="7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</row>
    <row r="315">
      <c r="A315" s="24" t="n"/>
      <c r="B315" s="78" t="n"/>
      <c r="C315" s="7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</row>
    <row r="316">
      <c r="A316" s="24" t="n"/>
      <c r="B316" s="78" t="n"/>
      <c r="C316" s="7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</row>
    <row r="317">
      <c r="A317" s="24" t="n"/>
      <c r="B317" s="78" t="n"/>
      <c r="C317" s="7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</row>
    <row r="318">
      <c r="A318" s="24" t="n"/>
      <c r="B318" s="78" t="n"/>
      <c r="C318" s="7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</row>
    <row r="319">
      <c r="A319" s="24" t="n"/>
      <c r="B319" s="78" t="n"/>
      <c r="C319" s="7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</row>
    <row r="320">
      <c r="A320" s="24" t="n"/>
      <c r="B320" s="78" t="n"/>
      <c r="C320" s="7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</row>
    <row r="321">
      <c r="A321" s="24" t="n"/>
      <c r="B321" s="78" t="n"/>
      <c r="C321" s="7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</row>
    <row r="322">
      <c r="A322" s="24" t="n"/>
      <c r="B322" s="78" t="n"/>
      <c r="C322" s="7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</row>
    <row r="323">
      <c r="A323" s="24" t="n"/>
      <c r="B323" s="78" t="n"/>
      <c r="C323" s="7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</row>
    <row r="324">
      <c r="A324" s="24" t="n"/>
      <c r="B324" s="78" t="n"/>
      <c r="C324" s="7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</row>
    <row r="325">
      <c r="A325" s="24" t="n"/>
      <c r="B325" s="78" t="n"/>
      <c r="C325" s="7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</row>
    <row r="326">
      <c r="A326" s="24" t="n"/>
      <c r="B326" s="78" t="n"/>
      <c r="C326" s="7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</row>
    <row r="327">
      <c r="A327" s="24" t="n"/>
      <c r="B327" s="78" t="n"/>
      <c r="C327" s="7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</row>
    <row r="328">
      <c r="A328" s="24" t="n"/>
      <c r="B328" s="78" t="n"/>
      <c r="C328" s="7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</row>
    <row r="329">
      <c r="A329" s="24" t="n"/>
      <c r="B329" s="78" t="n"/>
      <c r="C329" s="7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</row>
    <row r="330">
      <c r="A330" s="24" t="n"/>
      <c r="B330" s="78" t="n"/>
      <c r="C330" s="7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</row>
    <row r="331">
      <c r="A331" s="24" t="n"/>
      <c r="B331" s="78" t="n"/>
      <c r="C331" s="7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</row>
    <row r="332">
      <c r="A332" s="24" t="n"/>
      <c r="B332" s="78" t="n"/>
      <c r="C332" s="7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</row>
    <row r="333">
      <c r="A333" s="24" t="n"/>
      <c r="B333" s="78" t="n"/>
      <c r="C333" s="7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</row>
    <row r="334">
      <c r="A334" s="24" t="n"/>
      <c r="B334" s="78" t="n"/>
      <c r="C334" s="7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</row>
    <row r="335">
      <c r="A335" s="24" t="n"/>
      <c r="B335" s="78" t="n"/>
      <c r="C335" s="7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</row>
    <row r="336">
      <c r="A336" s="24" t="n"/>
      <c r="B336" s="78" t="n"/>
      <c r="C336" s="7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</row>
    <row r="337">
      <c r="A337" s="24" t="n"/>
      <c r="B337" s="78" t="n"/>
      <c r="C337" s="7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</row>
    <row r="338">
      <c r="A338" s="24" t="n"/>
      <c r="B338" s="78" t="n"/>
      <c r="C338" s="7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</row>
    <row r="339">
      <c r="A339" s="24" t="n"/>
      <c r="B339" s="78" t="n"/>
      <c r="C339" s="7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</row>
    <row r="340">
      <c r="A340" s="24" t="n"/>
      <c r="B340" s="78" t="n"/>
      <c r="C340" s="7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</row>
    <row r="341">
      <c r="A341" s="24" t="n"/>
      <c r="B341" s="78" t="n"/>
      <c r="C341" s="7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</row>
    <row r="342">
      <c r="A342" s="24" t="n"/>
      <c r="B342" s="78" t="n"/>
      <c r="C342" s="7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</row>
    <row r="343">
      <c r="A343" s="24" t="n"/>
      <c r="B343" s="78" t="n"/>
      <c r="C343" s="7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</row>
    <row r="344">
      <c r="A344" s="24" t="n"/>
      <c r="B344" s="78" t="n"/>
      <c r="C344" s="7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</row>
    <row r="345">
      <c r="A345" s="24" t="n"/>
      <c r="B345" s="78" t="n"/>
      <c r="C345" s="7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</row>
    <row r="346">
      <c r="A346" s="24" t="n"/>
      <c r="B346" s="78" t="n"/>
      <c r="C346" s="7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</row>
    <row r="347">
      <c r="A347" s="24" t="n"/>
      <c r="B347" s="78" t="n"/>
      <c r="C347" s="7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</row>
    <row r="348">
      <c r="A348" s="24" t="n"/>
      <c r="B348" s="78" t="n"/>
      <c r="C348" s="7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</row>
    <row r="349">
      <c r="A349" s="24" t="n"/>
      <c r="B349" s="78" t="n"/>
      <c r="C349" s="7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</row>
    <row r="350">
      <c r="A350" s="24" t="n"/>
      <c r="B350" s="78" t="n"/>
      <c r="C350" s="7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</row>
    <row r="351">
      <c r="A351" s="24" t="n"/>
      <c r="B351" s="78" t="n"/>
      <c r="C351" s="7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</row>
    <row r="352">
      <c r="A352" s="24" t="n"/>
      <c r="B352" s="78" t="n"/>
      <c r="C352" s="7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</row>
    <row r="353">
      <c r="A353" s="24" t="n"/>
      <c r="B353" s="78" t="n"/>
      <c r="C353" s="7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</row>
    <row r="354">
      <c r="A354" s="24" t="n"/>
      <c r="B354" s="78" t="n"/>
      <c r="C354" s="7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</row>
    <row r="355">
      <c r="A355" s="24" t="n"/>
      <c r="B355" s="78" t="n"/>
      <c r="C355" s="7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</row>
    <row r="356">
      <c r="A356" s="24" t="n"/>
      <c r="B356" s="78" t="n"/>
      <c r="C356" s="7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</row>
    <row r="357">
      <c r="A357" s="24" t="n"/>
      <c r="B357" s="78" t="n"/>
      <c r="C357" s="7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</row>
    <row r="358">
      <c r="A358" s="24" t="n"/>
      <c r="B358" s="78" t="n"/>
      <c r="C358" s="7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</row>
    <row r="359">
      <c r="A359" s="24" t="n"/>
      <c r="B359" s="78" t="n"/>
      <c r="C359" s="7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</row>
    <row r="360">
      <c r="A360" s="24" t="n"/>
      <c r="B360" s="78" t="n"/>
      <c r="C360" s="7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</row>
    <row r="361">
      <c r="A361" s="24" t="n"/>
      <c r="B361" s="78" t="n"/>
      <c r="C361" s="7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</row>
    <row r="362">
      <c r="A362" s="24" t="n"/>
      <c r="B362" s="78" t="n"/>
      <c r="C362" s="7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</row>
    <row r="363">
      <c r="A363" s="24" t="n"/>
      <c r="B363" s="78" t="n"/>
      <c r="C363" s="7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</row>
    <row r="364">
      <c r="A364" s="24" t="n"/>
      <c r="B364" s="78" t="n"/>
      <c r="C364" s="7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</row>
    <row r="365">
      <c r="A365" s="24" t="n"/>
      <c r="B365" s="78" t="n"/>
      <c r="C365" s="7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</row>
    <row r="366">
      <c r="A366" s="24" t="n"/>
      <c r="B366" s="78" t="n"/>
      <c r="C366" s="7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</row>
    <row r="367">
      <c r="A367" s="24" t="n"/>
      <c r="B367" s="78" t="n"/>
      <c r="C367" s="7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</row>
    <row r="368">
      <c r="A368" s="24" t="n"/>
      <c r="B368" s="78" t="n"/>
      <c r="C368" s="7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</row>
    <row r="369">
      <c r="A369" s="24" t="n"/>
      <c r="B369" s="78" t="n"/>
      <c r="C369" s="7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</row>
    <row r="370">
      <c r="A370" s="24" t="n"/>
      <c r="B370" s="78" t="n"/>
      <c r="C370" s="7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</row>
    <row r="371">
      <c r="A371" s="24" t="n"/>
      <c r="B371" s="78" t="n"/>
      <c r="C371" s="7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</row>
    <row r="372">
      <c r="A372" s="24" t="n"/>
      <c r="B372" s="78" t="n"/>
      <c r="C372" s="7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</row>
    <row r="373">
      <c r="A373" s="24" t="n"/>
      <c r="B373" s="78" t="n"/>
      <c r="C373" s="7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</row>
    <row r="374">
      <c r="A374" s="24" t="n"/>
      <c r="B374" s="78" t="n"/>
      <c r="C374" s="7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</row>
    <row r="375">
      <c r="A375" s="24" t="n"/>
      <c r="B375" s="78" t="n"/>
      <c r="C375" s="7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</row>
    <row r="376">
      <c r="A376" s="24" t="n"/>
      <c r="B376" s="78" t="n"/>
      <c r="C376" s="7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</row>
    <row r="377">
      <c r="A377" s="24" t="n"/>
      <c r="B377" s="78" t="n"/>
      <c r="C377" s="7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</row>
    <row r="378">
      <c r="A378" s="24" t="n"/>
      <c r="B378" s="78" t="n"/>
      <c r="C378" s="7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</row>
    <row r="379">
      <c r="A379" s="24" t="n"/>
      <c r="B379" s="78" t="n"/>
      <c r="C379" s="7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</row>
    <row r="380">
      <c r="A380" s="24" t="n"/>
      <c r="B380" s="78" t="n"/>
      <c r="C380" s="7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</row>
    <row r="381">
      <c r="A381" s="24" t="n"/>
      <c r="B381" s="78" t="n"/>
      <c r="C381" s="7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</row>
    <row r="382">
      <c r="A382" s="24" t="n"/>
      <c r="B382" s="78" t="n"/>
      <c r="C382" s="7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</row>
    <row r="383">
      <c r="A383" s="24" t="n"/>
      <c r="B383" s="78" t="n"/>
      <c r="C383" s="7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</row>
    <row r="384">
      <c r="A384" s="24" t="n"/>
      <c r="B384" s="78" t="n"/>
      <c r="C384" s="7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</row>
    <row r="385">
      <c r="A385" s="24" t="n"/>
      <c r="B385" s="78" t="n"/>
      <c r="C385" s="7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</row>
    <row r="386">
      <c r="A386" s="24" t="n"/>
      <c r="B386" s="78" t="n"/>
      <c r="C386" s="7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</row>
    <row r="387">
      <c r="A387" s="24" t="n"/>
      <c r="B387" s="78" t="n"/>
      <c r="C387" s="7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</row>
    <row r="388">
      <c r="A388" s="24" t="n"/>
      <c r="B388" s="78" t="n"/>
      <c r="C388" s="7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</row>
    <row r="389">
      <c r="A389" s="24" t="n"/>
      <c r="B389" s="78" t="n"/>
      <c r="C389" s="7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</row>
    <row r="390">
      <c r="A390" s="24" t="n"/>
      <c r="B390" s="78" t="n"/>
      <c r="C390" s="7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</row>
    <row r="391">
      <c r="A391" s="24" t="n"/>
      <c r="B391" s="78" t="n"/>
      <c r="C391" s="7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</row>
    <row r="392">
      <c r="A392" s="24" t="n"/>
      <c r="B392" s="78" t="n"/>
      <c r="C392" s="7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</row>
    <row r="393">
      <c r="A393" s="24" t="n"/>
      <c r="B393" s="78" t="n"/>
      <c r="C393" s="7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</row>
    <row r="394">
      <c r="A394" s="24" t="n"/>
      <c r="B394" s="78" t="n"/>
      <c r="C394" s="7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</row>
    <row r="395">
      <c r="A395" s="24" t="n"/>
      <c r="B395" s="78" t="n"/>
      <c r="C395" s="7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</row>
    <row r="396">
      <c r="A396" s="24" t="n"/>
      <c r="B396" s="78" t="n"/>
      <c r="C396" s="7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</row>
    <row r="397">
      <c r="A397" s="24" t="n"/>
      <c r="B397" s="78" t="n"/>
      <c r="C397" s="7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</row>
    <row r="398">
      <c r="A398" s="24" t="n"/>
      <c r="B398" s="78" t="n"/>
      <c r="C398" s="7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</row>
    <row r="399">
      <c r="A399" s="24" t="n"/>
      <c r="B399" s="78" t="n"/>
      <c r="C399" s="7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</row>
    <row r="400">
      <c r="A400" s="24" t="n"/>
      <c r="B400" s="78" t="n"/>
      <c r="C400" s="7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</row>
    <row r="401">
      <c r="A401" s="24" t="n"/>
      <c r="B401" s="78" t="n"/>
      <c r="C401" s="7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</row>
    <row r="402">
      <c r="A402" s="24" t="n"/>
      <c r="B402" s="78" t="n"/>
      <c r="C402" s="7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</row>
    <row r="403">
      <c r="A403" s="24" t="n"/>
      <c r="B403" s="78" t="n"/>
      <c r="C403" s="7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</row>
    <row r="404">
      <c r="A404" s="24" t="n"/>
      <c r="B404" s="78" t="n"/>
      <c r="C404" s="7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</row>
    <row r="405">
      <c r="A405" s="24" t="n"/>
      <c r="B405" s="78" t="n"/>
      <c r="C405" s="7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</row>
    <row r="406">
      <c r="A406" s="24" t="n"/>
      <c r="B406" s="78" t="n"/>
      <c r="C406" s="7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</row>
    <row r="407">
      <c r="A407" s="24" t="n"/>
      <c r="B407" s="78" t="n"/>
      <c r="C407" s="7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</row>
    <row r="408">
      <c r="A408" s="24" t="n"/>
      <c r="B408" s="78" t="n"/>
      <c r="C408" s="7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</row>
    <row r="409">
      <c r="A409" s="24" t="n"/>
      <c r="B409" s="78" t="n"/>
      <c r="C409" s="7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</row>
    <row r="410">
      <c r="A410" s="24" t="n"/>
      <c r="B410" s="78" t="n"/>
      <c r="C410" s="7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</row>
    <row r="411">
      <c r="A411" s="24" t="n"/>
      <c r="B411" s="78" t="n"/>
      <c r="C411" s="7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</row>
    <row r="412">
      <c r="A412" s="24" t="n"/>
      <c r="B412" s="78" t="n"/>
      <c r="C412" s="7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</row>
    <row r="413">
      <c r="A413" s="24" t="n"/>
      <c r="B413" s="78" t="n"/>
      <c r="C413" s="7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</row>
    <row r="414">
      <c r="A414" s="24" t="n"/>
      <c r="B414" s="78" t="n"/>
      <c r="C414" s="7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</row>
    <row r="415">
      <c r="A415" s="24" t="n"/>
      <c r="B415" s="78" t="n"/>
      <c r="C415" s="7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</row>
    <row r="416">
      <c r="A416" s="24" t="n"/>
      <c r="B416" s="78" t="n"/>
      <c r="C416" s="7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</row>
    <row r="417">
      <c r="A417" s="24" t="n"/>
      <c r="B417" s="78" t="n"/>
      <c r="C417" s="7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</row>
    <row r="418">
      <c r="A418" s="24" t="n"/>
      <c r="B418" s="78" t="n"/>
      <c r="C418" s="7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</row>
    <row r="419">
      <c r="A419" s="24" t="n"/>
      <c r="B419" s="78" t="n"/>
      <c r="C419" s="7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</row>
    <row r="420">
      <c r="A420" s="24" t="n"/>
      <c r="B420" s="78" t="n"/>
      <c r="C420" s="7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</row>
    <row r="421">
      <c r="A421" s="24" t="n"/>
      <c r="B421" s="78" t="n"/>
      <c r="C421" s="7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</row>
    <row r="422">
      <c r="A422" s="24" t="n"/>
      <c r="B422" s="78" t="n"/>
      <c r="C422" s="7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</row>
    <row r="423">
      <c r="A423" s="24" t="n"/>
      <c r="B423" s="78" t="n"/>
      <c r="C423" s="7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</row>
    <row r="424">
      <c r="A424" s="24" t="n"/>
      <c r="B424" s="78" t="n"/>
      <c r="C424" s="7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</row>
    <row r="425">
      <c r="A425" s="24" t="n"/>
      <c r="B425" s="78" t="n"/>
      <c r="C425" s="7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</row>
    <row r="426">
      <c r="A426" s="24" t="n"/>
      <c r="B426" s="78" t="n"/>
      <c r="C426" s="7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</row>
    <row r="427">
      <c r="A427" s="24" t="n"/>
      <c r="B427" s="78" t="n"/>
      <c r="C427" s="7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</row>
    <row r="428">
      <c r="A428" s="24" t="n"/>
      <c r="B428" s="78" t="n"/>
      <c r="C428" s="7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</row>
    <row r="429">
      <c r="A429" s="24" t="n"/>
      <c r="B429" s="78" t="n"/>
      <c r="C429" s="7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</row>
    <row r="430">
      <c r="A430" s="24" t="n"/>
      <c r="B430" s="78" t="n"/>
      <c r="C430" s="7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</row>
    <row r="431">
      <c r="A431" s="24" t="n"/>
      <c r="B431" s="78" t="n"/>
      <c r="C431" s="7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</row>
    <row r="432">
      <c r="A432" s="24" t="n"/>
      <c r="B432" s="78" t="n"/>
      <c r="C432" s="7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</row>
    <row r="433">
      <c r="A433" s="24" t="n"/>
      <c r="B433" s="78" t="n"/>
      <c r="C433" s="7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</row>
    <row r="434">
      <c r="A434" s="24" t="n"/>
      <c r="B434" s="78" t="n"/>
      <c r="C434" s="7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</row>
    <row r="435">
      <c r="A435" s="24" t="n"/>
      <c r="B435" s="78" t="n"/>
      <c r="C435" s="7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</row>
    <row r="436">
      <c r="A436" s="24" t="n"/>
      <c r="B436" s="78" t="n"/>
      <c r="C436" s="7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</row>
    <row r="437">
      <c r="A437" s="24" t="n"/>
      <c r="B437" s="78" t="n"/>
      <c r="C437" s="7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</row>
    <row r="438">
      <c r="A438" s="24" t="n"/>
      <c r="B438" s="78" t="n"/>
      <c r="C438" s="7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</row>
    <row r="439">
      <c r="A439" s="24" t="n"/>
      <c r="B439" s="78" t="n"/>
      <c r="C439" s="7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</row>
    <row r="440">
      <c r="A440" s="24" t="n"/>
      <c r="B440" s="78" t="n"/>
      <c r="C440" s="7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</row>
    <row r="441">
      <c r="A441" s="24" t="n"/>
      <c r="B441" s="78" t="n"/>
      <c r="C441" s="7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</row>
    <row r="442">
      <c r="A442" s="24" t="n"/>
      <c r="B442" s="78" t="n"/>
      <c r="C442" s="7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</row>
    <row r="443">
      <c r="A443" s="24" t="n"/>
      <c r="B443" s="78" t="n"/>
      <c r="C443" s="7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</row>
    <row r="444">
      <c r="A444" s="24" t="n"/>
      <c r="B444" s="78" t="n"/>
      <c r="C444" s="7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</row>
    <row r="445">
      <c r="A445" s="24" t="n"/>
      <c r="B445" s="78" t="n"/>
      <c r="C445" s="7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</row>
    <row r="446">
      <c r="A446" s="24" t="n"/>
      <c r="B446" s="78" t="n"/>
      <c r="C446" s="7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</row>
    <row r="447">
      <c r="A447" s="24" t="n"/>
      <c r="B447" s="78" t="n"/>
      <c r="C447" s="7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</row>
    <row r="448">
      <c r="A448" s="24" t="n"/>
      <c r="B448" s="78" t="n"/>
      <c r="C448" s="7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</row>
    <row r="449">
      <c r="A449" s="24" t="n"/>
      <c r="B449" s="78" t="n"/>
      <c r="C449" s="7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</row>
    <row r="450">
      <c r="A450" s="24" t="n"/>
      <c r="B450" s="78" t="n"/>
      <c r="C450" s="7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</row>
    <row r="451">
      <c r="A451" s="24" t="n"/>
      <c r="B451" s="78" t="n"/>
      <c r="C451" s="7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</row>
    <row r="452">
      <c r="A452" s="24" t="n"/>
      <c r="B452" s="78" t="n"/>
      <c r="C452" s="7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</row>
    <row r="453">
      <c r="A453" s="24" t="n"/>
      <c r="B453" s="78" t="n"/>
      <c r="C453" s="7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</row>
    <row r="454">
      <c r="A454" s="24" t="n"/>
      <c r="B454" s="78" t="n"/>
      <c r="C454" s="7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</row>
    <row r="455">
      <c r="A455" s="24" t="n"/>
      <c r="B455" s="78" t="n"/>
      <c r="C455" s="7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</row>
    <row r="456">
      <c r="A456" s="24" t="n"/>
      <c r="B456" s="78" t="n"/>
      <c r="C456" s="7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</row>
    <row r="457">
      <c r="A457" s="24" t="n"/>
      <c r="B457" s="78" t="n"/>
      <c r="C457" s="7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</row>
    <row r="458">
      <c r="A458" s="24" t="n"/>
      <c r="B458" s="78" t="n"/>
      <c r="C458" s="7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</row>
    <row r="459">
      <c r="A459" s="24" t="n"/>
      <c r="B459" s="78" t="n"/>
      <c r="C459" s="7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</row>
    <row r="460">
      <c r="A460" s="24" t="n"/>
      <c r="B460" s="78" t="n"/>
      <c r="C460" s="7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</row>
    <row r="461">
      <c r="A461" s="24" t="n"/>
      <c r="B461" s="78" t="n"/>
      <c r="C461" s="7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</row>
    <row r="462">
      <c r="A462" s="24" t="n"/>
      <c r="B462" s="78" t="n"/>
      <c r="C462" s="7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</row>
    <row r="463">
      <c r="A463" s="24" t="n"/>
      <c r="B463" s="78" t="n"/>
      <c r="C463" s="7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</row>
    <row r="464">
      <c r="A464" s="24" t="n"/>
      <c r="B464" s="78" t="n"/>
      <c r="C464" s="7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</row>
    <row r="465">
      <c r="A465" s="24" t="n"/>
      <c r="B465" s="78" t="n"/>
      <c r="C465" s="7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</row>
    <row r="466">
      <c r="A466" s="24" t="n"/>
      <c r="B466" s="78" t="n"/>
      <c r="C466" s="7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</row>
    <row r="467">
      <c r="A467" s="24" t="n"/>
      <c r="B467" s="78" t="n"/>
      <c r="C467" s="7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</row>
    <row r="468">
      <c r="A468" s="24" t="n"/>
      <c r="B468" s="78" t="n"/>
      <c r="C468" s="7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</row>
    <row r="469">
      <c r="A469" s="24" t="n"/>
      <c r="B469" s="78" t="n"/>
      <c r="C469" s="7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</row>
    <row r="470">
      <c r="A470" s="24" t="n"/>
      <c r="B470" s="78" t="n"/>
      <c r="C470" s="7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</row>
    <row r="471">
      <c r="A471" s="24" t="n"/>
      <c r="B471" s="78" t="n"/>
      <c r="C471" s="7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</row>
    <row r="472">
      <c r="A472" s="24" t="n"/>
      <c r="B472" s="78" t="n"/>
      <c r="C472" s="7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</row>
    <row r="473">
      <c r="A473" s="24" t="n"/>
      <c r="B473" s="78" t="n"/>
      <c r="C473" s="7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</row>
    <row r="474">
      <c r="A474" s="24" t="n"/>
      <c r="B474" s="78" t="n"/>
      <c r="C474" s="7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</row>
    <row r="475">
      <c r="A475" s="24" t="n"/>
      <c r="B475" s="78" t="n"/>
      <c r="C475" s="7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</row>
    <row r="476">
      <c r="A476" s="24" t="n"/>
      <c r="B476" s="78" t="n"/>
      <c r="C476" s="7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</row>
    <row r="477">
      <c r="A477" s="24" t="n"/>
      <c r="B477" s="78" t="n"/>
      <c r="C477" s="7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</row>
    <row r="478">
      <c r="A478" s="24" t="n"/>
      <c r="B478" s="78" t="n"/>
      <c r="C478" s="7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</row>
    <row r="479">
      <c r="A479" s="24" t="n"/>
      <c r="B479" s="78" t="n"/>
      <c r="C479" s="7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</row>
    <row r="480">
      <c r="A480" s="24" t="n"/>
      <c r="B480" s="78" t="n"/>
      <c r="C480" s="7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</row>
    <row r="481">
      <c r="A481" s="24" t="n"/>
      <c r="B481" s="78" t="n"/>
      <c r="C481" s="7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</row>
    <row r="482">
      <c r="A482" s="24" t="n"/>
      <c r="B482" s="78" t="n"/>
      <c r="C482" s="7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</row>
    <row r="483">
      <c r="A483" s="24" t="n"/>
      <c r="B483" s="78" t="n"/>
      <c r="C483" s="7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</row>
    <row r="484">
      <c r="A484" s="24" t="n"/>
      <c r="B484" s="78" t="n"/>
      <c r="C484" s="7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</row>
    <row r="485">
      <c r="A485" s="24" t="n"/>
      <c r="B485" s="78" t="n"/>
      <c r="C485" s="7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</row>
    <row r="486">
      <c r="A486" s="24" t="n"/>
      <c r="B486" s="78" t="n"/>
      <c r="C486" s="7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</row>
    <row r="487">
      <c r="A487" s="24" t="n"/>
      <c r="B487" s="78" t="n"/>
      <c r="C487" s="7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</row>
    <row r="488">
      <c r="A488" s="24" t="n"/>
      <c r="B488" s="78" t="n"/>
      <c r="C488" s="7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</row>
    <row r="489">
      <c r="A489" s="24" t="n"/>
      <c r="B489" s="78" t="n"/>
      <c r="C489" s="7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</row>
    <row r="490">
      <c r="A490" s="24" t="n"/>
      <c r="B490" s="78" t="n"/>
      <c r="C490" s="7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</row>
    <row r="491">
      <c r="A491" s="24" t="n"/>
      <c r="B491" s="78" t="n"/>
      <c r="C491" s="7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</row>
    <row r="492">
      <c r="A492" s="24" t="n"/>
      <c r="B492" s="78" t="n"/>
      <c r="C492" s="7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</row>
    <row r="493">
      <c r="A493" s="24" t="n"/>
      <c r="B493" s="78" t="n"/>
      <c r="C493" s="7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</row>
    <row r="494">
      <c r="A494" s="24" t="n"/>
      <c r="B494" s="78" t="n"/>
      <c r="C494" s="7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</row>
    <row r="495">
      <c r="A495" s="24" t="n"/>
      <c r="B495" s="78" t="n"/>
      <c r="C495" s="7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</row>
    <row r="496">
      <c r="A496" s="24" t="n"/>
      <c r="B496" s="78" t="n"/>
      <c r="C496" s="7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</row>
    <row r="497">
      <c r="A497" s="24" t="n"/>
      <c r="B497" s="78" t="n"/>
      <c r="C497" s="7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</row>
    <row r="498">
      <c r="A498" s="24" t="n"/>
      <c r="B498" s="78" t="n"/>
      <c r="C498" s="7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</row>
    <row r="499">
      <c r="A499" s="24" t="n"/>
      <c r="B499" s="78" t="n"/>
      <c r="C499" s="7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</row>
    <row r="500">
      <c r="A500" s="24" t="n"/>
      <c r="B500" s="78" t="n"/>
      <c r="C500" s="7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</row>
    <row r="501">
      <c r="A501" s="24" t="n"/>
      <c r="B501" s="78" t="n"/>
      <c r="C501" s="7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</row>
    <row r="502">
      <c r="A502" s="24" t="n"/>
      <c r="B502" s="78" t="n"/>
      <c r="C502" s="7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</row>
    <row r="503">
      <c r="A503" s="24" t="n"/>
      <c r="B503" s="78" t="n"/>
      <c r="C503" s="7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</row>
    <row r="504">
      <c r="A504" s="24" t="n"/>
      <c r="B504" s="78" t="n"/>
      <c r="C504" s="7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</row>
    <row r="505">
      <c r="A505" s="24" t="n"/>
      <c r="B505" s="78" t="n"/>
      <c r="C505" s="7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</row>
    <row r="506">
      <c r="A506" s="24" t="n"/>
      <c r="B506" s="78" t="n"/>
      <c r="C506" s="7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</row>
    <row r="507">
      <c r="A507" s="24" t="n"/>
      <c r="B507" s="78" t="n"/>
      <c r="C507" s="7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</row>
    <row r="508">
      <c r="A508" s="24" t="n"/>
      <c r="B508" s="78" t="n"/>
      <c r="C508" s="7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</row>
    <row r="509">
      <c r="A509" s="24" t="n"/>
      <c r="B509" s="78" t="n"/>
      <c r="C509" s="7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</row>
    <row r="510">
      <c r="A510" s="24" t="n"/>
      <c r="B510" s="78" t="n"/>
      <c r="C510" s="7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</row>
    <row r="511">
      <c r="A511" s="24" t="n"/>
      <c r="B511" s="78" t="n"/>
      <c r="C511" s="7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</row>
    <row r="512">
      <c r="A512" s="24" t="n"/>
      <c r="B512" s="78" t="n"/>
      <c r="C512" s="7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</row>
    <row r="513">
      <c r="A513" s="24" t="n"/>
      <c r="B513" s="78" t="n"/>
      <c r="C513" s="7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</row>
    <row r="514">
      <c r="A514" s="24" t="n"/>
      <c r="B514" s="78" t="n"/>
      <c r="C514" s="7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</row>
    <row r="515">
      <c r="A515" s="24" t="n"/>
      <c r="B515" s="78" t="n"/>
      <c r="C515" s="7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</row>
    <row r="516">
      <c r="A516" s="24" t="n"/>
      <c r="B516" s="78" t="n"/>
      <c r="C516" s="7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</row>
    <row r="517">
      <c r="A517" s="24" t="n"/>
      <c r="B517" s="78" t="n"/>
      <c r="C517" s="7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</row>
    <row r="518">
      <c r="A518" s="24" t="n"/>
      <c r="B518" s="78" t="n"/>
      <c r="C518" s="7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</row>
    <row r="519">
      <c r="A519" s="24" t="n"/>
      <c r="B519" s="78" t="n"/>
      <c r="C519" s="7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</row>
    <row r="520">
      <c r="A520" s="24" t="n"/>
      <c r="B520" s="78" t="n"/>
      <c r="C520" s="7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</row>
    <row r="521">
      <c r="A521" s="24" t="n"/>
      <c r="B521" s="78" t="n"/>
      <c r="C521" s="7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</row>
    <row r="522">
      <c r="A522" s="24" t="n"/>
      <c r="B522" s="78" t="n"/>
      <c r="C522" s="7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</row>
    <row r="523">
      <c r="A523" s="24" t="n"/>
      <c r="B523" s="78" t="n"/>
      <c r="C523" s="7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</row>
    <row r="524">
      <c r="A524" s="24" t="n"/>
      <c r="B524" s="78" t="n"/>
      <c r="C524" s="7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</row>
    <row r="525">
      <c r="A525" s="24" t="n"/>
      <c r="B525" s="78" t="n"/>
      <c r="C525" s="7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</row>
    <row r="526">
      <c r="A526" s="24" t="n"/>
      <c r="B526" s="78" t="n"/>
      <c r="C526" s="7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</row>
    <row r="527">
      <c r="A527" s="24" t="n"/>
      <c r="B527" s="78" t="n"/>
      <c r="C527" s="7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</row>
    <row r="528">
      <c r="A528" s="24" t="n"/>
      <c r="B528" s="78" t="n"/>
      <c r="C528" s="7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</row>
    <row r="529">
      <c r="A529" s="24" t="n"/>
      <c r="B529" s="78" t="n"/>
      <c r="C529" s="7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</row>
    <row r="530">
      <c r="A530" s="24" t="n"/>
      <c r="B530" s="78" t="n"/>
      <c r="C530" s="7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</row>
    <row r="531">
      <c r="A531" s="24" t="n"/>
      <c r="B531" s="78" t="n"/>
      <c r="C531" s="7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</row>
    <row r="532">
      <c r="A532" s="24" t="n"/>
      <c r="B532" s="78" t="n"/>
      <c r="C532" s="7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</row>
    <row r="533">
      <c r="A533" s="24" t="n"/>
      <c r="B533" s="78" t="n"/>
      <c r="C533" s="7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</row>
    <row r="534">
      <c r="A534" s="24" t="n"/>
      <c r="B534" s="78" t="n"/>
      <c r="C534" s="7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</row>
    <row r="535">
      <c r="A535" s="24" t="n"/>
      <c r="B535" s="78" t="n"/>
      <c r="C535" s="7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</row>
    <row r="536">
      <c r="A536" s="24" t="n"/>
      <c r="B536" s="78" t="n"/>
      <c r="C536" s="7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</row>
    <row r="537">
      <c r="A537" s="24" t="n"/>
      <c r="B537" s="78" t="n"/>
      <c r="C537" s="7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</row>
    <row r="538">
      <c r="A538" s="24" t="n"/>
      <c r="B538" s="78" t="n"/>
      <c r="C538" s="7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</row>
    <row r="539">
      <c r="A539" s="24" t="n"/>
      <c r="B539" s="78" t="n"/>
      <c r="C539" s="7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</row>
    <row r="540">
      <c r="A540" s="24" t="n"/>
      <c r="B540" s="78" t="n"/>
      <c r="C540" s="7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</row>
    <row r="541">
      <c r="A541" s="24" t="n"/>
      <c r="B541" s="78" t="n"/>
      <c r="C541" s="7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</row>
    <row r="542">
      <c r="A542" s="24" t="n"/>
      <c r="B542" s="78" t="n"/>
      <c r="C542" s="7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</row>
    <row r="543">
      <c r="A543" s="24" t="n"/>
      <c r="B543" s="78" t="n"/>
      <c r="C543" s="7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</row>
    <row r="544">
      <c r="A544" s="24" t="n"/>
      <c r="B544" s="78" t="n"/>
      <c r="C544" s="7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</row>
    <row r="545">
      <c r="A545" s="24" t="n"/>
      <c r="B545" s="78" t="n"/>
      <c r="C545" s="7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</row>
    <row r="546">
      <c r="A546" s="24" t="n"/>
      <c r="B546" s="78" t="n"/>
      <c r="C546" s="7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</row>
    <row r="547">
      <c r="A547" s="24" t="n"/>
      <c r="B547" s="78" t="n"/>
      <c r="C547" s="7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</row>
    <row r="548">
      <c r="A548" s="24" t="n"/>
      <c r="B548" s="78" t="n"/>
      <c r="C548" s="7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</row>
    <row r="549">
      <c r="A549" s="24" t="n"/>
      <c r="B549" s="78" t="n"/>
      <c r="C549" s="7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</row>
    <row r="550">
      <c r="A550" s="24" t="n"/>
      <c r="B550" s="78" t="n"/>
      <c r="C550" s="7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</row>
    <row r="551">
      <c r="A551" s="24" t="n"/>
      <c r="B551" s="78" t="n"/>
      <c r="C551" s="7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</row>
    <row r="552">
      <c r="A552" s="24" t="n"/>
      <c r="B552" s="78" t="n"/>
      <c r="C552" s="7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</row>
    <row r="553">
      <c r="A553" s="24" t="n"/>
      <c r="B553" s="78" t="n"/>
      <c r="C553" s="7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</row>
    <row r="554">
      <c r="A554" s="24" t="n"/>
      <c r="B554" s="78" t="n"/>
      <c r="C554" s="7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</row>
    <row r="555">
      <c r="A555" s="24" t="n"/>
      <c r="B555" s="78" t="n"/>
      <c r="C555" s="7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</row>
    <row r="556">
      <c r="A556" s="24" t="n"/>
      <c r="B556" s="78" t="n"/>
      <c r="C556" s="7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</row>
    <row r="557">
      <c r="A557" s="24" t="n"/>
      <c r="B557" s="78" t="n"/>
      <c r="C557" s="7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</row>
    <row r="558">
      <c r="A558" s="24" t="n"/>
      <c r="B558" s="78" t="n"/>
      <c r="C558" s="7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</row>
    <row r="559">
      <c r="A559" s="24" t="n"/>
      <c r="B559" s="78" t="n"/>
      <c r="C559" s="7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</row>
    <row r="560">
      <c r="A560" s="24" t="n"/>
      <c r="B560" s="78" t="n"/>
      <c r="C560" s="7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</row>
    <row r="561">
      <c r="A561" s="24" t="n"/>
      <c r="B561" s="78" t="n"/>
      <c r="C561" s="7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</row>
    <row r="562">
      <c r="A562" s="24" t="n"/>
      <c r="B562" s="78" t="n"/>
      <c r="C562" s="7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</row>
    <row r="563">
      <c r="A563" s="24" t="n"/>
      <c r="B563" s="78" t="n"/>
      <c r="C563" s="7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</row>
    <row r="564">
      <c r="A564" s="24" t="n"/>
      <c r="B564" s="78" t="n"/>
      <c r="C564" s="7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</row>
    <row r="565">
      <c r="A565" s="24" t="n"/>
      <c r="B565" s="78" t="n"/>
      <c r="C565" s="7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</row>
    <row r="566">
      <c r="A566" s="24" t="n"/>
      <c r="B566" s="78" t="n"/>
      <c r="C566" s="7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</row>
    <row r="567">
      <c r="A567" s="24" t="n"/>
      <c r="B567" s="78" t="n"/>
      <c r="C567" s="7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</row>
    <row r="568">
      <c r="A568" s="24" t="n"/>
      <c r="B568" s="78" t="n"/>
      <c r="C568" s="7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</row>
    <row r="569">
      <c r="A569" s="24" t="n"/>
      <c r="B569" s="78" t="n"/>
      <c r="C569" s="7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</row>
    <row r="570">
      <c r="A570" s="24" t="n"/>
      <c r="B570" s="78" t="n"/>
      <c r="C570" s="7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</row>
    <row r="571">
      <c r="A571" s="24" t="n"/>
      <c r="B571" s="78" t="n"/>
      <c r="C571" s="7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</row>
    <row r="572">
      <c r="A572" s="24" t="n"/>
      <c r="B572" s="78" t="n"/>
      <c r="C572" s="7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</row>
    <row r="573">
      <c r="A573" s="24" t="n"/>
      <c r="B573" s="78" t="n"/>
      <c r="C573" s="7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</row>
    <row r="574">
      <c r="A574" s="24" t="n"/>
      <c r="B574" s="78" t="n"/>
      <c r="C574" s="7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</row>
    <row r="575">
      <c r="A575" s="24" t="n"/>
      <c r="B575" s="78" t="n"/>
      <c r="C575" s="7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</row>
    <row r="576">
      <c r="A576" s="24" t="n"/>
      <c r="B576" s="78" t="n"/>
      <c r="C576" s="7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</row>
    <row r="577">
      <c r="A577" s="24" t="n"/>
      <c r="B577" s="78" t="n"/>
      <c r="C577" s="7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</row>
    <row r="578">
      <c r="A578" s="24" t="n"/>
      <c r="B578" s="78" t="n"/>
      <c r="C578" s="7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</row>
    <row r="579">
      <c r="A579" s="24" t="n"/>
      <c r="B579" s="78" t="n"/>
      <c r="C579" s="7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</row>
    <row r="580">
      <c r="A580" s="24" t="n"/>
      <c r="B580" s="78" t="n"/>
      <c r="C580" s="7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</row>
    <row r="581">
      <c r="A581" s="24" t="n"/>
      <c r="B581" s="78" t="n"/>
      <c r="C581" s="7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</row>
    <row r="582">
      <c r="A582" s="24" t="n"/>
      <c r="B582" s="78" t="n"/>
      <c r="C582" s="7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</row>
    <row r="583">
      <c r="A583" s="24" t="n"/>
      <c r="B583" s="78" t="n"/>
      <c r="C583" s="7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</row>
    <row r="584">
      <c r="A584" s="24" t="n"/>
      <c r="B584" s="78" t="n"/>
      <c r="C584" s="7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</row>
    <row r="585">
      <c r="A585" s="24" t="n"/>
      <c r="B585" s="78" t="n"/>
      <c r="C585" s="7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</row>
    <row r="586">
      <c r="A586" s="24" t="n"/>
      <c r="B586" s="78" t="n"/>
      <c r="C586" s="7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</row>
    <row r="587">
      <c r="A587" s="24" t="n"/>
      <c r="B587" s="78" t="n"/>
      <c r="C587" s="7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</row>
    <row r="588">
      <c r="A588" s="24" t="n"/>
      <c r="B588" s="78" t="n"/>
      <c r="C588" s="7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</row>
    <row r="589">
      <c r="A589" s="24" t="n"/>
      <c r="B589" s="78" t="n"/>
      <c r="C589" s="7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</row>
    <row r="590">
      <c r="A590" s="24" t="n"/>
      <c r="B590" s="78" t="n"/>
      <c r="C590" s="7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</row>
    <row r="591">
      <c r="A591" s="24" t="n"/>
      <c r="B591" s="78" t="n"/>
      <c r="C591" s="7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</row>
    <row r="592">
      <c r="A592" s="24" t="n"/>
      <c r="B592" s="78" t="n"/>
      <c r="C592" s="7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</row>
    <row r="593">
      <c r="A593" s="24" t="n"/>
      <c r="B593" s="78" t="n"/>
      <c r="C593" s="7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</row>
    <row r="594">
      <c r="A594" s="24" t="n"/>
      <c r="B594" s="78" t="n"/>
      <c r="C594" s="7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</row>
    <row r="595">
      <c r="A595" s="24" t="n"/>
      <c r="B595" s="78" t="n"/>
      <c r="C595" s="7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</row>
    <row r="596">
      <c r="A596" s="24" t="n"/>
      <c r="B596" s="78" t="n"/>
      <c r="C596" s="7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</row>
    <row r="597">
      <c r="A597" s="24" t="n"/>
      <c r="B597" s="78" t="n"/>
      <c r="C597" s="7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</row>
    <row r="598">
      <c r="A598" s="24" t="n"/>
      <c r="B598" s="78" t="n"/>
      <c r="C598" s="7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</row>
    <row r="599">
      <c r="A599" s="24" t="n"/>
      <c r="B599" s="78" t="n"/>
      <c r="C599" s="7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</row>
    <row r="600">
      <c r="A600" s="24" t="n"/>
      <c r="B600" s="78" t="n"/>
      <c r="C600" s="7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</row>
    <row r="601">
      <c r="A601" s="24" t="n"/>
      <c r="B601" s="78" t="n"/>
      <c r="C601" s="7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</row>
    <row r="602">
      <c r="A602" s="24" t="n"/>
      <c r="B602" s="78" t="n"/>
      <c r="C602" s="7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</row>
    <row r="603">
      <c r="A603" s="24" t="n"/>
      <c r="B603" s="78" t="n"/>
      <c r="C603" s="7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</row>
    <row r="604">
      <c r="A604" s="24" t="n"/>
      <c r="B604" s="78" t="n"/>
      <c r="C604" s="7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</row>
    <row r="605">
      <c r="A605" s="24" t="n"/>
      <c r="B605" s="78" t="n"/>
      <c r="C605" s="7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</row>
    <row r="606">
      <c r="A606" s="24" t="n"/>
      <c r="B606" s="78" t="n"/>
      <c r="C606" s="7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</row>
    <row r="607">
      <c r="A607" s="24" t="n"/>
      <c r="B607" s="78" t="n"/>
      <c r="C607" s="7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</row>
    <row r="608">
      <c r="A608" s="24" t="n"/>
      <c r="B608" s="78" t="n"/>
      <c r="C608" s="7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</row>
    <row r="609">
      <c r="A609" s="24" t="n"/>
      <c r="B609" s="78" t="n"/>
      <c r="C609" s="7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</row>
    <row r="610">
      <c r="A610" s="24" t="n"/>
      <c r="B610" s="78" t="n"/>
      <c r="C610" s="7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</row>
    <row r="611">
      <c r="A611" s="24" t="n"/>
      <c r="B611" s="78" t="n"/>
      <c r="C611" s="7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</row>
    <row r="612">
      <c r="A612" s="24" t="n"/>
      <c r="B612" s="78" t="n"/>
      <c r="C612" s="7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</row>
    <row r="613">
      <c r="A613" s="24" t="n"/>
      <c r="B613" s="78" t="n"/>
      <c r="C613" s="7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</row>
    <row r="614">
      <c r="A614" s="24" t="n"/>
      <c r="B614" s="78" t="n"/>
      <c r="C614" s="7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</row>
    <row r="615">
      <c r="A615" s="24" t="n"/>
      <c r="B615" s="78" t="n"/>
      <c r="C615" s="7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</row>
    <row r="616">
      <c r="A616" s="24" t="n"/>
      <c r="B616" s="78" t="n"/>
      <c r="C616" s="7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</row>
    <row r="617">
      <c r="A617" s="24" t="n"/>
      <c r="B617" s="78" t="n"/>
      <c r="C617" s="7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</row>
    <row r="618">
      <c r="A618" s="24" t="n"/>
      <c r="B618" s="78" t="n"/>
      <c r="C618" s="7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</row>
    <row r="619">
      <c r="A619" s="24" t="n"/>
      <c r="B619" s="78" t="n"/>
      <c r="C619" s="7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</row>
    <row r="620">
      <c r="A620" s="24" t="n"/>
      <c r="B620" s="78" t="n"/>
      <c r="C620" s="7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</row>
    <row r="621">
      <c r="A621" s="24" t="n"/>
      <c r="B621" s="78" t="n"/>
      <c r="C621" s="7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</row>
    <row r="622">
      <c r="A622" s="24" t="n"/>
      <c r="B622" s="78" t="n"/>
      <c r="C622" s="7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</row>
    <row r="623">
      <c r="A623" s="24" t="n"/>
      <c r="B623" s="78" t="n"/>
      <c r="C623" s="7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</row>
    <row r="624">
      <c r="A624" s="24" t="n"/>
      <c r="B624" s="78" t="n"/>
      <c r="C624" s="7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</row>
    <row r="625">
      <c r="A625" s="24" t="n"/>
      <c r="B625" s="78" t="n"/>
      <c r="C625" s="7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</row>
    <row r="626">
      <c r="A626" s="24" t="n"/>
      <c r="B626" s="78" t="n"/>
      <c r="C626" s="7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</row>
    <row r="627">
      <c r="A627" s="24" t="n"/>
      <c r="B627" s="78" t="n"/>
      <c r="C627" s="7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</row>
    <row r="628">
      <c r="A628" s="24" t="n"/>
      <c r="B628" s="78" t="n"/>
      <c r="C628" s="7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</row>
    <row r="629">
      <c r="A629" s="24" t="n"/>
      <c r="B629" s="78" t="n"/>
      <c r="C629" s="7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</row>
    <row r="630">
      <c r="A630" s="24" t="n"/>
      <c r="B630" s="78" t="n"/>
      <c r="C630" s="7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</row>
    <row r="631">
      <c r="A631" s="24" t="n"/>
      <c r="B631" s="78" t="n"/>
      <c r="C631" s="7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</row>
    <row r="632">
      <c r="A632" s="24" t="n"/>
      <c r="B632" s="78" t="n"/>
      <c r="C632" s="7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</row>
    <row r="633">
      <c r="A633" s="24" t="n"/>
      <c r="B633" s="78" t="n"/>
      <c r="C633" s="7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</row>
    <row r="634">
      <c r="A634" s="24" t="n"/>
      <c r="B634" s="78" t="n"/>
      <c r="C634" s="7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</row>
    <row r="635">
      <c r="A635" s="24" t="n"/>
      <c r="B635" s="78" t="n"/>
      <c r="C635" s="7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</row>
    <row r="636">
      <c r="A636" s="24" t="n"/>
      <c r="B636" s="78" t="n"/>
      <c r="C636" s="7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</row>
    <row r="637">
      <c r="A637" s="24" t="n"/>
      <c r="B637" s="78" t="n"/>
      <c r="C637" s="7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</row>
    <row r="638">
      <c r="A638" s="24" t="n"/>
      <c r="B638" s="78" t="n"/>
      <c r="C638" s="7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</row>
    <row r="639">
      <c r="A639" s="24" t="n"/>
      <c r="B639" s="78" t="n"/>
      <c r="C639" s="7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</row>
    <row r="640">
      <c r="A640" s="24" t="n"/>
      <c r="B640" s="78" t="n"/>
      <c r="C640" s="7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</row>
    <row r="641">
      <c r="A641" s="24" t="n"/>
      <c r="B641" s="78" t="n"/>
      <c r="C641" s="7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</row>
    <row r="642">
      <c r="A642" s="24" t="n"/>
      <c r="B642" s="78" t="n"/>
      <c r="C642" s="7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</row>
    <row r="643">
      <c r="A643" s="24" t="n"/>
      <c r="B643" s="78" t="n"/>
      <c r="C643" s="7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</row>
    <row r="644">
      <c r="A644" s="24" t="n"/>
      <c r="B644" s="78" t="n"/>
      <c r="C644" s="7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</row>
    <row r="645">
      <c r="A645" s="24" t="n"/>
      <c r="B645" s="78" t="n"/>
      <c r="C645" s="7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</row>
    <row r="646">
      <c r="A646" s="24" t="n"/>
      <c r="B646" s="78" t="n"/>
      <c r="C646" s="7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</row>
    <row r="647">
      <c r="A647" s="24" t="n"/>
      <c r="B647" s="78" t="n"/>
      <c r="C647" s="7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</row>
    <row r="648">
      <c r="A648" s="24" t="n"/>
      <c r="B648" s="78" t="n"/>
      <c r="C648" s="7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</row>
    <row r="649">
      <c r="A649" s="24" t="n"/>
      <c r="B649" s="78" t="n"/>
      <c r="C649" s="7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</row>
    <row r="650">
      <c r="A650" s="24" t="n"/>
      <c r="B650" s="78" t="n"/>
      <c r="C650" s="7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</row>
    <row r="651">
      <c r="A651" s="24" t="n"/>
      <c r="B651" s="78" t="n"/>
      <c r="C651" s="7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</row>
    <row r="652">
      <c r="A652" s="24" t="n"/>
      <c r="B652" s="78" t="n"/>
      <c r="C652" s="7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</row>
    <row r="653">
      <c r="A653" s="24" t="n"/>
      <c r="B653" s="78" t="n"/>
      <c r="C653" s="7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</row>
    <row r="654">
      <c r="A654" s="24" t="n"/>
      <c r="B654" s="78" t="n"/>
      <c r="C654" s="7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</row>
    <row r="655">
      <c r="A655" s="24" t="n"/>
      <c r="B655" s="78" t="n"/>
      <c r="C655" s="7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</row>
    <row r="656">
      <c r="A656" s="24" t="n"/>
      <c r="B656" s="78" t="n"/>
      <c r="C656" s="7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</row>
    <row r="657">
      <c r="A657" s="24" t="n"/>
      <c r="B657" s="78" t="n"/>
      <c r="C657" s="7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</row>
    <row r="658">
      <c r="A658" s="24" t="n"/>
      <c r="B658" s="78" t="n"/>
      <c r="C658" s="7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</row>
    <row r="659">
      <c r="A659" s="24" t="n"/>
      <c r="B659" s="78" t="n"/>
      <c r="C659" s="7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</row>
    <row r="660">
      <c r="A660" s="24" t="n"/>
      <c r="B660" s="78" t="n"/>
      <c r="C660" s="7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</row>
    <row r="661">
      <c r="A661" s="24" t="n"/>
      <c r="B661" s="78" t="n"/>
      <c r="C661" s="7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</row>
    <row r="662">
      <c r="A662" s="24" t="n"/>
      <c r="B662" s="78" t="n"/>
      <c r="C662" s="7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</row>
    <row r="663">
      <c r="A663" s="24" t="n"/>
      <c r="B663" s="78" t="n"/>
      <c r="C663" s="7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</row>
    <row r="664">
      <c r="A664" s="24" t="n"/>
      <c r="B664" s="78" t="n"/>
      <c r="C664" s="7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</row>
    <row r="665">
      <c r="A665" s="24" t="n"/>
      <c r="B665" s="78" t="n"/>
      <c r="C665" s="7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</row>
    <row r="666">
      <c r="A666" s="24" t="n"/>
      <c r="B666" s="78" t="n"/>
      <c r="C666" s="7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</row>
    <row r="667">
      <c r="A667" s="24" t="n"/>
      <c r="B667" s="78" t="n"/>
      <c r="C667" s="7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</row>
    <row r="668">
      <c r="A668" s="24" t="n"/>
      <c r="B668" s="78" t="n"/>
      <c r="C668" s="7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</row>
    <row r="669">
      <c r="A669" s="24" t="n"/>
      <c r="B669" s="78" t="n"/>
      <c r="C669" s="7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</row>
    <row r="670">
      <c r="A670" s="24" t="n"/>
      <c r="B670" s="78" t="n"/>
      <c r="C670" s="7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</row>
    <row r="671">
      <c r="A671" s="24" t="n"/>
      <c r="B671" s="78" t="n"/>
      <c r="C671" s="7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</row>
    <row r="672">
      <c r="A672" s="24" t="n"/>
      <c r="B672" s="78" t="n"/>
      <c r="C672" s="7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</row>
    <row r="673">
      <c r="A673" s="24" t="n"/>
      <c r="B673" s="78" t="n"/>
      <c r="C673" s="7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</row>
    <row r="674">
      <c r="A674" s="24" t="n"/>
      <c r="B674" s="78" t="n"/>
      <c r="C674" s="7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</row>
    <row r="675">
      <c r="A675" s="24" t="n"/>
      <c r="B675" s="78" t="n"/>
      <c r="C675" s="7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</row>
    <row r="676">
      <c r="A676" s="24" t="n"/>
      <c r="B676" s="78" t="n"/>
      <c r="C676" s="7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</row>
    <row r="677">
      <c r="A677" s="24" t="n"/>
      <c r="B677" s="78" t="n"/>
      <c r="C677" s="7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</row>
    <row r="678">
      <c r="A678" s="24" t="n"/>
      <c r="B678" s="78" t="n"/>
      <c r="C678" s="7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</row>
    <row r="679">
      <c r="A679" s="24" t="n"/>
      <c r="B679" s="78" t="n"/>
      <c r="C679" s="7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</row>
    <row r="680">
      <c r="A680" s="24" t="n"/>
      <c r="B680" s="78" t="n"/>
      <c r="C680" s="7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</row>
    <row r="681">
      <c r="A681" s="24" t="n"/>
      <c r="B681" s="78" t="n"/>
      <c r="C681" s="7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</row>
    <row r="682">
      <c r="A682" s="24" t="n"/>
      <c r="B682" s="78" t="n"/>
      <c r="C682" s="7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</row>
    <row r="683">
      <c r="A683" s="24" t="n"/>
      <c r="B683" s="78" t="n"/>
      <c r="C683" s="7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</row>
    <row r="684">
      <c r="A684" s="24" t="n"/>
      <c r="B684" s="78" t="n"/>
      <c r="C684" s="7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</row>
    <row r="685">
      <c r="A685" s="24" t="n"/>
      <c r="B685" s="78" t="n"/>
      <c r="C685" s="7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</row>
    <row r="686">
      <c r="A686" s="24" t="n"/>
      <c r="B686" s="78" t="n"/>
      <c r="C686" s="7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</row>
    <row r="687">
      <c r="A687" s="24" t="n"/>
      <c r="B687" s="78" t="n"/>
      <c r="C687" s="7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</row>
    <row r="688">
      <c r="A688" s="24" t="n"/>
      <c r="B688" s="78" t="n"/>
      <c r="C688" s="7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</row>
    <row r="689">
      <c r="A689" s="24" t="n"/>
      <c r="B689" s="78" t="n"/>
      <c r="C689" s="7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</row>
    <row r="690">
      <c r="A690" s="24" t="n"/>
      <c r="B690" s="78" t="n"/>
      <c r="C690" s="7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</row>
    <row r="691">
      <c r="A691" s="24" t="n"/>
      <c r="B691" s="78" t="n"/>
      <c r="C691" s="7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</row>
    <row r="692">
      <c r="A692" s="24" t="n"/>
      <c r="B692" s="78" t="n"/>
      <c r="C692" s="7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</row>
    <row r="693">
      <c r="A693" s="24" t="n"/>
      <c r="B693" s="78" t="n"/>
      <c r="C693" s="7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</row>
    <row r="694">
      <c r="A694" s="24" t="n"/>
      <c r="B694" s="78" t="n"/>
      <c r="C694" s="7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</row>
    <row r="695">
      <c r="A695" s="24" t="n"/>
      <c r="B695" s="78" t="n"/>
      <c r="C695" s="7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</row>
    <row r="696">
      <c r="A696" s="24" t="n"/>
      <c r="B696" s="78" t="n"/>
      <c r="C696" s="7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</row>
    <row r="697">
      <c r="A697" s="24" t="n"/>
      <c r="B697" s="78" t="n"/>
      <c r="C697" s="7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</row>
    <row r="698">
      <c r="A698" s="24" t="n"/>
      <c r="B698" s="78" t="n"/>
      <c r="C698" s="7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</row>
    <row r="699">
      <c r="A699" s="24" t="n"/>
      <c r="B699" s="78" t="n"/>
      <c r="C699" s="7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</row>
    <row r="700">
      <c r="A700" s="24" t="n"/>
      <c r="B700" s="78" t="n"/>
      <c r="C700" s="7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</row>
    <row r="701">
      <c r="A701" s="24" t="n"/>
      <c r="B701" s="78" t="n"/>
      <c r="C701" s="7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</row>
    <row r="702">
      <c r="A702" s="24" t="n"/>
      <c r="B702" s="78" t="n"/>
      <c r="C702" s="7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</row>
    <row r="703">
      <c r="A703" s="24" t="n"/>
      <c r="B703" s="78" t="n"/>
      <c r="C703" s="7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</row>
    <row r="704">
      <c r="A704" s="24" t="n"/>
      <c r="B704" s="78" t="n"/>
      <c r="C704" s="7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</row>
    <row r="705">
      <c r="A705" s="24" t="n"/>
      <c r="B705" s="78" t="n"/>
      <c r="C705" s="7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</row>
    <row r="706">
      <c r="A706" s="24" t="n"/>
      <c r="B706" s="78" t="n"/>
      <c r="C706" s="7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</row>
    <row r="707">
      <c r="A707" s="24" t="n"/>
      <c r="B707" s="78" t="n"/>
      <c r="C707" s="7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</row>
    <row r="708">
      <c r="A708" s="24" t="n"/>
      <c r="B708" s="78" t="n"/>
      <c r="C708" s="7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</row>
    <row r="709">
      <c r="A709" s="24" t="n"/>
      <c r="B709" s="78" t="n"/>
      <c r="C709" s="7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</row>
    <row r="710">
      <c r="A710" s="24" t="n"/>
      <c r="B710" s="78" t="n"/>
      <c r="C710" s="7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</row>
    <row r="711">
      <c r="A711" s="24" t="n"/>
      <c r="B711" s="78" t="n"/>
      <c r="C711" s="7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</row>
    <row r="712">
      <c r="A712" s="24" t="n"/>
      <c r="B712" s="78" t="n"/>
      <c r="C712" s="7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</row>
    <row r="713">
      <c r="A713" s="24" t="n"/>
      <c r="B713" s="78" t="n"/>
      <c r="C713" s="7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</row>
    <row r="714">
      <c r="A714" s="24" t="n"/>
      <c r="B714" s="78" t="n"/>
      <c r="C714" s="7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</row>
    <row r="715">
      <c r="A715" s="24" t="n"/>
      <c r="B715" s="78" t="n"/>
      <c r="C715" s="7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</row>
    <row r="716">
      <c r="A716" s="24" t="n"/>
      <c r="B716" s="78" t="n"/>
      <c r="C716" s="7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</row>
    <row r="717">
      <c r="A717" s="24" t="n"/>
      <c r="B717" s="78" t="n"/>
      <c r="C717" s="7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</row>
    <row r="718">
      <c r="A718" s="24" t="n"/>
      <c r="B718" s="78" t="n"/>
      <c r="C718" s="7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</row>
    <row r="719">
      <c r="A719" s="24" t="n"/>
      <c r="B719" s="78" t="n"/>
      <c r="C719" s="7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</row>
    <row r="720">
      <c r="A720" s="24" t="n"/>
      <c r="B720" s="78" t="n"/>
      <c r="C720" s="7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</row>
    <row r="721">
      <c r="A721" s="24" t="n"/>
      <c r="B721" s="78" t="n"/>
      <c r="C721" s="7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</row>
    <row r="722">
      <c r="A722" s="24" t="n"/>
      <c r="B722" s="78" t="n"/>
      <c r="C722" s="7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</row>
    <row r="723">
      <c r="A723" s="24" t="n"/>
      <c r="B723" s="78" t="n"/>
      <c r="C723" s="7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</row>
    <row r="724">
      <c r="A724" s="24" t="n"/>
      <c r="B724" s="78" t="n"/>
      <c r="C724" s="7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</row>
    <row r="725">
      <c r="A725" s="24" t="n"/>
      <c r="B725" s="78" t="n"/>
      <c r="C725" s="7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</row>
    <row r="726">
      <c r="A726" s="24" t="n"/>
      <c r="B726" s="78" t="n"/>
      <c r="C726" s="7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</row>
    <row r="727">
      <c r="A727" s="24" t="n"/>
      <c r="B727" s="78" t="n"/>
      <c r="C727" s="7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</row>
    <row r="728">
      <c r="A728" s="24" t="n"/>
      <c r="B728" s="78" t="n"/>
      <c r="C728" s="7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</row>
    <row r="729">
      <c r="A729" s="24" t="n"/>
      <c r="B729" s="78" t="n"/>
      <c r="C729" s="7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</row>
    <row r="730">
      <c r="A730" s="24" t="n"/>
      <c r="B730" s="78" t="n"/>
      <c r="C730" s="7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</row>
    <row r="731">
      <c r="A731" s="24" t="n"/>
      <c r="B731" s="78" t="n"/>
      <c r="C731" s="7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</row>
    <row r="732">
      <c r="A732" s="24" t="n"/>
      <c r="B732" s="78" t="n"/>
      <c r="C732" s="7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</row>
    <row r="733">
      <c r="A733" s="24" t="n"/>
      <c r="B733" s="78" t="n"/>
      <c r="C733" s="7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</row>
    <row r="734">
      <c r="A734" s="24" t="n"/>
      <c r="B734" s="78" t="n"/>
      <c r="C734" s="7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</row>
    <row r="735">
      <c r="A735" s="24" t="n"/>
      <c r="B735" s="78" t="n"/>
      <c r="C735" s="7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</row>
    <row r="736">
      <c r="A736" s="24" t="n"/>
      <c r="B736" s="78" t="n"/>
      <c r="C736" s="7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</row>
    <row r="737">
      <c r="A737" s="24" t="n"/>
      <c r="B737" s="78" t="n"/>
      <c r="C737" s="7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</row>
    <row r="738">
      <c r="A738" s="24" t="n"/>
      <c r="B738" s="78" t="n"/>
      <c r="C738" s="7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</row>
    <row r="739">
      <c r="A739" s="24" t="n"/>
      <c r="B739" s="78" t="n"/>
      <c r="C739" s="7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</row>
    <row r="740">
      <c r="A740" s="24" t="n"/>
      <c r="B740" s="78" t="n"/>
      <c r="C740" s="7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</row>
    <row r="741">
      <c r="A741" s="24" t="n"/>
      <c r="B741" s="78" t="n"/>
      <c r="C741" s="7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</row>
    <row r="742">
      <c r="A742" s="24" t="n"/>
      <c r="B742" s="78" t="n"/>
      <c r="C742" s="7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</row>
    <row r="743">
      <c r="A743" s="24" t="n"/>
      <c r="B743" s="78" t="n"/>
      <c r="C743" s="7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</row>
    <row r="744">
      <c r="A744" s="24" t="n"/>
      <c r="B744" s="78" t="n"/>
      <c r="C744" s="7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</row>
    <row r="745">
      <c r="A745" s="24" t="n"/>
      <c r="B745" s="78" t="n"/>
      <c r="C745" s="7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</row>
    <row r="746">
      <c r="A746" s="24" t="n"/>
      <c r="B746" s="78" t="n"/>
      <c r="C746" s="7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</row>
    <row r="747">
      <c r="A747" s="24" t="n"/>
      <c r="B747" s="78" t="n"/>
      <c r="C747" s="7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</row>
    <row r="748">
      <c r="A748" s="24" t="n"/>
      <c r="B748" s="78" t="n"/>
      <c r="C748" s="7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</row>
    <row r="749">
      <c r="A749" s="24" t="n"/>
      <c r="B749" s="78" t="n"/>
      <c r="C749" s="7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</row>
    <row r="750">
      <c r="A750" s="24" t="n"/>
      <c r="B750" s="78" t="n"/>
      <c r="C750" s="7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</row>
    <row r="751">
      <c r="A751" s="24" t="n"/>
      <c r="B751" s="78" t="n"/>
      <c r="C751" s="7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</row>
    <row r="752">
      <c r="A752" s="24" t="n"/>
      <c r="B752" s="78" t="n"/>
      <c r="C752" s="7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</row>
    <row r="753">
      <c r="A753" s="24" t="n"/>
      <c r="B753" s="78" t="n"/>
      <c r="C753" s="7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</row>
    <row r="754">
      <c r="A754" s="24" t="n"/>
      <c r="B754" s="78" t="n"/>
      <c r="C754" s="7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</row>
    <row r="755">
      <c r="A755" s="24" t="n"/>
      <c r="B755" s="78" t="n"/>
      <c r="C755" s="7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</row>
    <row r="756">
      <c r="A756" s="24" t="n"/>
      <c r="B756" s="78" t="n"/>
      <c r="C756" s="7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</row>
    <row r="757">
      <c r="A757" s="24" t="n"/>
      <c r="B757" s="78" t="n"/>
      <c r="C757" s="7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</row>
    <row r="758">
      <c r="A758" s="24" t="n"/>
      <c r="B758" s="78" t="n"/>
      <c r="C758" s="7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</row>
    <row r="759">
      <c r="A759" s="24" t="n"/>
      <c r="B759" s="78" t="n"/>
      <c r="C759" s="7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</row>
    <row r="760">
      <c r="A760" s="24" t="n"/>
      <c r="B760" s="78" t="n"/>
      <c r="C760" s="7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</row>
    <row r="761">
      <c r="A761" s="24" t="n"/>
      <c r="B761" s="78" t="n"/>
      <c r="C761" s="7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</row>
    <row r="762">
      <c r="A762" s="24" t="n"/>
      <c r="B762" s="78" t="n"/>
      <c r="C762" s="7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</row>
    <row r="763">
      <c r="A763" s="24" t="n"/>
      <c r="B763" s="78" t="n"/>
      <c r="C763" s="7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</row>
    <row r="764">
      <c r="A764" s="24" t="n"/>
      <c r="B764" s="78" t="n"/>
      <c r="C764" s="7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</row>
    <row r="765">
      <c r="A765" s="24" t="n"/>
      <c r="B765" s="78" t="n"/>
      <c r="C765" s="7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</row>
    <row r="766">
      <c r="A766" s="24" t="n"/>
      <c r="B766" s="78" t="n"/>
      <c r="C766" s="7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</row>
    <row r="767">
      <c r="A767" s="24" t="n"/>
      <c r="B767" s="78" t="n"/>
      <c r="C767" s="7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</row>
    <row r="768">
      <c r="A768" s="24" t="n"/>
      <c r="B768" s="78" t="n"/>
      <c r="C768" s="7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</row>
    <row r="769">
      <c r="A769" s="24" t="n"/>
      <c r="B769" s="78" t="n"/>
      <c r="C769" s="7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</row>
    <row r="770">
      <c r="A770" s="24" t="n"/>
      <c r="B770" s="78" t="n"/>
      <c r="C770" s="7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</row>
    <row r="771">
      <c r="A771" s="24" t="n"/>
      <c r="B771" s="78" t="n"/>
      <c r="C771" s="7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</row>
    <row r="772">
      <c r="A772" s="24" t="n"/>
      <c r="B772" s="78" t="n"/>
      <c r="C772" s="7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</row>
    <row r="773">
      <c r="A773" s="24" t="n"/>
      <c r="B773" s="78" t="n"/>
      <c r="C773" s="7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</row>
    <row r="774">
      <c r="A774" s="24" t="n"/>
      <c r="B774" s="78" t="n"/>
      <c r="C774" s="7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</row>
    <row r="775">
      <c r="A775" s="24" t="n"/>
      <c r="B775" s="78" t="n"/>
      <c r="C775" s="7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</row>
    <row r="776">
      <c r="A776" s="24" t="n"/>
      <c r="B776" s="78" t="n"/>
      <c r="C776" s="7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</row>
    <row r="777">
      <c r="A777" s="24" t="n"/>
      <c r="B777" s="78" t="n"/>
      <c r="C777" s="7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</row>
    <row r="778">
      <c r="A778" s="24" t="n"/>
      <c r="B778" s="78" t="n"/>
      <c r="C778" s="7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</row>
    <row r="779">
      <c r="A779" s="24" t="n"/>
      <c r="B779" s="78" t="n"/>
      <c r="C779" s="7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</row>
    <row r="780">
      <c r="A780" s="24" t="n"/>
      <c r="B780" s="78" t="n"/>
      <c r="C780" s="7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</row>
    <row r="781">
      <c r="A781" s="24" t="n"/>
      <c r="B781" s="78" t="n"/>
      <c r="C781" s="7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</row>
    <row r="782">
      <c r="A782" s="24" t="n"/>
      <c r="B782" s="78" t="n"/>
      <c r="C782" s="7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</row>
    <row r="783">
      <c r="A783" s="24" t="n"/>
      <c r="B783" s="78" t="n"/>
      <c r="C783" s="7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</row>
    <row r="784">
      <c r="A784" s="24" t="n"/>
      <c r="B784" s="78" t="n"/>
      <c r="C784" s="7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</row>
    <row r="785">
      <c r="A785" s="24" t="n"/>
      <c r="B785" s="78" t="n"/>
      <c r="C785" s="7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</row>
    <row r="786">
      <c r="A786" s="24" t="n"/>
      <c r="B786" s="78" t="n"/>
      <c r="C786" s="7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</row>
    <row r="787">
      <c r="A787" s="24" t="n"/>
      <c r="B787" s="78" t="n"/>
      <c r="C787" s="7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</row>
    <row r="788">
      <c r="A788" s="24" t="n"/>
      <c r="B788" s="78" t="n"/>
      <c r="C788" s="7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</row>
    <row r="789">
      <c r="A789" s="24" t="n"/>
      <c r="B789" s="78" t="n"/>
      <c r="C789" s="7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</row>
    <row r="790">
      <c r="A790" s="24" t="n"/>
      <c r="B790" s="78" t="n"/>
      <c r="C790" s="7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</row>
    <row r="791">
      <c r="A791" s="24" t="n"/>
      <c r="B791" s="78" t="n"/>
      <c r="C791" s="7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</row>
    <row r="792">
      <c r="A792" s="24" t="n"/>
      <c r="B792" s="78" t="n"/>
      <c r="C792" s="7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</row>
    <row r="793">
      <c r="A793" s="24" t="n"/>
      <c r="B793" s="78" t="n"/>
      <c r="C793" s="7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</row>
    <row r="794">
      <c r="A794" s="24" t="n"/>
      <c r="B794" s="78" t="n"/>
      <c r="C794" s="7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</row>
    <row r="795">
      <c r="A795" s="24" t="n"/>
      <c r="B795" s="78" t="n"/>
      <c r="C795" s="7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</row>
    <row r="796">
      <c r="A796" s="24" t="n"/>
      <c r="B796" s="78" t="n"/>
      <c r="C796" s="7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</row>
    <row r="797">
      <c r="A797" s="24" t="n"/>
      <c r="B797" s="78" t="n"/>
      <c r="C797" s="7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</row>
    <row r="798">
      <c r="A798" s="24" t="n"/>
      <c r="B798" s="78" t="n"/>
      <c r="C798" s="7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</row>
    <row r="799">
      <c r="A799" s="24" t="n"/>
      <c r="B799" s="78" t="n"/>
      <c r="C799" s="7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</row>
    <row r="800">
      <c r="A800" s="24" t="n"/>
      <c r="B800" s="78" t="n"/>
      <c r="C800" s="7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</row>
    <row r="801">
      <c r="A801" s="24" t="n"/>
      <c r="B801" s="78" t="n"/>
      <c r="C801" s="7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</row>
    <row r="802">
      <c r="A802" s="24" t="n"/>
      <c r="B802" s="78" t="n"/>
      <c r="C802" s="7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</row>
    <row r="803">
      <c r="A803" s="24" t="n"/>
      <c r="B803" s="78" t="n"/>
      <c r="C803" s="7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</row>
    <row r="804">
      <c r="A804" s="24" t="n"/>
      <c r="B804" s="78" t="n"/>
      <c r="C804" s="7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</row>
    <row r="805">
      <c r="A805" s="24" t="n"/>
      <c r="B805" s="78" t="n"/>
      <c r="C805" s="7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</row>
    <row r="806">
      <c r="A806" s="24" t="n"/>
      <c r="B806" s="78" t="n"/>
      <c r="C806" s="7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</row>
    <row r="807">
      <c r="A807" s="24" t="n"/>
      <c r="B807" s="78" t="n"/>
      <c r="C807" s="7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</row>
    <row r="808">
      <c r="A808" s="24" t="n"/>
      <c r="B808" s="78" t="n"/>
      <c r="C808" s="7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</row>
    <row r="809">
      <c r="A809" s="24" t="n"/>
      <c r="B809" s="78" t="n"/>
      <c r="C809" s="7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</row>
    <row r="810">
      <c r="A810" s="24" t="n"/>
      <c r="B810" s="78" t="n"/>
      <c r="C810" s="7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</row>
    <row r="811">
      <c r="A811" s="24" t="n"/>
      <c r="B811" s="78" t="n"/>
      <c r="C811" s="7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</row>
    <row r="812">
      <c r="A812" s="24" t="n"/>
      <c r="B812" s="78" t="n"/>
      <c r="C812" s="7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</row>
    <row r="813">
      <c r="A813" s="24" t="n"/>
      <c r="B813" s="78" t="n"/>
      <c r="C813" s="7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</row>
    <row r="814">
      <c r="A814" s="24" t="n"/>
      <c r="B814" s="78" t="n"/>
      <c r="C814" s="7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</row>
    <row r="815">
      <c r="A815" s="24" t="n"/>
      <c r="B815" s="78" t="n"/>
      <c r="C815" s="7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</row>
    <row r="816">
      <c r="A816" s="24" t="n"/>
      <c r="B816" s="78" t="n"/>
      <c r="C816" s="7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</row>
    <row r="817">
      <c r="A817" s="24" t="n"/>
      <c r="B817" s="78" t="n"/>
      <c r="C817" s="7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</row>
    <row r="818">
      <c r="A818" s="24" t="n"/>
      <c r="B818" s="78" t="n"/>
      <c r="C818" s="7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</row>
    <row r="819">
      <c r="A819" s="24" t="n"/>
      <c r="B819" s="78" t="n"/>
      <c r="C819" s="7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</row>
    <row r="820">
      <c r="A820" s="24" t="n"/>
      <c r="B820" s="78" t="n"/>
      <c r="C820" s="7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</row>
    <row r="821">
      <c r="A821" s="24" t="n"/>
      <c r="B821" s="78" t="n"/>
      <c r="C821" s="7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</row>
    <row r="822">
      <c r="A822" s="24" t="n"/>
      <c r="B822" s="78" t="n"/>
      <c r="C822" s="7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</row>
    <row r="823">
      <c r="A823" s="24" t="n"/>
      <c r="B823" s="78" t="n"/>
      <c r="C823" s="7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</row>
    <row r="824">
      <c r="A824" s="24" t="n"/>
      <c r="B824" s="78" t="n"/>
      <c r="C824" s="7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</row>
    <row r="825">
      <c r="A825" s="24" t="n"/>
      <c r="B825" s="78" t="n"/>
      <c r="C825" s="7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</row>
    <row r="826">
      <c r="A826" s="24" t="n"/>
      <c r="B826" s="78" t="n"/>
      <c r="C826" s="7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</row>
    <row r="827">
      <c r="A827" s="24" t="n"/>
      <c r="B827" s="78" t="n"/>
      <c r="C827" s="7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</row>
    <row r="828">
      <c r="A828" s="24" t="n"/>
      <c r="B828" s="78" t="n"/>
      <c r="C828" s="7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</row>
    <row r="829">
      <c r="A829" s="24" t="n"/>
      <c r="B829" s="78" t="n"/>
      <c r="C829" s="7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</row>
    <row r="830">
      <c r="A830" s="24" t="n"/>
      <c r="B830" s="78" t="n"/>
      <c r="C830" s="7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</row>
    <row r="831">
      <c r="A831" s="24" t="n"/>
      <c r="B831" s="78" t="n"/>
      <c r="C831" s="7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</row>
    <row r="832">
      <c r="A832" s="24" t="n"/>
      <c r="B832" s="78" t="n"/>
      <c r="C832" s="7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</row>
    <row r="833">
      <c r="A833" s="24" t="n"/>
      <c r="B833" s="78" t="n"/>
      <c r="C833" s="7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</row>
    <row r="834">
      <c r="A834" s="24" t="n"/>
      <c r="B834" s="78" t="n"/>
      <c r="C834" s="7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</row>
    <row r="835">
      <c r="A835" s="24" t="n"/>
      <c r="B835" s="78" t="n"/>
      <c r="C835" s="7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  <c r="AA835" s="14" t="n"/>
      <c r="AB835" s="14" t="n"/>
      <c r="AC835" s="14" t="n"/>
    </row>
  </sheetData>
  <autoFilter ref="$B$1:$Q$144">
    <filterColumn colId="2" hiddenButton="0" showButton="1">
      <filters>
        <filter val="Ăn uống"/>
      </filters>
    </filterColumn>
  </autoFilter>
  <dataValidations count="2">
    <dataValidation sqref="E4:E835" showDropDown="0" showInputMessage="0" showErrorMessage="1" allowBlank="1" type="list">
      <formula1>"Chung,vợ,chồng,SUBO,SUGI"</formula1>
    </dataValidation>
    <dataValidation sqref="D4:D835" showDropDown="0" showInputMessage="0" showErrorMessage="1" allowBlank="1" type="list">
      <formula1>"Ăn uống,vui chơi,đồ dùng GĐ,Nợ,phí tiện ích,Y tế,Công việc,học tập,event,Làm đẹp"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9.13" customWidth="1" style="96" min="9" max="9"/>
  </cols>
  <sheetData>
    <row r="1">
      <c r="A1" s="13" t="n"/>
      <c r="B1" s="2" t="n">
        <v>46023</v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3" t="n"/>
      <c r="B2" s="14" t="n"/>
      <c r="C2" s="14" t="n"/>
      <c r="D2" s="40" t="n"/>
      <c r="E2" s="40" t="n"/>
      <c r="F2" s="40" t="n"/>
      <c r="G2" s="40" t="n"/>
      <c r="H2" s="40" t="n"/>
      <c r="I2" s="40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9" t="inlineStr">
        <is>
          <t>I</t>
        </is>
      </c>
      <c r="B3" s="27" t="inlineStr">
        <is>
          <t>THU NHẬP</t>
        </is>
      </c>
      <c r="C3" s="21" t="n">
        <v>1</v>
      </c>
      <c r="D3" s="27">
        <f>SUM(D4:D7)</f>
        <v/>
      </c>
      <c r="E3" s="31" t="n"/>
      <c r="F3" s="31" t="n"/>
      <c r="G3" s="31" t="n"/>
      <c r="H3" s="31" t="n"/>
      <c r="I3" s="40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3" t="inlineStr">
        <is>
          <t>1</t>
        </is>
      </c>
      <c r="B4" s="75" t="inlineStr">
        <is>
          <t>ck</t>
        </is>
      </c>
      <c r="C4" s="14" t="n"/>
      <c r="D4" s="71">
        <f>SUM(E4:H4)</f>
        <v/>
      </c>
      <c r="E4" s="40" t="n">
        <v>30835000</v>
      </c>
      <c r="F4" s="40" t="n">
        <v>8000000</v>
      </c>
      <c r="G4" s="40" t="n">
        <v>0</v>
      </c>
      <c r="H4" s="40" t="n">
        <v>0</v>
      </c>
      <c r="I4" s="40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3" t="inlineStr">
        <is>
          <t>2</t>
        </is>
      </c>
      <c r="B5" s="75" t="inlineStr">
        <is>
          <t>vk</t>
        </is>
      </c>
      <c r="C5" s="14" t="n"/>
      <c r="D5" s="71">
        <f>SUM(E5:H5)</f>
        <v/>
      </c>
      <c r="E5" s="40" t="n">
        <v>2880000</v>
      </c>
      <c r="F5" s="40" t="n">
        <v>200000</v>
      </c>
      <c r="G5" s="40" t="n">
        <v>500000</v>
      </c>
      <c r="H5" s="40" t="n">
        <v>30000000</v>
      </c>
      <c r="I5" s="40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3" t="inlineStr">
        <is>
          <t>3</t>
        </is>
      </c>
      <c r="B6" s="75" t="inlineStr">
        <is>
          <t>Subo</t>
        </is>
      </c>
      <c r="C6" s="41" t="n"/>
      <c r="D6" s="71">
        <f>SUM(E6:H6)</f>
        <v/>
      </c>
      <c r="E6" s="40" t="n">
        <v>2000000</v>
      </c>
      <c r="F6" s="40" t="n">
        <v>1000000</v>
      </c>
      <c r="G6" s="40" t="n"/>
      <c r="H6" s="40" t="n">
        <v>0</v>
      </c>
      <c r="I6" s="40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3" t="inlineStr">
        <is>
          <t>4</t>
        </is>
      </c>
      <c r="B7" s="75" t="inlineStr">
        <is>
          <t>Sugi</t>
        </is>
      </c>
      <c r="C7" s="41" t="n"/>
      <c r="D7" s="71">
        <f>SUM(E7:H7)</f>
        <v/>
      </c>
      <c r="E7" s="40">
        <f>'mừng sinh sugi'!B1</f>
        <v/>
      </c>
      <c r="F7" s="40" t="n">
        <v>0</v>
      </c>
      <c r="G7" s="40" t="n">
        <v>0</v>
      </c>
      <c r="H7" s="40" t="n">
        <v>0</v>
      </c>
      <c r="I7" s="40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83" t="inlineStr">
        <is>
          <t>II</t>
        </is>
      </c>
      <c r="B8" s="86" t="inlineStr">
        <is>
          <t>TIẾT KIỆM</t>
        </is>
      </c>
      <c r="C8" s="85" t="n">
        <v>0.3</v>
      </c>
      <c r="D8" s="86">
        <f>D3*C8</f>
        <v/>
      </c>
      <c r="E8" s="49" t="n"/>
      <c r="F8" s="49" t="n"/>
      <c r="G8" s="49" t="n"/>
      <c r="H8" s="49" t="n"/>
      <c r="I8" s="40" t="inlineStr">
        <is>
          <t>CÒN LẠI</t>
        </is>
      </c>
      <c r="J8" s="14" t="n"/>
      <c r="K8" s="14">
        <f>D3-D11</f>
        <v/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50" t="n"/>
      <c r="B9" s="52" t="inlineStr">
        <is>
          <t>TK thực tế</t>
        </is>
      </c>
      <c r="C9" s="51" t="n"/>
      <c r="D9" s="52" t="n"/>
      <c r="E9" s="53" t="n"/>
      <c r="F9" s="55" t="n"/>
      <c r="G9" s="55" t="n"/>
      <c r="H9" s="55" t="n"/>
      <c r="I9" s="40" t="inlineStr">
        <is>
          <t>CP ĐÃ TRỪ NHƯNG CHƯA ĐÓNG</t>
        </is>
      </c>
      <c r="J9" s="14" t="inlineStr">
        <is>
          <t>HỌC PHÍ</t>
        </is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56" t="inlineStr">
        <is>
          <t>III</t>
        </is>
      </c>
      <c r="B10" s="59" t="inlineStr">
        <is>
          <t>CHI PHÍ TARGET</t>
        </is>
      </c>
      <c r="C10" s="58" t="n">
        <v>0.7</v>
      </c>
      <c r="D10" s="59">
        <f>D3*C10</f>
        <v/>
      </c>
      <c r="E10" s="60" t="n"/>
      <c r="F10" s="62" t="n"/>
      <c r="G10" s="62" t="n"/>
      <c r="H10" s="62" t="n"/>
      <c r="I10" s="71" t="n"/>
      <c r="J10" s="14" t="inlineStr">
        <is>
          <t>ĐIỆN THOẠI</t>
        </is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63" t="n"/>
      <c r="B11" s="64" t="inlineStr">
        <is>
          <t>CP Thực tế</t>
        </is>
      </c>
      <c r="C11" s="68" t="n"/>
      <c r="D11" s="66">
        <f>SUM(D12,D16,D18)</f>
        <v/>
      </c>
      <c r="E11" s="68" t="n"/>
      <c r="F11" s="68" t="n"/>
      <c r="G11" s="68" t="n"/>
      <c r="H11" s="68" t="n"/>
      <c r="I11" s="71" t="n"/>
      <c r="J11" s="14" t="n"/>
      <c r="K11" s="14">
        <f>SUM(K8:K10)</f>
        <v/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3" t="inlineStr">
        <is>
          <t>1</t>
        </is>
      </c>
      <c r="B12" s="70" t="inlineStr">
        <is>
          <t>Chi phí chung gia đình</t>
        </is>
      </c>
      <c r="C12" s="72">
        <f>IFERROR(D12/D11, 0)</f>
        <v/>
      </c>
      <c r="D12" s="71">
        <f>SUM(D13:D15)</f>
        <v/>
      </c>
      <c r="E12" s="40" t="n"/>
      <c r="F12" s="40" t="n"/>
      <c r="G12" s="40" t="n"/>
      <c r="H12" s="40" t="n"/>
      <c r="I12" s="71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3" t="inlineStr">
        <is>
          <t>a</t>
        </is>
      </c>
      <c r="B13" s="75" t="inlineStr">
        <is>
          <t>Chi phí chung</t>
        </is>
      </c>
      <c r="C13" s="14">
        <f>IFERROR(D13/$D$10, 0)</f>
        <v/>
      </c>
      <c r="D13" s="71">
        <f>'T3 - DETAIL'!I2</f>
        <v/>
      </c>
      <c r="E13" s="40" t="n"/>
      <c r="F13" s="40" t="n"/>
      <c r="G13" s="40" t="n"/>
      <c r="H13" s="40" t="n"/>
      <c r="I13" s="71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3" t="inlineStr">
        <is>
          <t>b</t>
        </is>
      </c>
      <c r="B14" s="75" t="inlineStr">
        <is>
          <t>Chi phí riêng subo</t>
        </is>
      </c>
      <c r="C14" s="14">
        <f>IFERROR(D14/$D$10, 0)</f>
        <v/>
      </c>
      <c r="D14" s="71">
        <f>'T3 - DETAIL'!I5</f>
        <v/>
      </c>
      <c r="E14" s="40" t="n"/>
      <c r="F14" s="40" t="n"/>
      <c r="G14" s="40" t="n"/>
      <c r="H14" s="40" t="n"/>
      <c r="I14" s="71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3" t="inlineStr">
        <is>
          <t>c</t>
        </is>
      </c>
      <c r="B15" s="75" t="inlineStr">
        <is>
          <t>chi phí riêng sugi</t>
        </is>
      </c>
      <c r="C15" s="14">
        <f>IFERROR(D15/$D$10, 0)</f>
        <v/>
      </c>
      <c r="D15" s="71">
        <f>'T3 - DETAIL'!I6</f>
        <v/>
      </c>
      <c r="E15" s="40" t="n"/>
      <c r="F15" s="40" t="n"/>
      <c r="G15" s="40" t="n"/>
      <c r="H15" s="40" t="n"/>
      <c r="I15" s="71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3" t="inlineStr">
        <is>
          <t>2</t>
        </is>
      </c>
      <c r="B16" s="70" t="inlineStr">
        <is>
          <t>Chi phí riêng ck (30%)</t>
        </is>
      </c>
      <c r="C16" s="72">
        <f>IFERROR(D16/D11, 0)</f>
        <v/>
      </c>
      <c r="D16" s="71">
        <f>'T3 - DETAIL'!I3</f>
        <v/>
      </c>
      <c r="E16" s="40" t="n"/>
      <c r="F16" s="40" t="n"/>
      <c r="G16" s="40" t="n"/>
      <c r="H16" s="40" t="n"/>
      <c r="I16" s="71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3" t="n"/>
      <c r="B17" s="75">
        <f>30%*D10</f>
        <v/>
      </c>
      <c r="C17" s="14" t="n"/>
      <c r="D17" s="40" t="n"/>
      <c r="E17" s="40" t="n"/>
      <c r="F17" s="40" t="n"/>
      <c r="G17" s="40" t="n"/>
      <c r="H17" s="40" t="n"/>
      <c r="I17" s="40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3" t="inlineStr">
        <is>
          <t>3</t>
        </is>
      </c>
      <c r="B18" s="70" t="inlineStr">
        <is>
          <t>Chi phí riêng vk (30%)</t>
        </is>
      </c>
      <c r="C18" s="72">
        <f>IFERROR(D18/D11, 0)</f>
        <v/>
      </c>
      <c r="D18" s="71">
        <f>'T3 - DETAIL'!I4</f>
        <v/>
      </c>
      <c r="E18" s="40" t="n"/>
      <c r="F18" s="40" t="n"/>
      <c r="G18" s="40" t="n"/>
      <c r="H18" s="40" t="n"/>
      <c r="I18" s="7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3" t="n"/>
      <c r="B19" s="75">
        <f>30%*D10</f>
        <v/>
      </c>
      <c r="C19" s="14" t="n"/>
      <c r="D19" s="40" t="n"/>
      <c r="E19" s="40" t="n"/>
      <c r="F19" s="40" t="n"/>
      <c r="G19" s="40" t="n"/>
      <c r="H19" s="40" t="n"/>
      <c r="I19" s="40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3" t="n"/>
      <c r="B20" s="75" t="n"/>
      <c r="C20" s="14" t="n"/>
      <c r="D20" s="40" t="n"/>
      <c r="E20" s="40" t="n"/>
      <c r="F20" s="40" t="n"/>
      <c r="G20" s="40" t="n"/>
      <c r="H20" s="40" t="n"/>
      <c r="I20" s="40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3" t="n"/>
      <c r="B22" s="75" t="n"/>
      <c r="C22" s="14" t="n"/>
      <c r="D22" s="14" t="n"/>
      <c r="E22" s="14" t="n"/>
      <c r="F22" s="14" t="n"/>
      <c r="G22" s="14" t="n"/>
      <c r="H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3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3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3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3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3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3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3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3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3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3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3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3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3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3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3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3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3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3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3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3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3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3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3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3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3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3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3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3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3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3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3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3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3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3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3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3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3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3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3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3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3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3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3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3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3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3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3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3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3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3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3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3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3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3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3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3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3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3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3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3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3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3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3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3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3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3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3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3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3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3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3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3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3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3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3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3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3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3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3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3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3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3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3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3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3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3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3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3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3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3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3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3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3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3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3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3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3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3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3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3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3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3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3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3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3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3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3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3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3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3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3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3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3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3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3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3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3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3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3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3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3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3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3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3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3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3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3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3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3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3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3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3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3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3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3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3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3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3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3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3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3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3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3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3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3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3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3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3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3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3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3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3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3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3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3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3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3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3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3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3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3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3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3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3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3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3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3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3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3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3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3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3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3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3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3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3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3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3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3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3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3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3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3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3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3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3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3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3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3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3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3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3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3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3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3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3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3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3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3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3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3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3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3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3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3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3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3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3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3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3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3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3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3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3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3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3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3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3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3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3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3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3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3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3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3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3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3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3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3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3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3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3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3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3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3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3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3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3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3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3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3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3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3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3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3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3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3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3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3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3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3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3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3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3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3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3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3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3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3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3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3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3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3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3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3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3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3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3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3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3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3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3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3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3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3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3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3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3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3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3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3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3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3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3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3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3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3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3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3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3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3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3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3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3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3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3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3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3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3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3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3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3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3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3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3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3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3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3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3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3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3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3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3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3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3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3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3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3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3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3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3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3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3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3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3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3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3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3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3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3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3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3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3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3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3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3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3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3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3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3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3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3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3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3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3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3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3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3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3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3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3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3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3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3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3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3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3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3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3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3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3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3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3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3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3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3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3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3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3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3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3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3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3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3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3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3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3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3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3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3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3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3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3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3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3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3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3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3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3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3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3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3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3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3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3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3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3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3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3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3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3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3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3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3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3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3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3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3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3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3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3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3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3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3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3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3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3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3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3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3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3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3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3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3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3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3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3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3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3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3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3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3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3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3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3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3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3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3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3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3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3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3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3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3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3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3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3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3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3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3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3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3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3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3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3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3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3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3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3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3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3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3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3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3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3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3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3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3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3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3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3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3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3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3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3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3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3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3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3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3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3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3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3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3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3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3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3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3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3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3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3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3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3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3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3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3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3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3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3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3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3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3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3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3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3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3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3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3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3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3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3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3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3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3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3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3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3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3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3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3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3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3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3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3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3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3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3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3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3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3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3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3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3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3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3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3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3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3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3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3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3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3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3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3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3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3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3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3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3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3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3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3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3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3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3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3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3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3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3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3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3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3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3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3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3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3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3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3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3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3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3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3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3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3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3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3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3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3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3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3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3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3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3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3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3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3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3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3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3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3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3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3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3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3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3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3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3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3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3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3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3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3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3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3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3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3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3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3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3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3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3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3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3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3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3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3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3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3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3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3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3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3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3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3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3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3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3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3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3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3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3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3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3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3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3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3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3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3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3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3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3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3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3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3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3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3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3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3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3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3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3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3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3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3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3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3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3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3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3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3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3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3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3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3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3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3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3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3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3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3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3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3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3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3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3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3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3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3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3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3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3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3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3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3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3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3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3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3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3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3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3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3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3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3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3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3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3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3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3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3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3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3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3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3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3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3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3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3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3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3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3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3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3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3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3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3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3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3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3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3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3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3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3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3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3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3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3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3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3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3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3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3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3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3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3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3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3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3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3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3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3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3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3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3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3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3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3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3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3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3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3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3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3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3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3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3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3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3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3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3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3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3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3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3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3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3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3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3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3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3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3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3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3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3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3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3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3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3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3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3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3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3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3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3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3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3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3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3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3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3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3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3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3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3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3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3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3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3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3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3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3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3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3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3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3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3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3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3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3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3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3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3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3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3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3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3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3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3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3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3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3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3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3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3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3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3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3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3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3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3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3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3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3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3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3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3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3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3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3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3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3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3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3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3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3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3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3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3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3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3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3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3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3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3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3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3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3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3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3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3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3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3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3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3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3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3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3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3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3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3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3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3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3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3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3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3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3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3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3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3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3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3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3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3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3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3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3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3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3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3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3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3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3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3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AC843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1" customWidth="1" style="96" min="3" max="4"/>
    <col width="25" customWidth="1" style="96" min="5" max="5"/>
    <col width="16.88" customWidth="1" style="96" min="6" max="6"/>
  </cols>
  <sheetData>
    <row r="1">
      <c r="A1" s="24" t="n"/>
      <c r="B1" s="78" t="n"/>
      <c r="C1" s="74" t="n"/>
      <c r="D1" s="14" t="n"/>
      <c r="E1" s="9" t="n"/>
      <c r="F1" s="11" t="n"/>
      <c r="G1" s="14" t="n"/>
      <c r="H1" s="14" t="inlineStr">
        <is>
          <t>Tổng</t>
        </is>
      </c>
      <c r="I1" s="90">
        <f>SUM(F4:F1024)</f>
        <v/>
      </c>
      <c r="J1" s="24" t="inlineStr">
        <is>
          <t>ăn uống</t>
        </is>
      </c>
      <c r="K1" s="24" t="inlineStr">
        <is>
          <t>vui chơi</t>
        </is>
      </c>
      <c r="L1" s="24" t="inlineStr">
        <is>
          <t>công việc</t>
        </is>
      </c>
      <c r="M1" s="24" t="inlineStr">
        <is>
          <t>học tập</t>
        </is>
      </c>
      <c r="N1" s="24" t="inlineStr">
        <is>
          <t>đồ dùng GĐ</t>
        </is>
      </c>
      <c r="O1" s="14" t="inlineStr">
        <is>
          <t>Phí tiện ích</t>
        </is>
      </c>
      <c r="P1" s="14" t="inlineStr">
        <is>
          <t>làm đẹp</t>
        </is>
      </c>
      <c r="Q1" s="14" t="inlineStr">
        <is>
          <t>y tế</t>
        </is>
      </c>
      <c r="R1" s="82" t="inlineStr">
        <is>
          <t>event</t>
        </is>
      </c>
      <c r="S1" s="82" t="inlineStr">
        <is>
          <t>nợ</t>
        </is>
      </c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</row>
    <row r="2">
      <c r="A2" s="24" t="n"/>
      <c r="B2" s="32" t="inlineStr">
        <is>
          <t>Ngày</t>
        </is>
      </c>
      <c r="C2" s="33" t="inlineStr">
        <is>
          <t>nội dung</t>
        </is>
      </c>
      <c r="D2" s="34" t="inlineStr">
        <is>
          <t>Hạng mục</t>
        </is>
      </c>
      <c r="E2" s="34" t="inlineStr">
        <is>
          <t>Phân loại</t>
        </is>
      </c>
      <c r="F2" s="52" t="inlineStr">
        <is>
          <t>Số Tiền</t>
        </is>
      </c>
      <c r="G2" s="14" t="n"/>
      <c r="H2" s="37" t="inlineStr">
        <is>
          <t>Chung</t>
        </is>
      </c>
      <c r="I2" s="37">
        <f>SUM(J2:S2)</f>
        <v/>
      </c>
      <c r="J2" s="14">
        <f>SUMIFS($F$4:$F$843 , $D$4:$D$843, "Ăn uống", $E$4:$E$843, "chung")</f>
        <v/>
      </c>
      <c r="K2" s="14">
        <f>SUMIFS($F$4:$F$843 , $D$4:$D$843, "vui chơi", $E$4:$E$843, "chung")</f>
        <v/>
      </c>
      <c r="L2" s="14">
        <f>SUMIFS($F$4:$F$843 , $D$4:$D$843, "Công việc", $E$4:$E$843, "chung")</f>
        <v/>
      </c>
      <c r="M2" s="14">
        <f>SUMIFS($F$4:$F$843 , $D$4:$D$843, "học tập", $E$4:$E$843, "chung")</f>
        <v/>
      </c>
      <c r="N2" s="14">
        <f>SUMIFS($F$4:$F$843 , $D$4:$D$843, "đồ dùng GĐ", $E$4:$E$843, "chung")</f>
        <v/>
      </c>
      <c r="O2" s="14">
        <f>SUMIFS($F$4:$F$843 , $D$4:$D$843, "phí tiện ích", $E$4:$E$843, "chung")</f>
        <v/>
      </c>
      <c r="P2" s="14">
        <f>SUMIFS($F$4:$F$843 , $D$4:$D$843, "Làm đẹp", $E$4:$E$843, "chung")</f>
        <v/>
      </c>
      <c r="Q2" s="14">
        <f>SUMIFS($F$4:$F$843 , $D$4:$D$843, "Y tế", $E$4:$E$843, "chung")</f>
        <v/>
      </c>
      <c r="R2" s="14">
        <f>SUMIFS($F$4:$F$843 , $D$4:$D$843, "event", $E$4:$E$843, "chung")</f>
        <v/>
      </c>
      <c r="S2" s="14">
        <f>SUMIFS($F$4:$F$843 , $D$4:$D$843, "Nợ", $E$4:$E$843, "chung")</f>
        <v/>
      </c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>
      <c r="A3" s="24" t="n"/>
      <c r="B3" s="67" t="n">
        <v>46082</v>
      </c>
      <c r="C3" s="69" t="n"/>
      <c r="F3" s="14">
        <f>SUM(F4:F843)</f>
        <v/>
      </c>
      <c r="H3" s="37" t="inlineStr">
        <is>
          <t>Chồng</t>
        </is>
      </c>
      <c r="I3" s="37">
        <f>SUM(J3:S3)</f>
        <v/>
      </c>
      <c r="J3" s="14">
        <f>SUMIFS($F$4:$F$843 , $D$4:$D$843, "Ăn uống", $E$4:$E$843, "chồng")</f>
        <v/>
      </c>
      <c r="K3" s="14">
        <f>SUMIFS($F$4:$F$843 , $D$4:$D$843, "vui chơi", $E$4:$E$843, "chồng")</f>
        <v/>
      </c>
      <c r="L3" s="14">
        <f>SUMIFS($F$4:$F$843 , $D$4:$D$843, "Công việc", $E$4:$E$843, "chồng")</f>
        <v/>
      </c>
      <c r="M3" s="14">
        <f>SUMIFS($F$4:$F$843 , $D$4:$D$843, "học tập", $E$4:$E$843, "chồng")</f>
        <v/>
      </c>
      <c r="N3" s="14">
        <f>SUMIFS($F$4:$F$843 , $D$4:$D$843, "đồ dùng GĐ", $E$4:$E$843, "chồng")</f>
        <v/>
      </c>
      <c r="O3" s="14">
        <f>SUMIFS($F$4:$F$843 , $D$4:$D$843, "phí tiện ích", $E$4:$E$843, "chồng")</f>
        <v/>
      </c>
      <c r="P3" s="14">
        <f>SUMIFS($F$4:$F$843 , $D$4:$D$843, "Làm đẹp", $E$4:$E$843, "chồng")</f>
        <v/>
      </c>
      <c r="Q3" s="14">
        <f>SUMIFS($F$4:$F$843 , $D$4:$D$843, "Y tế", $E$4:$E$843, "chồng")</f>
        <v/>
      </c>
      <c r="R3" s="14">
        <f>SUMIFS($F$4:$F$843 , $D$4:$D$843, "event", $E$4:$E$843, "chồng")</f>
        <v/>
      </c>
      <c r="S3" s="14">
        <f>SUMIFS($F$4:$F$843 , $D$4:$D$843, "Nợ", $E$4:$E$843, "chồng")</f>
        <v/>
      </c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>
      <c r="A4" s="24" t="n"/>
      <c r="B4" s="73" t="n"/>
      <c r="C4" s="74" t="inlineStr">
        <is>
          <t>nợ ck</t>
        </is>
      </c>
      <c r="D4" s="14" t="inlineStr">
        <is>
          <t>Nợ</t>
        </is>
      </c>
      <c r="E4" s="14" t="inlineStr">
        <is>
          <t>chồng</t>
        </is>
      </c>
      <c r="F4" s="14" t="n">
        <v>3000000</v>
      </c>
      <c r="G4" s="14" t="n"/>
      <c r="H4" s="76" t="inlineStr">
        <is>
          <t>vợ</t>
        </is>
      </c>
      <c r="I4" s="37">
        <f>SUM(J4:S4)</f>
        <v/>
      </c>
      <c r="J4" s="14">
        <f>SUMIFS($F$4:$F$843 , $D$4:$D$843, "Ăn uống", $E$4:$E$843, "vợ")</f>
        <v/>
      </c>
      <c r="K4" s="14">
        <f>SUMIFS($F$4:$F$843 , $D$4:$D$843, "vui chơi", $E$4:$E$843, "vợ")</f>
        <v/>
      </c>
      <c r="L4" s="14">
        <f>SUMIFS($F$4:$F$843 , $D$4:$D$843, "Công việc", $E$4:$E$843, "vợ")</f>
        <v/>
      </c>
      <c r="M4" s="14">
        <f>SUMIFS($F$4:$F$843 , $D$4:$D$843, "học tập", $E$4:$E$843, "vợ")</f>
        <v/>
      </c>
      <c r="N4" s="14">
        <f>SUMIFS($F$4:$F$843 , $D$4:$D$843, "đồ dùng GĐ", $E$4:$E$843, "vợ")</f>
        <v/>
      </c>
      <c r="O4" s="14">
        <f>SUMIFS($F$4:$F$843 , $D$4:$D$843, "phí tiện ích", $E$4:$E$843, "vợ")</f>
        <v/>
      </c>
      <c r="P4" s="14">
        <f>SUMIFS($F$4:$F$843 , $D$4:$D$843, "Làm đẹp", $E$4:$E$843, "vợ")</f>
        <v/>
      </c>
      <c r="Q4" s="14">
        <f>SUMIFS($F$4:$F$843 , $D$4:$D$843, "Y tế", $E$4:$E$843, "vợ")</f>
        <v/>
      </c>
      <c r="R4" s="14">
        <f>SUMIFS($F$4:$F$843 , $D$4:$D$843, "event", $E$4:$E$843, "vợ")</f>
        <v/>
      </c>
      <c r="S4" s="14">
        <f>SUMIFS($F$4:$F$843 , $D$4:$D$843, "Nợ", $E$4:$E$843, "vợ")</f>
        <v/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>
      <c r="A5" s="24" t="n"/>
      <c r="B5" s="67" t="n"/>
      <c r="C5" s="74" t="inlineStr">
        <is>
          <t>nợ đt vk</t>
        </is>
      </c>
      <c r="D5" s="14" t="inlineStr">
        <is>
          <t>Nợ</t>
        </is>
      </c>
      <c r="E5" s="14" t="inlineStr">
        <is>
          <t>vợ</t>
        </is>
      </c>
      <c r="F5" s="14" t="n">
        <v>3000000</v>
      </c>
      <c r="G5" s="14" t="n"/>
      <c r="H5" s="76" t="inlineStr">
        <is>
          <t>subo</t>
        </is>
      </c>
      <c r="I5" s="37">
        <f>SUM(J5:S5)</f>
        <v/>
      </c>
      <c r="J5" s="14">
        <f>SUMIFS($F$4:$F$843 , $D$4:$D$843, "Ăn uống", $E$4:$E$843, "SUBO")</f>
        <v/>
      </c>
      <c r="K5" s="14">
        <f>SUMIFS($F$4:$F$843 , $D$4:$D$843, "vui chơi", $E$4:$E$843, "SUBO")</f>
        <v/>
      </c>
      <c r="L5" s="14">
        <f>SUMIFS($F$4:$F$843 , $D$4:$D$843, "Công việc", $E$4:$E$843, "SUBO")</f>
        <v/>
      </c>
      <c r="M5" s="14">
        <f>SUMIFS($F$4:$F$843 , $D$4:$D$843, "học tập", $E$4:$E$843, "SUBO")</f>
        <v/>
      </c>
      <c r="N5" s="14">
        <f>SUMIFS($F$4:$F$843 , $D$4:$D$843, "đồ dùng GĐ", $E$4:$E$843, "SUBO")</f>
        <v/>
      </c>
      <c r="O5" s="14">
        <f>SUMIFS($F$4:$F$843 , $D$4:$D$843, "phí tiện ích", $E$4:$E$843, "SUBO")</f>
        <v/>
      </c>
      <c r="P5" s="14">
        <f>SUMIFS($F$4:$F$843 , $D$4:$D$843, "Làm đẹp", $E$4:$E$843, "SUBO")</f>
        <v/>
      </c>
      <c r="Q5" s="14">
        <f>SUMIFS($F$4:$F$843 , $D$4:$D$843, "Y tế", $E$4:$E$843, "SUBO")</f>
        <v/>
      </c>
      <c r="R5" s="14">
        <f>SUMIFS($F$4:$F$843 , $D$4:$D$843, "event", $E$4:$E$843, "SUBO")</f>
        <v/>
      </c>
      <c r="S5" s="14">
        <f>SUMIFS($F$4:$F$843 , $D$4:$D$843, "Nợ", $E$4:$E$843, "SUBO")</f>
        <v/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>
      <c r="A6" s="24" t="n"/>
      <c r="B6" s="67" t="n"/>
      <c r="C6" s="74" t="inlineStr">
        <is>
          <t>nợ shinhan</t>
        </is>
      </c>
      <c r="D6" s="14" t="inlineStr">
        <is>
          <t>Nợ</t>
        </is>
      </c>
      <c r="E6" s="14" t="inlineStr">
        <is>
          <t>chồng</t>
        </is>
      </c>
      <c r="F6" s="14">
        <f>2250000*2</f>
        <v/>
      </c>
      <c r="G6" s="14" t="n"/>
      <c r="H6" s="76" t="inlineStr">
        <is>
          <t>sugi</t>
        </is>
      </c>
      <c r="I6" s="37">
        <f>SUM(J6:S6)</f>
        <v/>
      </c>
      <c r="J6" s="14">
        <f>SUMIFS($F$4:$F$843 , $D$4:$D$843, "Ăn uống", $E$4:$E$843, "SUGI")</f>
        <v/>
      </c>
      <c r="K6" s="14">
        <f>SUMIFS($F$4:$F$843 , $D$4:$D$843, "vui chơi", $E$4:$E$843, "SUGI")</f>
        <v/>
      </c>
      <c r="L6" s="14">
        <f>SUMIFS($F$4:$F$843 , $D$4:$D$843, "Công việc", $E$4:$E$843, "SUGI")</f>
        <v/>
      </c>
      <c r="M6" s="14">
        <f>SUMIFS($F$4:$F$843 , $D$4:$D$843, "học tập", $E$4:$E$843, "SUGI")</f>
        <v/>
      </c>
      <c r="N6" s="14">
        <f>SUMIFS($F$4:$F$843 , $D$4:$D$843, "đồ dùng GĐ", $E$4:$E$843, "SUGI")</f>
        <v/>
      </c>
      <c r="O6" s="14">
        <f>SUMIFS($F$4:$F$843 , $D$4:$D$843, "phí tiện ích", $E$4:$E$843, "SUGI")</f>
        <v/>
      </c>
      <c r="P6" s="14">
        <f>SUMIFS($F$4:$F$843 , $D$4:$D$843, "Làm đẹp", $E$4:$E$843, "SUGI")</f>
        <v/>
      </c>
      <c r="Q6" s="14">
        <f>SUMIFS($F$4:$F$843 , $D$4:$D$843, "Y tế", $E$4:$E$843, "SUGI")</f>
        <v/>
      </c>
      <c r="R6" s="14">
        <f>SUMIFS($F$4:$F$843 , $D$4:$D$843, "event", $E$4:$E$843, "SUGI")</f>
        <v/>
      </c>
      <c r="S6" s="14">
        <f>SUMIFS($F$4:$F$843 , $D$4:$D$843, "Nợ", $E$4:$E$843, "SUGI")</f>
        <v/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>
      <c r="A7" s="24" t="n"/>
      <c r="B7" s="67" t="n"/>
      <c r="C7" s="74" t="inlineStr">
        <is>
          <t>học phí subo</t>
        </is>
      </c>
      <c r="D7" s="14" t="inlineStr">
        <is>
          <t>học tập</t>
        </is>
      </c>
      <c r="E7" s="14" t="inlineStr">
        <is>
          <t>SUBO</t>
        </is>
      </c>
      <c r="F7" s="14" t="n">
        <v>9350000</v>
      </c>
      <c r="G7" s="14" t="n"/>
      <c r="H7" s="14" t="n"/>
      <c r="I7" s="14" t="inlineStr">
        <is>
          <t>sum</t>
        </is>
      </c>
      <c r="J7" s="77">
        <f>SUM(J2:J6)</f>
        <v/>
      </c>
      <c r="K7" s="77">
        <f>SUM(K2:K6)</f>
        <v/>
      </c>
      <c r="L7" s="77">
        <f>SUM(L2:L6)</f>
        <v/>
      </c>
      <c r="M7" s="77">
        <f>SUM(M2:M6)</f>
        <v/>
      </c>
      <c r="N7" s="77">
        <f>SUM(N2:N6)</f>
        <v/>
      </c>
      <c r="O7" s="77">
        <f>SUM(O2:O6)</f>
        <v/>
      </c>
      <c r="P7" s="77">
        <f>SUM(P2:P6)</f>
        <v/>
      </c>
      <c r="Q7" s="77">
        <f>SUM(Q2:Q6)</f>
        <v/>
      </c>
      <c r="R7" s="77">
        <f>SUM(R2:R6)</f>
        <v/>
      </c>
      <c r="S7" s="77">
        <f>SUM(S2:S6)</f>
        <v/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>
      <c r="A8" s="24" t="n"/>
      <c r="B8" s="67" t="n"/>
      <c r="C8" s="74" t="inlineStr">
        <is>
          <t>học phí subo</t>
        </is>
      </c>
      <c r="D8" s="14" t="inlineStr">
        <is>
          <t>học tập</t>
        </is>
      </c>
      <c r="E8" s="14" t="inlineStr">
        <is>
          <t>SUBO</t>
        </is>
      </c>
      <c r="F8" s="14" t="n">
        <v>2000000</v>
      </c>
      <c r="G8" s="14" t="n"/>
      <c r="H8" s="14" t="n"/>
      <c r="I8" s="14" t="inlineStr">
        <is>
          <t>%</t>
        </is>
      </c>
      <c r="J8" s="72">
        <f>J7/$I$1</f>
        <v/>
      </c>
      <c r="K8" s="72">
        <f>K7/$I$1</f>
        <v/>
      </c>
      <c r="L8" s="72">
        <f>L7/$I$1</f>
        <v/>
      </c>
      <c r="M8" s="72">
        <f>M7/$I$1</f>
        <v/>
      </c>
      <c r="N8" s="72">
        <f>N7/$I$1</f>
        <v/>
      </c>
      <c r="O8" s="72">
        <f>O7/$I$1</f>
        <v/>
      </c>
      <c r="P8" s="72">
        <f>P7/$I$1</f>
        <v/>
      </c>
      <c r="Q8" s="72">
        <f>Q7/$I$1</f>
        <v/>
      </c>
      <c r="R8" s="72">
        <f>R7/$I$1</f>
        <v/>
      </c>
      <c r="S8" s="72">
        <f>S7/$I$1</f>
        <v/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>
      <c r="A9" s="24" t="n"/>
      <c r="B9" s="67" t="n"/>
      <c r="C9" s="74" t="inlineStr">
        <is>
          <t>vui chơi  tini</t>
        </is>
      </c>
      <c r="D9" s="14" t="inlineStr">
        <is>
          <t>vui chơi</t>
        </is>
      </c>
      <c r="E9" s="14" t="inlineStr">
        <is>
          <t>SUBO</t>
        </is>
      </c>
      <c r="F9" s="14" t="n">
        <v>100000</v>
      </c>
      <c r="G9" s="14" t="inlineStr">
        <is>
          <t>vp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>
      <c r="A10" s="24" t="n"/>
      <c r="B10" s="67" t="n"/>
      <c r="C10" s="74" t="inlineStr">
        <is>
          <t>thiso</t>
        </is>
      </c>
      <c r="D10" s="14" t="inlineStr">
        <is>
          <t>Ăn uống</t>
        </is>
      </c>
      <c r="E10" s="14" t="inlineStr">
        <is>
          <t>Chung</t>
        </is>
      </c>
      <c r="F10" s="14">
        <f>66000+1232000</f>
        <v/>
      </c>
      <c r="G10" s="14" t="inlineStr">
        <is>
          <t>vp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>
      <c r="A11" s="24" t="n"/>
      <c r="B11" s="67" t="n"/>
      <c r="C11" s="74" t="inlineStr">
        <is>
          <t>bông nước nhỏ mắt</t>
        </is>
      </c>
      <c r="D11" s="14" t="inlineStr">
        <is>
          <t>Y tế</t>
        </is>
      </c>
      <c r="E11" s="14" t="inlineStr">
        <is>
          <t>Chung</t>
        </is>
      </c>
      <c r="F11" s="14" t="n">
        <v>58000</v>
      </c>
      <c r="G11" s="14" t="inlineStr">
        <is>
          <t>vp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>
        <f>J4/14</f>
        <v/>
      </c>
      <c r="W11" s="14" t="n"/>
      <c r="X11" s="14" t="n"/>
      <c r="Y11" s="14" t="n"/>
      <c r="Z11" s="14" t="n"/>
      <c r="AA11" s="14" t="n"/>
      <c r="AB11" s="14" t="n"/>
      <c r="AC11" s="14" t="n"/>
    </row>
    <row r="12">
      <c r="A12" s="24" t="n"/>
      <c r="B12" s="67" t="n">
        <v>46083</v>
      </c>
      <c r="C12" s="74" t="inlineStr">
        <is>
          <t>đón bo</t>
        </is>
      </c>
      <c r="D12" s="14" t="inlineStr">
        <is>
          <t>phí tiện ích</t>
        </is>
      </c>
      <c r="E12" s="14" t="inlineStr">
        <is>
          <t>SUBO</t>
        </is>
      </c>
      <c r="F12" s="14">
        <f>25000</f>
        <v/>
      </c>
      <c r="G12" s="14" t="inlineStr">
        <is>
          <t>vp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>
      <c r="A13" s="24" t="n"/>
      <c r="B13" s="67" t="n"/>
      <c r="C13" s="74" t="inlineStr">
        <is>
          <t>coop, bhx</t>
        </is>
      </c>
      <c r="D13" s="14" t="inlineStr">
        <is>
          <t>Ăn uống</t>
        </is>
      </c>
      <c r="E13" s="14" t="inlineStr">
        <is>
          <t>Chung</t>
        </is>
      </c>
      <c r="F13" s="14">
        <f>310000+66000</f>
        <v/>
      </c>
      <c r="G13" s="14" t="inlineStr">
        <is>
          <t>vp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>
        <f>J3/14</f>
        <v/>
      </c>
      <c r="W13" s="14" t="n"/>
      <c r="X13" s="14" t="n"/>
      <c r="Y13" s="14" t="n"/>
      <c r="Z13" s="14" t="n"/>
      <c r="AA13" s="14" t="n"/>
      <c r="AB13" s="14" t="n"/>
      <c r="AC13" s="14" t="n"/>
    </row>
    <row r="14">
      <c r="A14" s="24" t="n"/>
      <c r="B14" s="67" t="n">
        <v>46084</v>
      </c>
      <c r="C14" s="74" t="inlineStr">
        <is>
          <t>lego</t>
        </is>
      </c>
      <c r="D14" s="14" t="inlineStr">
        <is>
          <t>vui chơi</t>
        </is>
      </c>
      <c r="E14" s="14" t="inlineStr">
        <is>
          <t>SUBO</t>
        </is>
      </c>
      <c r="F14" s="14" t="n">
        <v>1153000</v>
      </c>
      <c r="G14" s="14" t="inlineStr">
        <is>
          <t>vp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</row>
    <row r="15">
      <c r="A15" s="24" t="n"/>
      <c r="B15" s="67" t="n"/>
      <c r="C15" s="74" t="inlineStr">
        <is>
          <t>spee</t>
        </is>
      </c>
      <c r="D15" s="14" t="inlineStr">
        <is>
          <t>đồ dùng GĐ</t>
        </is>
      </c>
      <c r="E15" s="14" t="inlineStr">
        <is>
          <t>Chung</t>
        </is>
      </c>
      <c r="F15" s="14" t="n">
        <v>261000</v>
      </c>
      <c r="G15" s="14" t="inlineStr">
        <is>
          <t>vp</t>
        </is>
      </c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>
      <c r="A16" s="24" t="n"/>
      <c r="B16" s="67" t="n"/>
      <c r="C16" s="74" t="inlineStr">
        <is>
          <t>winmart</t>
        </is>
      </c>
      <c r="D16" s="14" t="inlineStr">
        <is>
          <t>Ăn uống</t>
        </is>
      </c>
      <c r="E16" s="14" t="inlineStr">
        <is>
          <t>Chung</t>
        </is>
      </c>
      <c r="F16" s="14" t="n">
        <v>61000</v>
      </c>
      <c r="G16" s="14" t="inlineStr">
        <is>
          <t>vp</t>
        </is>
      </c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>
      <c r="A17" s="24" t="n"/>
      <c r="B17" s="67" t="n"/>
      <c r="C17" s="74" t="inlineStr">
        <is>
          <t xml:space="preserve">spee </t>
        </is>
      </c>
      <c r="D17" s="14" t="inlineStr">
        <is>
          <t>đồ dùng GĐ</t>
        </is>
      </c>
      <c r="E17" s="14" t="inlineStr">
        <is>
          <t>Chung</t>
        </is>
      </c>
      <c r="F17" s="14" t="n">
        <v>103000</v>
      </c>
      <c r="G17" s="14" t="inlineStr">
        <is>
          <t>vp</t>
        </is>
      </c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</row>
    <row r="18">
      <c r="A18" s="24" t="n"/>
      <c r="B18" s="67" t="n"/>
      <c r="C18" s="74" t="inlineStr">
        <is>
          <t>thịt lợn nướng sugi</t>
        </is>
      </c>
      <c r="D18" s="14" t="inlineStr">
        <is>
          <t>Ăn uống</t>
        </is>
      </c>
      <c r="E18" s="14" t="inlineStr">
        <is>
          <t>Chung</t>
        </is>
      </c>
      <c r="F18" s="14" t="n">
        <v>450000</v>
      </c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>
      <c r="A19" s="24" t="n"/>
      <c r="B19" s="67" t="n"/>
      <c r="C19" s="74" t="inlineStr">
        <is>
          <t>winmart</t>
        </is>
      </c>
      <c r="D19" s="14" t="inlineStr">
        <is>
          <t>Ăn uống</t>
        </is>
      </c>
      <c r="E19" s="14" t="inlineStr">
        <is>
          <t>Chung</t>
        </is>
      </c>
      <c r="F19" s="14" t="n">
        <v>5600</v>
      </c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>
      <c r="A20" s="24" t="n"/>
      <c r="B20" s="67" t="n">
        <v>46085</v>
      </c>
      <c r="C20" s="74" t="inlineStr">
        <is>
          <t>spee bột nấu chè</t>
        </is>
      </c>
      <c r="D20" s="14" t="inlineStr">
        <is>
          <t>Ăn uống</t>
        </is>
      </c>
      <c r="E20" s="14" t="inlineStr">
        <is>
          <t>Chung</t>
        </is>
      </c>
      <c r="F20" s="14" t="n">
        <v>78000</v>
      </c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</row>
    <row r="21">
      <c r="A21" s="24" t="n"/>
      <c r="B21" s="67" t="n"/>
      <c r="C21" s="74" t="inlineStr">
        <is>
          <t>Xăng</t>
        </is>
      </c>
      <c r="D21" s="14" t="inlineStr">
        <is>
          <t>phí tiện ích</t>
        </is>
      </c>
      <c r="E21" s="14" t="inlineStr">
        <is>
          <t>chồng</t>
        </is>
      </c>
      <c r="F21" s="14" t="n">
        <v>68000</v>
      </c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</row>
    <row r="22">
      <c r="A22" s="24" t="n"/>
      <c r="B22" s="67" t="n">
        <v>46086</v>
      </c>
      <c r="C22" s="74" t="inlineStr">
        <is>
          <t>đón bo.</t>
        </is>
      </c>
      <c r="D22" s="14" t="inlineStr">
        <is>
          <t>phí tiện ích</t>
        </is>
      </c>
      <c r="E22" s="14" t="inlineStr">
        <is>
          <t>SUBO</t>
        </is>
      </c>
      <c r="F22" s="14">
        <f>23000</f>
        <v/>
      </c>
      <c r="G22" s="14" t="inlineStr">
        <is>
          <t>vp</t>
        </is>
      </c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</row>
    <row r="23">
      <c r="A23" s="24" t="n"/>
      <c r="B23" s="67" t="n">
        <v>46087</v>
      </c>
      <c r="C23" s="74" t="inlineStr">
        <is>
          <t>trang trí sn bo..</t>
        </is>
      </c>
      <c r="D23" s="14" t="inlineStr">
        <is>
          <t>event</t>
        </is>
      </c>
      <c r="E23" s="14" t="inlineStr">
        <is>
          <t>SUBO</t>
        </is>
      </c>
      <c r="F23" s="14" t="n">
        <v>180000</v>
      </c>
      <c r="G23" s="14" t="inlineStr">
        <is>
          <t>vp</t>
        </is>
      </c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</row>
    <row r="24">
      <c r="A24" s="24" t="n"/>
      <c r="B24" s="67" t="n"/>
      <c r="C24" s="74" t="inlineStr">
        <is>
          <t>sách tô màu sn bo</t>
        </is>
      </c>
      <c r="D24" s="14" t="inlineStr">
        <is>
          <t>event</t>
        </is>
      </c>
      <c r="E24" s="14" t="inlineStr">
        <is>
          <t>SUBO</t>
        </is>
      </c>
      <c r="F24" s="14" t="n">
        <v>191000</v>
      </c>
      <c r="G24" s="14" t="inlineStr">
        <is>
          <t>vp</t>
        </is>
      </c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</row>
    <row r="25">
      <c r="A25" s="24" t="n"/>
      <c r="B25" s="67" t="n"/>
      <c r="C25" s="74" t="inlineStr">
        <is>
          <t>mekong</t>
        </is>
      </c>
      <c r="D25" s="14" t="inlineStr">
        <is>
          <t>Y tế</t>
        </is>
      </c>
      <c r="E25" s="14" t="inlineStr">
        <is>
          <t>Chung</t>
        </is>
      </c>
      <c r="F25" s="14" t="n">
        <v>550000</v>
      </c>
      <c r="G25" s="14" t="inlineStr">
        <is>
          <t>vp</t>
        </is>
      </c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</row>
    <row r="26">
      <c r="A26" s="24" t="n"/>
      <c r="B26" s="67" t="n"/>
      <c r="C26" s="74" t="inlineStr">
        <is>
          <t>bút màu sn bo</t>
        </is>
      </c>
      <c r="D26" s="14" t="inlineStr">
        <is>
          <t>event</t>
        </is>
      </c>
      <c r="E26" s="14" t="inlineStr">
        <is>
          <t>SUBO</t>
        </is>
      </c>
      <c r="F26" s="14" t="n">
        <v>128000</v>
      </c>
      <c r="G26" s="14" t="inlineStr">
        <is>
          <t>vp</t>
        </is>
      </c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</row>
    <row r="27">
      <c r="A27" s="24" t="n"/>
      <c r="B27" s="78" t="n"/>
      <c r="C27" s="74" t="inlineStr">
        <is>
          <t>8/3 các cô</t>
        </is>
      </c>
      <c r="D27" s="14" t="inlineStr">
        <is>
          <t>event</t>
        </is>
      </c>
      <c r="E27" s="14" t="inlineStr">
        <is>
          <t>SUBO</t>
        </is>
      </c>
      <c r="F27" s="14" t="n">
        <v>1500000</v>
      </c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</row>
    <row r="28">
      <c r="A28" s="24" t="n"/>
      <c r="B28" s="78" t="inlineStr">
        <is>
          <t>7/3</t>
        </is>
      </c>
      <c r="C28" s="74" t="inlineStr">
        <is>
          <t>chat gpt.</t>
        </is>
      </c>
      <c r="D28" s="14" t="inlineStr">
        <is>
          <t>Công việc</t>
        </is>
      </c>
      <c r="E28" s="14" t="inlineStr">
        <is>
          <t>Chung</t>
        </is>
      </c>
      <c r="F28" s="14">
        <f>14803000-14219000</f>
        <v/>
      </c>
      <c r="G28" s="14" t="inlineStr">
        <is>
          <t>vp</t>
        </is>
      </c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</row>
    <row r="29">
      <c r="A29" s="24" t="n"/>
      <c r="B29" s="78" t="n"/>
      <c r="C29" s="74" t="inlineStr">
        <is>
          <t>test tđ</t>
        </is>
      </c>
      <c r="D29" s="14" t="inlineStr">
        <is>
          <t>Y tế</t>
        </is>
      </c>
      <c r="E29" s="14" t="inlineStr">
        <is>
          <t>Chung</t>
        </is>
      </c>
      <c r="F29" s="14" t="n">
        <v>52000</v>
      </c>
      <c r="G29" s="14" t="inlineStr">
        <is>
          <t>vp</t>
        </is>
      </c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</row>
    <row r="30">
      <c r="A30" s="24" t="n"/>
      <c r="B30" s="78" t="n"/>
      <c r="C30" s="74" t="inlineStr">
        <is>
          <t>coop food</t>
        </is>
      </c>
      <c r="D30" s="14" t="inlineStr">
        <is>
          <t>Ăn uống</t>
        </is>
      </c>
      <c r="E30" s="14" t="inlineStr">
        <is>
          <t>Chung</t>
        </is>
      </c>
      <c r="F30" s="14" t="n">
        <v>62000</v>
      </c>
      <c r="G30" s="14" t="inlineStr">
        <is>
          <t>vp</t>
        </is>
      </c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</row>
    <row r="31">
      <c r="A31" s="24" t="n"/>
      <c r="B31" s="78" t="n"/>
      <c r="C31" s="74" t="inlineStr">
        <is>
          <t>đi hội đồng hương</t>
        </is>
      </c>
      <c r="D31" s="14" t="inlineStr">
        <is>
          <t>phí tiện ích</t>
        </is>
      </c>
      <c r="E31" s="14" t="inlineStr">
        <is>
          <t>Chung</t>
        </is>
      </c>
      <c r="F31" s="14">
        <f>86000+138000</f>
        <v/>
      </c>
      <c r="G31" s="14" t="inlineStr">
        <is>
          <t>vp</t>
        </is>
      </c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</row>
    <row r="32">
      <c r="A32" s="24" t="n"/>
      <c r="B32" s="78" t="inlineStr">
        <is>
          <t>8/3</t>
        </is>
      </c>
      <c r="C32" s="74" t="inlineStr">
        <is>
          <t>vịt quay</t>
        </is>
      </c>
      <c r="D32" s="14" t="inlineStr">
        <is>
          <t>Ăn uống</t>
        </is>
      </c>
      <c r="E32" s="14" t="inlineStr">
        <is>
          <t>Chung</t>
        </is>
      </c>
      <c r="F32" s="14" t="n">
        <v>585000</v>
      </c>
      <c r="G32" s="14" t="inlineStr">
        <is>
          <t>vp</t>
        </is>
      </c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</row>
    <row r="33">
      <c r="A33" s="24" t="n"/>
      <c r="B33" s="78" t="n"/>
      <c r="C33" s="74" t="inlineStr">
        <is>
          <t>kem</t>
        </is>
      </c>
      <c r="D33" s="14" t="inlineStr">
        <is>
          <t>Ăn uống</t>
        </is>
      </c>
      <c r="E33" s="14" t="inlineStr">
        <is>
          <t>Chung</t>
        </is>
      </c>
      <c r="F33" s="14" t="n">
        <v>95000</v>
      </c>
      <c r="G33" s="14" t="inlineStr">
        <is>
          <t>vp</t>
        </is>
      </c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</row>
    <row r="34">
      <c r="A34" s="24" t="n"/>
      <c r="B34" s="78" t="n"/>
      <c r="C34" s="74" t="inlineStr">
        <is>
          <t>coop</t>
        </is>
      </c>
      <c r="D34" s="14" t="inlineStr">
        <is>
          <t>Ăn uống</t>
        </is>
      </c>
      <c r="E34" s="14" t="inlineStr">
        <is>
          <t>Chung</t>
        </is>
      </c>
      <c r="F34" s="14">
        <f>946000+446000+43000</f>
        <v/>
      </c>
      <c r="G34" s="14" t="inlineStr">
        <is>
          <t>vp</t>
        </is>
      </c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</row>
    <row r="35">
      <c r="A35" s="24" t="n"/>
      <c r="B35" s="78" t="n"/>
      <c r="C35" s="74" t="inlineStr">
        <is>
          <t>hoa</t>
        </is>
      </c>
      <c r="D35" s="14" t="inlineStr">
        <is>
          <t>event</t>
        </is>
      </c>
      <c r="E35" s="14" t="inlineStr">
        <is>
          <t>Chung</t>
        </is>
      </c>
      <c r="F35" s="14" t="n">
        <v>700000</v>
      </c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</row>
    <row r="36">
      <c r="A36" s="24" t="n"/>
      <c r="B36" s="78" t="n"/>
      <c r="C36" s="74" t="inlineStr">
        <is>
          <t>winmart</t>
        </is>
      </c>
      <c r="D36" s="14" t="inlineStr">
        <is>
          <t>Ăn uống</t>
        </is>
      </c>
      <c r="E36" s="14" t="inlineStr">
        <is>
          <t>Chung</t>
        </is>
      </c>
      <c r="F36" s="14" t="n">
        <v>43000</v>
      </c>
      <c r="G36" s="14" t="inlineStr">
        <is>
          <t>vp</t>
        </is>
      </c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</row>
    <row r="37">
      <c r="A37" s="24" t="n"/>
      <c r="B37" s="78" t="inlineStr">
        <is>
          <t>9/3</t>
        </is>
      </c>
      <c r="C37" s="74" t="inlineStr">
        <is>
          <t>quà sinh nhật subo</t>
        </is>
      </c>
      <c r="D37" s="14" t="inlineStr">
        <is>
          <t>event</t>
        </is>
      </c>
      <c r="E37" s="14" t="inlineStr">
        <is>
          <t>SUBO</t>
        </is>
      </c>
      <c r="F37" s="14" t="n">
        <v>179000</v>
      </c>
      <c r="G37" s="14" t="inlineStr">
        <is>
          <t>vp</t>
        </is>
      </c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</row>
    <row r="38">
      <c r="A38" s="24" t="n"/>
      <c r="B38" s="78" t="n"/>
      <c r="C38" s="74" t="inlineStr">
        <is>
          <t>grab đưa đón sb.</t>
        </is>
      </c>
      <c r="D38" s="14" t="inlineStr">
        <is>
          <t>phí tiện ích</t>
        </is>
      </c>
      <c r="E38" s="14" t="inlineStr">
        <is>
          <t>SUBO</t>
        </is>
      </c>
      <c r="F38" s="14" t="n">
        <v>37000</v>
      </c>
      <c r="G38" s="14" t="inlineStr">
        <is>
          <t>vp</t>
        </is>
      </c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</row>
    <row r="39">
      <c r="A39" s="24" t="n"/>
      <c r="B39" s="78" t="n"/>
      <c r="C39" s="74" t="inlineStr">
        <is>
          <t>Sửa xe</t>
        </is>
      </c>
      <c r="D39" s="14" t="inlineStr">
        <is>
          <t>phí tiện ích</t>
        </is>
      </c>
      <c r="E39" s="14" t="inlineStr">
        <is>
          <t>chồng</t>
        </is>
      </c>
      <c r="F39" s="14" t="n">
        <v>550000</v>
      </c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</row>
    <row r="40">
      <c r="A40" s="24" t="n"/>
      <c r="B40" s="78" t="inlineStr">
        <is>
          <t>10/3</t>
        </is>
      </c>
      <c r="C40" s="74" t="inlineStr">
        <is>
          <t>winmart</t>
        </is>
      </c>
      <c r="D40" s="14" t="inlineStr">
        <is>
          <t>Ăn uống</t>
        </is>
      </c>
      <c r="E40" s="14" t="inlineStr">
        <is>
          <t>Chung</t>
        </is>
      </c>
      <c r="F40" s="14" t="n">
        <v>135000</v>
      </c>
      <c r="G40" s="14" t="inlineStr">
        <is>
          <t>vp</t>
        </is>
      </c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</row>
    <row r="41">
      <c r="A41" s="24" t="n"/>
      <c r="B41" s="78" t="n"/>
      <c r="C41" s="74" t="inlineStr">
        <is>
          <t>grab đưa đón subo</t>
        </is>
      </c>
      <c r="D41" s="14" t="inlineStr">
        <is>
          <t>phí tiện ích</t>
        </is>
      </c>
      <c r="E41" s="14" t="inlineStr">
        <is>
          <t>SUBO</t>
        </is>
      </c>
      <c r="F41" s="14">
        <f>17000</f>
        <v/>
      </c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</row>
    <row r="42">
      <c r="A42" s="24" t="n"/>
      <c r="B42" s="78" t="n"/>
      <c r="C42" s="74" t="inlineStr">
        <is>
          <t>tiền điện</t>
        </is>
      </c>
      <c r="D42" s="14" t="inlineStr">
        <is>
          <t>phí tiện ích</t>
        </is>
      </c>
      <c r="E42" s="14" t="inlineStr">
        <is>
          <t>Chung</t>
        </is>
      </c>
      <c r="F42" s="14" t="n">
        <v>1414000</v>
      </c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</row>
    <row r="43">
      <c r="A43" s="24" t="n"/>
      <c r="B43" s="78" t="n"/>
      <c r="C43" s="74" t="inlineStr">
        <is>
          <t>mạng</t>
        </is>
      </c>
      <c r="D43" s="14" t="inlineStr">
        <is>
          <t>phí tiện ích</t>
        </is>
      </c>
      <c r="E43" s="14" t="inlineStr">
        <is>
          <t>Chung</t>
        </is>
      </c>
      <c r="F43" s="14" t="n">
        <v>220000</v>
      </c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</row>
    <row r="44">
      <c r="A44" s="24" t="n"/>
      <c r="B44" s="78" t="inlineStr">
        <is>
          <t>11/3</t>
        </is>
      </c>
      <c r="C44" s="74" t="inlineStr">
        <is>
          <t>Điện thoại</t>
        </is>
      </c>
      <c r="D44" s="14" t="inlineStr">
        <is>
          <t>phí tiện ích</t>
        </is>
      </c>
      <c r="E44" s="14" t="inlineStr">
        <is>
          <t>chồng</t>
        </is>
      </c>
      <c r="F44" s="14" t="n">
        <v>10000</v>
      </c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</row>
    <row r="45">
      <c r="A45" s="24" t="n"/>
      <c r="B45" s="78" t="inlineStr">
        <is>
          <t>12/3</t>
        </is>
      </c>
      <c r="C45" s="74" t="inlineStr">
        <is>
          <t>ck đưa nhân viên đi ăn</t>
        </is>
      </c>
      <c r="D45" s="14" t="inlineStr">
        <is>
          <t>Công việc</t>
        </is>
      </c>
      <c r="E45" s="14" t="inlineStr">
        <is>
          <t>chồng</t>
        </is>
      </c>
      <c r="F45" s="14" t="n">
        <v>756000</v>
      </c>
      <c r="G45" s="14" t="inlineStr">
        <is>
          <t>vp</t>
        </is>
      </c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</row>
    <row r="46">
      <c r="A46" s="24" t="n"/>
      <c r="B46" s="78" t="n"/>
      <c r="C46" s="74" t="inlineStr">
        <is>
          <t>tiệc đầy tháng( gà, đồ cúng, heo quay, hoa,..)</t>
        </is>
      </c>
      <c r="D46" s="14" t="inlineStr">
        <is>
          <t>event</t>
        </is>
      </c>
      <c r="E46" s="14" t="inlineStr">
        <is>
          <t>SUGI</t>
        </is>
      </c>
      <c r="F46" s="14">
        <f>350000+450000+110000</f>
        <v/>
      </c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</row>
    <row r="47">
      <c r="A47" s="24" t="n"/>
      <c r="B47" s="78" t="n"/>
      <c r="C47" s="74" t="inlineStr">
        <is>
          <t>đưa mẹ</t>
        </is>
      </c>
      <c r="D47" s="14" t="inlineStr">
        <is>
          <t>Ăn uống</t>
        </is>
      </c>
      <c r="E47" s="14" t="inlineStr">
        <is>
          <t>Chung</t>
        </is>
      </c>
      <c r="F47" s="14" t="n">
        <v>5000000</v>
      </c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</row>
    <row r="48">
      <c r="A48" s="24" t="n"/>
      <c r="B48" s="78" t="inlineStr">
        <is>
          <t>13/3</t>
        </is>
      </c>
      <c r="C48" s="74" t="inlineStr">
        <is>
          <t>bánh sn subo.</t>
        </is>
      </c>
      <c r="D48" s="14" t="inlineStr">
        <is>
          <t>event</t>
        </is>
      </c>
      <c r="E48" s="14" t="inlineStr">
        <is>
          <t>SUBO</t>
        </is>
      </c>
      <c r="F48" s="14">
        <f>270000+335000</f>
        <v/>
      </c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</row>
    <row r="49">
      <c r="A49" s="24" t="n"/>
      <c r="B49" s="78" t="n"/>
      <c r="C49" s="74" t="inlineStr">
        <is>
          <t>xe điện</t>
        </is>
      </c>
      <c r="D49" s="14" t="inlineStr">
        <is>
          <t>vui chơi</t>
        </is>
      </c>
      <c r="E49" s="14" t="inlineStr">
        <is>
          <t>SUBO</t>
        </is>
      </c>
      <c r="F49" s="14" t="n">
        <v>75000</v>
      </c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</row>
    <row r="50">
      <c r="A50" s="24" t="n"/>
      <c r="B50" s="78" t="n"/>
      <c r="C50" s="74" t="inlineStr">
        <is>
          <t>sách, giấy gói quà</t>
        </is>
      </c>
      <c r="D50" s="14" t="inlineStr">
        <is>
          <t>event</t>
        </is>
      </c>
      <c r="E50" s="14" t="inlineStr">
        <is>
          <t>SUBO</t>
        </is>
      </c>
      <c r="F50" s="14" t="n">
        <v>23000</v>
      </c>
      <c r="G50" s="14" t="inlineStr">
        <is>
          <t>vp</t>
        </is>
      </c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</row>
    <row r="51">
      <c r="A51" s="24" t="n"/>
      <c r="B51" s="78" t="n"/>
      <c r="C51" s="74" t="inlineStr">
        <is>
          <t>nước cam vắt</t>
        </is>
      </c>
      <c r="D51" s="14" t="inlineStr">
        <is>
          <t>Ăn uống</t>
        </is>
      </c>
      <c r="E51" s="14" t="inlineStr">
        <is>
          <t>Chung</t>
        </is>
      </c>
      <c r="F51" s="14" t="n">
        <v>17000</v>
      </c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</row>
    <row r="52">
      <c r="A52" s="24" t="n"/>
      <c r="B52" s="78" t="n"/>
      <c r="C52" s="74" t="inlineStr">
        <is>
          <t>công chứng, phô tô</t>
        </is>
      </c>
      <c r="D52" s="14" t="inlineStr">
        <is>
          <t>Công việc</t>
        </is>
      </c>
      <c r="E52" s="14" t="inlineStr">
        <is>
          <t>Chung</t>
        </is>
      </c>
      <c r="F52" s="14">
        <f>15000+45000</f>
        <v/>
      </c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</row>
    <row r="53">
      <c r="A53" s="24" t="n"/>
      <c r="B53" s="78" t="n"/>
      <c r="C53" s="74" t="inlineStr">
        <is>
          <t>bắp, ruốc, bơ</t>
        </is>
      </c>
      <c r="D53" s="14" t="inlineStr">
        <is>
          <t>Ăn uống</t>
        </is>
      </c>
      <c r="E53" s="14" t="inlineStr">
        <is>
          <t>Chung</t>
        </is>
      </c>
      <c r="F53" s="14">
        <f>25000+20000</f>
        <v/>
      </c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</row>
    <row r="54">
      <c r="A54" s="24" t="n"/>
      <c r="B54" s="78" t="inlineStr">
        <is>
          <t>14/3</t>
        </is>
      </c>
      <c r="C54" s="74" t="inlineStr">
        <is>
          <t>ăn sáng (nui  cơm tấm</t>
        </is>
      </c>
      <c r="D54" s="14" t="inlineStr">
        <is>
          <t>Ăn uống</t>
        </is>
      </c>
      <c r="E54" s="14" t="inlineStr">
        <is>
          <t>Chung</t>
        </is>
      </c>
      <c r="F54" s="14" t="n">
        <v>70000</v>
      </c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</row>
    <row r="55">
      <c r="A55" s="24" t="n"/>
      <c r="B55" s="78" t="n"/>
      <c r="C55" s="74" t="inlineStr">
        <is>
          <t>winmart</t>
        </is>
      </c>
      <c r="D55" s="14" t="inlineStr">
        <is>
          <t>Ăn uống</t>
        </is>
      </c>
      <c r="E55" s="14" t="inlineStr">
        <is>
          <t>Chung</t>
        </is>
      </c>
      <c r="F55" s="14">
        <f>23000+43000</f>
        <v/>
      </c>
      <c r="G55" s="14" t="inlineStr">
        <is>
          <t>vp</t>
        </is>
      </c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</row>
    <row r="56">
      <c r="A56" s="24" t="n"/>
      <c r="B56" s="78" t="n"/>
      <c r="C56" s="74" t="inlineStr">
        <is>
          <t>bhx</t>
        </is>
      </c>
      <c r="D56" s="14" t="inlineStr">
        <is>
          <t>Ăn uống</t>
        </is>
      </c>
      <c r="E56" s="14" t="inlineStr">
        <is>
          <t>Chung</t>
        </is>
      </c>
      <c r="F56" s="14">
        <f>133000+11000</f>
        <v/>
      </c>
      <c r="G56" s="14" t="inlineStr">
        <is>
          <t>vp</t>
        </is>
      </c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>
        <f>J2+J3+J4</f>
        <v/>
      </c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</row>
    <row r="57">
      <c r="A57" s="24" t="n"/>
      <c r="B57" s="78" t="n"/>
      <c r="C57" s="74" t="inlineStr">
        <is>
          <t>spee nước xả</t>
        </is>
      </c>
      <c r="D57" s="14" t="inlineStr">
        <is>
          <t>đồ dùng GĐ</t>
        </is>
      </c>
      <c r="E57" s="14" t="inlineStr">
        <is>
          <t>Chung</t>
        </is>
      </c>
      <c r="F57" s="14" t="n">
        <v>739000</v>
      </c>
      <c r="G57" s="14" t="inlineStr">
        <is>
          <t>vp</t>
        </is>
      </c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</row>
    <row r="58">
      <c r="A58" s="24" t="n"/>
      <c r="B58" s="78" t="n"/>
      <c r="C58" s="74" t="inlineStr">
        <is>
          <t>spee quạt</t>
        </is>
      </c>
      <c r="D58" s="14" t="inlineStr">
        <is>
          <t>đồ dùng GĐ</t>
        </is>
      </c>
      <c r="E58" s="14" t="inlineStr">
        <is>
          <t>Chung</t>
        </is>
      </c>
      <c r="F58" s="14" t="n">
        <v>772000</v>
      </c>
      <c r="G58" s="14" t="inlineStr">
        <is>
          <t>vp</t>
        </is>
      </c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>
        <f>T56/20</f>
        <v/>
      </c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</row>
    <row r="59">
      <c r="A59" s="24" t="n"/>
      <c r="B59" s="78" t="n"/>
      <c r="C59" s="74" t="inlineStr">
        <is>
          <t>spee gel pk</t>
        </is>
      </c>
      <c r="D59" s="14" t="inlineStr">
        <is>
          <t>Y tế</t>
        </is>
      </c>
      <c r="E59" s="14" t="inlineStr">
        <is>
          <t>Chung</t>
        </is>
      </c>
      <c r="F59" s="14" t="n">
        <v>321000</v>
      </c>
      <c r="G59" s="14" t="inlineStr">
        <is>
          <t>vp</t>
        </is>
      </c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</row>
    <row r="60">
      <c r="A60" s="24" t="n"/>
      <c r="B60" s="78" t="n"/>
      <c r="C60" s="74" t="inlineStr">
        <is>
          <t>spee bỉm</t>
        </is>
      </c>
      <c r="D60" s="14" t="inlineStr">
        <is>
          <t>đồ dùng GĐ</t>
        </is>
      </c>
      <c r="E60" s="14" t="inlineStr">
        <is>
          <t>SUGI</t>
        </is>
      </c>
      <c r="F60" s="14" t="n">
        <v>815000</v>
      </c>
      <c r="G60" s="14" t="inlineStr">
        <is>
          <t>vp</t>
        </is>
      </c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</row>
    <row r="61">
      <c r="A61" s="24" t="n"/>
      <c r="B61" s="78" t="n"/>
      <c r="C61" s="74" t="inlineStr">
        <is>
          <t>spee (q.áo vk ck mua</t>
        </is>
      </c>
      <c r="D61" s="14" t="inlineStr">
        <is>
          <t>Làm đẹp</t>
        </is>
      </c>
      <c r="E61" s="14" t="inlineStr">
        <is>
          <t>vợ</t>
        </is>
      </c>
      <c r="F61" s="14" t="n">
        <v>209000</v>
      </c>
      <c r="G61" s="14" t="inlineStr">
        <is>
          <t>vp</t>
        </is>
      </c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</row>
    <row r="62">
      <c r="A62" s="24" t="n"/>
      <c r="B62" s="78" t="n"/>
      <c r="C62" s="74" t="inlineStr">
        <is>
          <t>spee kem bôi chàm</t>
        </is>
      </c>
      <c r="D62" s="14" t="inlineStr">
        <is>
          <t>đồ dùng GĐ</t>
        </is>
      </c>
      <c r="E62" s="14" t="inlineStr">
        <is>
          <t>SUGI</t>
        </is>
      </c>
      <c r="F62" s="14" t="n">
        <v>172000</v>
      </c>
      <c r="G62" s="14" t="inlineStr">
        <is>
          <t>vp</t>
        </is>
      </c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</row>
    <row r="63">
      <c r="A63" s="24" t="n"/>
      <c r="B63" s="78" t="n"/>
      <c r="C63" s="74" t="inlineStr">
        <is>
          <t>winmart giấy</t>
        </is>
      </c>
      <c r="D63" s="14" t="inlineStr">
        <is>
          <t>đồ dùng GĐ</t>
        </is>
      </c>
      <c r="E63" s="14" t="inlineStr">
        <is>
          <t>Chung</t>
        </is>
      </c>
      <c r="F63" s="14">
        <f>32000</f>
        <v/>
      </c>
      <c r="G63" s="14" t="inlineStr">
        <is>
          <t>vp</t>
        </is>
      </c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</row>
    <row r="64">
      <c r="A64" s="24" t="n"/>
      <c r="B64" s="78" t="n"/>
      <c r="C64" s="74" t="inlineStr">
        <is>
          <t>winmart đu đủ</t>
        </is>
      </c>
      <c r="D64" s="14" t="inlineStr">
        <is>
          <t>Ăn uống</t>
        </is>
      </c>
      <c r="E64" s="14" t="inlineStr">
        <is>
          <t>Chung</t>
        </is>
      </c>
      <c r="F64" s="14" t="n">
        <v>18000</v>
      </c>
      <c r="G64" s="14" t="inlineStr">
        <is>
          <t>vp</t>
        </is>
      </c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</row>
    <row r="65">
      <c r="A65" s="24" t="n"/>
      <c r="B65" s="78" t="n"/>
      <c r="C65" s="74" t="inlineStr">
        <is>
          <t>thuốc pharma</t>
        </is>
      </c>
      <c r="D65" s="14" t="inlineStr">
        <is>
          <t>Y tế</t>
        </is>
      </c>
      <c r="E65" s="14" t="inlineStr">
        <is>
          <t>Chung</t>
        </is>
      </c>
      <c r="F65" s="14" t="n">
        <v>45000</v>
      </c>
      <c r="G65" s="14" t="inlineStr">
        <is>
          <t>vp</t>
        </is>
      </c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</row>
    <row r="66">
      <c r="A66" s="24" t="n"/>
      <c r="B66" s="78" t="n"/>
      <c r="C66" s="74" t="inlineStr">
        <is>
          <t>spee khăn ướt</t>
        </is>
      </c>
      <c r="D66" s="14" t="inlineStr">
        <is>
          <t>đồ dùng GĐ</t>
        </is>
      </c>
      <c r="E66" s="14" t="inlineStr">
        <is>
          <t>SUGI</t>
        </is>
      </c>
      <c r="F66" s="14" t="n">
        <v>723000</v>
      </c>
      <c r="G66" s="14" t="inlineStr">
        <is>
          <t>vp</t>
        </is>
      </c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</row>
    <row r="67">
      <c r="A67" s="24" t="n"/>
      <c r="B67" s="78" t="n"/>
      <c r="C67" s="74" t="inlineStr">
        <is>
          <t>spee</t>
        </is>
      </c>
      <c r="D67" s="14" t="inlineStr">
        <is>
          <t>Làm đẹp</t>
        </is>
      </c>
      <c r="E67" s="14" t="inlineStr">
        <is>
          <t>vợ</t>
        </is>
      </c>
      <c r="F67" s="14" t="n">
        <v>308000</v>
      </c>
      <c r="G67" s="14" t="inlineStr">
        <is>
          <t>vp</t>
        </is>
      </c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</row>
    <row r="68">
      <c r="A68" s="24" t="n"/>
      <c r="B68" s="78" t="n"/>
      <c r="C68" s="74" t="inlineStr">
        <is>
          <t>spee nhiệt kế</t>
        </is>
      </c>
      <c r="D68" s="14" t="inlineStr">
        <is>
          <t>Y tế</t>
        </is>
      </c>
      <c r="E68" s="14" t="inlineStr">
        <is>
          <t>Chung</t>
        </is>
      </c>
      <c r="F68" s="14" t="n">
        <v>702000</v>
      </c>
      <c r="G68" s="14" t="inlineStr">
        <is>
          <t>vp</t>
        </is>
      </c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</row>
    <row r="69">
      <c r="A69" s="24" t="n"/>
      <c r="B69" s="78" t="n"/>
      <c r="C69" s="74" t="inlineStr">
        <is>
          <t>spee đũa cho sb</t>
        </is>
      </c>
      <c r="D69" s="14" t="inlineStr">
        <is>
          <t>đồ dùng GĐ</t>
        </is>
      </c>
      <c r="E69" s="14" t="inlineStr">
        <is>
          <t>SUBO</t>
        </is>
      </c>
      <c r="F69" s="14" t="n">
        <v>78000</v>
      </c>
      <c r="G69" s="14" t="inlineStr">
        <is>
          <t>vp</t>
        </is>
      </c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</row>
    <row r="70">
      <c r="A70" s="24" t="n"/>
      <c r="B70" s="78" t="n"/>
      <c r="C70" s="74" t="inlineStr">
        <is>
          <t>spee túi trữ sữa, rơ lưỡi</t>
        </is>
      </c>
      <c r="D70" s="14" t="inlineStr">
        <is>
          <t>đồ dùng GĐ</t>
        </is>
      </c>
      <c r="E70" s="14" t="inlineStr">
        <is>
          <t>SUGI</t>
        </is>
      </c>
      <c r="F70" s="14" t="n">
        <v>129000</v>
      </c>
      <c r="G70" s="14" t="inlineStr">
        <is>
          <t>vp</t>
        </is>
      </c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</row>
    <row r="71">
      <c r="A71" s="24" t="n"/>
      <c r="B71" s="78" t="n"/>
      <c r="C71" s="74" t="inlineStr">
        <is>
          <t>spee sữa</t>
        </is>
      </c>
      <c r="D71" s="14" t="inlineStr">
        <is>
          <t>Ăn uống</t>
        </is>
      </c>
      <c r="E71" s="14" t="inlineStr">
        <is>
          <t>Chung</t>
        </is>
      </c>
      <c r="F71" s="14" t="n">
        <v>477000</v>
      </c>
      <c r="G71" s="14" t="inlineStr">
        <is>
          <t>vp</t>
        </is>
      </c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</row>
    <row r="72">
      <c r="A72" s="24" t="n"/>
      <c r="B72" s="78" t="n"/>
      <c r="C72" s="74" t="inlineStr">
        <is>
          <t>spee thâm nách</t>
        </is>
      </c>
      <c r="D72" s="14" t="inlineStr">
        <is>
          <t>Làm đẹp</t>
        </is>
      </c>
      <c r="E72" s="14" t="inlineStr">
        <is>
          <t>vợ</t>
        </is>
      </c>
      <c r="F72" s="14" t="n">
        <v>706000</v>
      </c>
      <c r="G72" s="14" t="inlineStr">
        <is>
          <t>vp</t>
        </is>
      </c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</row>
    <row r="73">
      <c r="A73" s="24" t="n"/>
      <c r="B73" s="78" t="n"/>
      <c r="C73" s="74" t="inlineStr">
        <is>
          <t>spee kđr</t>
        </is>
      </c>
      <c r="D73" s="14" t="inlineStr">
        <is>
          <t>đồ dùng GĐ</t>
        </is>
      </c>
      <c r="E73" s="14" t="inlineStr">
        <is>
          <t>Chung</t>
        </is>
      </c>
      <c r="F73" s="14" t="n">
        <v>111000</v>
      </c>
      <c r="G73" s="14" t="inlineStr">
        <is>
          <t>vp</t>
        </is>
      </c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</row>
    <row r="74">
      <c r="A74" s="24" t="n"/>
      <c r="B74" s="78" t="n"/>
      <c r="C74" s="74" t="inlineStr">
        <is>
          <t>spee nước lau bếp</t>
        </is>
      </c>
      <c r="D74" s="14" t="inlineStr">
        <is>
          <t>đồ dùng GĐ</t>
        </is>
      </c>
      <c r="E74" s="14" t="inlineStr">
        <is>
          <t>Chung</t>
        </is>
      </c>
      <c r="F74" s="14" t="n">
        <v>55000</v>
      </c>
      <c r="G74" s="14" t="inlineStr">
        <is>
          <t>vp</t>
        </is>
      </c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</row>
    <row r="75">
      <c r="A75" s="24" t="n"/>
      <c r="B75" s="78" t="inlineStr">
        <is>
          <t>16/3</t>
        </is>
      </c>
      <c r="C75" s="74" t="inlineStr">
        <is>
          <t>ck đi ăn với heaf</t>
        </is>
      </c>
      <c r="D75" s="14" t="inlineStr">
        <is>
          <t>Công việc</t>
        </is>
      </c>
      <c r="E75" s="14" t="inlineStr">
        <is>
          <t>chồng</t>
        </is>
      </c>
      <c r="F75" s="14" t="n">
        <v>131000</v>
      </c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</row>
    <row r="76">
      <c r="A76" s="24" t="n"/>
      <c r="B76" s="78" t="n"/>
      <c r="C76" s="74" t="inlineStr">
        <is>
          <t>nạp đt</t>
        </is>
      </c>
      <c r="D76" s="14" t="inlineStr">
        <is>
          <t>phí tiện ích</t>
        </is>
      </c>
      <c r="E76" s="14" t="inlineStr">
        <is>
          <t>chồng</t>
        </is>
      </c>
      <c r="F76" s="14" t="n">
        <v>90000</v>
      </c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</row>
    <row r="77">
      <c r="A77" s="24" t="n"/>
      <c r="B77" s="78" t="n"/>
      <c r="C77" s="74" t="inlineStr">
        <is>
          <t>vú sữa</t>
        </is>
      </c>
      <c r="D77" s="14" t="inlineStr">
        <is>
          <t>Ăn uống</t>
        </is>
      </c>
      <c r="E77" s="14" t="inlineStr">
        <is>
          <t>Chung</t>
        </is>
      </c>
      <c r="F77" s="14" t="n">
        <v>350000</v>
      </c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</row>
    <row r="78">
      <c r="A78" s="24" t="n"/>
      <c r="B78" s="78" t="n"/>
      <c r="C78" s="74" t="inlineStr">
        <is>
          <t>cafe+ăn</t>
        </is>
      </c>
      <c r="D78" s="14" t="inlineStr">
        <is>
          <t>Ăn uống</t>
        </is>
      </c>
      <c r="E78" s="14" t="inlineStr">
        <is>
          <t>chồng</t>
        </is>
      </c>
      <c r="F78" s="14">
        <f>19000+23000+23000+19000+19000+19000+19000+19000+25000+19000</f>
        <v/>
      </c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</row>
    <row r="79">
      <c r="A79" s="24" t="n"/>
      <c r="B79" s="78" t="n"/>
      <c r="C79" s="74" t="inlineStr">
        <is>
          <t>xanh đón bo</t>
        </is>
      </c>
      <c r="D79" s="14" t="inlineStr">
        <is>
          <t>phí tiện ích</t>
        </is>
      </c>
      <c r="E79" s="14" t="inlineStr">
        <is>
          <t>SUBO</t>
        </is>
      </c>
      <c r="F79" s="14" t="n">
        <v>25000</v>
      </c>
      <c r="G79" s="14" t="inlineStr">
        <is>
          <t>vp</t>
        </is>
      </c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</row>
    <row r="80">
      <c r="A80" s="24" t="n"/>
      <c r="B80" s="78" t="inlineStr">
        <is>
          <t>17/3</t>
        </is>
      </c>
      <c r="C80" s="74" t="inlineStr">
        <is>
          <t>bỉm con cưng</t>
        </is>
      </c>
      <c r="D80" s="14" t="inlineStr">
        <is>
          <t>đồ dùng GĐ</t>
        </is>
      </c>
      <c r="E80" s="14" t="inlineStr">
        <is>
          <t>SUGI</t>
        </is>
      </c>
      <c r="F80" s="14" t="n">
        <v>70000</v>
      </c>
      <c r="G80" s="14" t="inlineStr">
        <is>
          <t>vp</t>
        </is>
      </c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</row>
    <row r="81">
      <c r="A81" s="24" t="n"/>
      <c r="B81" s="78" t="n"/>
      <c r="C81" s="74" t="inlineStr">
        <is>
          <t>youtube</t>
        </is>
      </c>
      <c r="D81" s="14" t="inlineStr">
        <is>
          <t>phí tiện ích</t>
        </is>
      </c>
      <c r="E81" s="14" t="inlineStr">
        <is>
          <t>chồng</t>
        </is>
      </c>
      <c r="F81" s="14" t="n">
        <v>88000</v>
      </c>
      <c r="G81" s="14" t="inlineStr">
        <is>
          <t>vp</t>
        </is>
      </c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</row>
    <row r="82">
      <c r="A82" s="24" t="n"/>
      <c r="B82" s="78" t="inlineStr">
        <is>
          <t>19/3</t>
        </is>
      </c>
      <c r="C82" s="74" t="inlineStr">
        <is>
          <t>khám sức khỏe mekong, tiền thuốc</t>
        </is>
      </c>
      <c r="D82" s="14" t="inlineStr">
        <is>
          <t>Y tế</t>
        </is>
      </c>
      <c r="E82" s="14" t="inlineStr">
        <is>
          <t>Chung</t>
        </is>
      </c>
      <c r="F82" s="14">
        <f>550000+457000+4000</f>
        <v/>
      </c>
      <c r="G82" s="14" t="inlineStr">
        <is>
          <t>vp</t>
        </is>
      </c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</row>
    <row r="83">
      <c r="A83" s="24" t="n"/>
      <c r="B83" s="78" t="n"/>
      <c r="C83" s="74" t="inlineStr">
        <is>
          <t>men tiêu hóa</t>
        </is>
      </c>
      <c r="D83" s="14" t="inlineStr">
        <is>
          <t>Y tế</t>
        </is>
      </c>
      <c r="E83" s="14" t="inlineStr">
        <is>
          <t>SUGI</t>
        </is>
      </c>
      <c r="F83" s="14" t="n">
        <v>50000</v>
      </c>
      <c r="G83" s="14" t="inlineStr">
        <is>
          <t>vp</t>
        </is>
      </c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</row>
    <row r="84">
      <c r="A84" s="24" t="n"/>
      <c r="B84" s="78" t="n"/>
      <c r="C84" s="74" t="inlineStr">
        <is>
          <t>túi xách ck</t>
        </is>
      </c>
      <c r="D84" s="14" t="inlineStr">
        <is>
          <t>đồ dùng GĐ</t>
        </is>
      </c>
      <c r="E84" s="14" t="inlineStr">
        <is>
          <t>chồng</t>
        </is>
      </c>
      <c r="F84" s="14" t="n">
        <v>120000</v>
      </c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</row>
    <row r="85">
      <c r="A85" s="24" t="n"/>
      <c r="B85" s="78" t="n"/>
      <c r="C85" s="74" t="inlineStr">
        <is>
          <t>ăn vặt ( bánh đúc, bánh tiêu, trà chanh)</t>
        </is>
      </c>
      <c r="D85" s="14" t="inlineStr">
        <is>
          <t>Ăn uống</t>
        </is>
      </c>
      <c r="E85" s="14" t="inlineStr">
        <is>
          <t>Chung</t>
        </is>
      </c>
      <c r="F85" s="14">
        <f>64000+24000+14000</f>
        <v/>
      </c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</row>
    <row r="86">
      <c r="A86" s="24" t="n"/>
      <c r="B86" s="78" t="n"/>
      <c r="C86" s="74" t="inlineStr">
        <is>
          <t>phí dã ngoại</t>
        </is>
      </c>
      <c r="D86" s="14" t="inlineStr">
        <is>
          <t>học tập</t>
        </is>
      </c>
      <c r="E86" s="14" t="inlineStr">
        <is>
          <t>SUBO</t>
        </is>
      </c>
      <c r="F86" s="14" t="n">
        <v>280000</v>
      </c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</row>
    <row r="87">
      <c r="A87" s="24" t="n"/>
      <c r="B87" s="78" t="inlineStr">
        <is>
          <t>21/3</t>
        </is>
      </c>
      <c r="C87" s="74" t="inlineStr">
        <is>
          <t>snack, bhx, sữa chua</t>
        </is>
      </c>
      <c r="D87" s="14" t="inlineStr">
        <is>
          <t>Ăn uống</t>
        </is>
      </c>
      <c r="E87" s="14" t="inlineStr">
        <is>
          <t>Chung</t>
        </is>
      </c>
      <c r="F87" s="14">
        <f>13000+284000+37000+52000</f>
        <v/>
      </c>
      <c r="G87" s="14" t="inlineStr">
        <is>
          <t>vp</t>
        </is>
      </c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</row>
    <row r="88">
      <c r="A88" s="24" t="n"/>
      <c r="B88" s="78" t="n"/>
      <c r="C88" s="74" t="inlineStr">
        <is>
          <t>kem dừa</t>
        </is>
      </c>
      <c r="D88" s="14" t="inlineStr">
        <is>
          <t>Ăn uống</t>
        </is>
      </c>
      <c r="E88" s="14" t="inlineStr">
        <is>
          <t>Chung</t>
        </is>
      </c>
      <c r="F88" s="14" t="n">
        <v>70000</v>
      </c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</row>
    <row r="89">
      <c r="A89" s="24" t="n"/>
      <c r="B89" s="78" t="n"/>
      <c r="C89" s="74" t="inlineStr">
        <is>
          <t>trái cây dâu, nho,...</t>
        </is>
      </c>
      <c r="D89" s="14" t="inlineStr">
        <is>
          <t>Ăn uống</t>
        </is>
      </c>
      <c r="E89" s="14" t="inlineStr">
        <is>
          <t>Chung</t>
        </is>
      </c>
      <c r="F89" s="14" t="n">
        <v>810000</v>
      </c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</row>
    <row r="90">
      <c r="A90" s="24" t="n"/>
      <c r="B90" s="78" t="n"/>
      <c r="C90" s="74" t="inlineStr">
        <is>
          <t>nồi bear</t>
        </is>
      </c>
      <c r="D90" s="14" t="inlineStr">
        <is>
          <t>đồ dùng GĐ</t>
        </is>
      </c>
      <c r="E90" s="14" t="inlineStr">
        <is>
          <t>Chung</t>
        </is>
      </c>
      <c r="F90" s="14" t="n">
        <v>1352000</v>
      </c>
      <c r="G90" s="14" t="inlineStr">
        <is>
          <t>vp</t>
        </is>
      </c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</row>
    <row r="91">
      <c r="A91" s="24" t="n"/>
      <c r="B91" s="78" t="n"/>
      <c r="C91" s="74" t="inlineStr">
        <is>
          <t>đồ ăn emart, king food</t>
        </is>
      </c>
      <c r="D91" s="14" t="inlineStr">
        <is>
          <t>Ăn uống</t>
        </is>
      </c>
      <c r="E91" s="14" t="inlineStr">
        <is>
          <t>Chung</t>
        </is>
      </c>
      <c r="F91" s="14">
        <f>103000+2235000+16000+45000</f>
        <v/>
      </c>
      <c r="G91" s="14" t="inlineStr">
        <is>
          <t>vp</t>
        </is>
      </c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</row>
    <row r="92">
      <c r="A92" s="24" t="n"/>
      <c r="B92" s="78" t="n"/>
      <c r="C92" s="74" t="inlineStr">
        <is>
          <t>túi xách vk</t>
        </is>
      </c>
      <c r="D92" s="14" t="inlineStr">
        <is>
          <t>đồ dùng GĐ</t>
        </is>
      </c>
      <c r="E92" s="14" t="inlineStr">
        <is>
          <t>vợ</t>
        </is>
      </c>
      <c r="F92" s="14" t="n">
        <v>190000</v>
      </c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</row>
    <row r="93">
      <c r="A93" s="24" t="n"/>
      <c r="B93" s="78" t="n"/>
      <c r="C93" s="74" t="inlineStr">
        <is>
          <t>học võ</t>
        </is>
      </c>
      <c r="D93" s="14" t="inlineStr">
        <is>
          <t>học tập</t>
        </is>
      </c>
      <c r="E93" s="14" t="inlineStr">
        <is>
          <t>chồng</t>
        </is>
      </c>
      <c r="F93" s="14" t="n">
        <v>1000000</v>
      </c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</row>
    <row r="94">
      <c r="A94" s="24" t="n"/>
      <c r="B94" s="78" t="inlineStr">
        <is>
          <t>22/3</t>
        </is>
      </c>
      <c r="C94" s="74" t="inlineStr">
        <is>
          <t>co op, quần áo cho ck</t>
        </is>
      </c>
      <c r="D94" s="14" t="inlineStr">
        <is>
          <t>Làm đẹp</t>
        </is>
      </c>
      <c r="E94" s="14" t="inlineStr">
        <is>
          <t>chồng</t>
        </is>
      </c>
      <c r="F94" s="14" t="n">
        <v>750000</v>
      </c>
      <c r="G94" s="14" t="inlineStr">
        <is>
          <t>vp</t>
        </is>
      </c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</row>
    <row r="95">
      <c r="A95" s="24" t="n"/>
      <c r="B95" s="78" t="n"/>
      <c r="C95" s="74" t="inlineStr">
        <is>
          <t>bản chải ddr cho subo</t>
        </is>
      </c>
      <c r="D95" s="14" t="inlineStr">
        <is>
          <t>đồ dùng GĐ</t>
        </is>
      </c>
      <c r="E95" s="14" t="inlineStr">
        <is>
          <t>SUBO</t>
        </is>
      </c>
      <c r="F95" s="14" t="n">
        <v>59000</v>
      </c>
      <c r="G95" s="14" t="inlineStr">
        <is>
          <t>vp</t>
        </is>
      </c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</row>
    <row r="96">
      <c r="A96" s="24" t="n"/>
      <c r="B96" s="78" t="n"/>
      <c r="C96" s="69" t="inlineStr">
        <is>
          <t>giấy, nước rửa tay</t>
        </is>
      </c>
      <c r="D96" s="14" t="inlineStr">
        <is>
          <t>đồ dùng GĐ</t>
        </is>
      </c>
      <c r="E96" s="14" t="inlineStr">
        <is>
          <t>Chung</t>
        </is>
      </c>
      <c r="F96" s="14">
        <f>778000+158000-F94-F95</f>
        <v/>
      </c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</row>
    <row r="97">
      <c r="A97" s="24" t="n"/>
      <c r="B97" s="78" t="n"/>
      <c r="C97" s="74" t="inlineStr">
        <is>
          <t>spee bình sữa</t>
        </is>
      </c>
      <c r="D97" s="14" t="inlineStr">
        <is>
          <t>đồ dùng GĐ</t>
        </is>
      </c>
      <c r="E97" s="14" t="inlineStr">
        <is>
          <t>SUGI</t>
        </is>
      </c>
      <c r="F97" s="14" t="n">
        <v>176000</v>
      </c>
      <c r="G97" s="14" t="inlineStr">
        <is>
          <t>vp</t>
        </is>
      </c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</row>
    <row r="98">
      <c r="A98" s="24" t="n"/>
      <c r="B98" s="78" t="inlineStr">
        <is>
          <t>23/3</t>
        </is>
      </c>
      <c r="C98" s="74" t="inlineStr">
        <is>
          <t>đổ xăng</t>
        </is>
      </c>
      <c r="D98" s="14" t="inlineStr">
        <is>
          <t>phí tiện ích</t>
        </is>
      </c>
      <c r="E98" s="14" t="inlineStr">
        <is>
          <t>chồng</t>
        </is>
      </c>
      <c r="F98" s="14" t="n">
        <v>100000</v>
      </c>
      <c r="G98" s="14" t="inlineStr">
        <is>
          <t>vp</t>
        </is>
      </c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</row>
    <row r="99">
      <c r="A99" s="24" t="n"/>
      <c r="B99" s="78" t="n"/>
      <c r="C99" s="74" t="inlineStr">
        <is>
          <t>học cc môi giới</t>
        </is>
      </c>
      <c r="D99" s="14" t="inlineStr">
        <is>
          <t>học tập</t>
        </is>
      </c>
      <c r="E99" s="14" t="inlineStr">
        <is>
          <t>chồng</t>
        </is>
      </c>
      <c r="F99" s="14" t="n">
        <v>13100000</v>
      </c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</row>
    <row r="100">
      <c r="A100" s="24" t="n"/>
      <c r="B100" s="78" t="inlineStr">
        <is>
          <t>25/3</t>
        </is>
      </c>
      <c r="C100" s="74" t="inlineStr">
        <is>
          <t>bánh chưng, chè,..</t>
        </is>
      </c>
      <c r="D100" s="14" t="inlineStr">
        <is>
          <t>Ăn uống</t>
        </is>
      </c>
      <c r="E100" s="14" t="inlineStr">
        <is>
          <t>Chung</t>
        </is>
      </c>
      <c r="F100" s="14" t="n">
        <v>130000</v>
      </c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</row>
    <row r="101">
      <c r="A101" s="24" t="n"/>
      <c r="B101" s="78" t="n"/>
      <c r="C101" s="74" t="inlineStr">
        <is>
          <t>nước rửa chén</t>
        </is>
      </c>
      <c r="D101" s="14" t="inlineStr">
        <is>
          <t>đồ dùng GĐ</t>
        </is>
      </c>
      <c r="E101" s="14" t="inlineStr">
        <is>
          <t>Chung</t>
        </is>
      </c>
      <c r="F101" s="14" t="n">
        <v>103000</v>
      </c>
      <c r="G101" s="14" t="inlineStr">
        <is>
          <t>vp</t>
        </is>
      </c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</row>
    <row r="102">
      <c r="A102" s="24" t="n"/>
      <c r="B102" s="78" t="n"/>
      <c r="C102" s="74" t="inlineStr">
        <is>
          <t>túi đi chợ</t>
        </is>
      </c>
      <c r="D102" s="14" t="inlineStr">
        <is>
          <t>đồ dùng GĐ</t>
        </is>
      </c>
      <c r="E102" s="14" t="inlineStr">
        <is>
          <t>Chung</t>
        </is>
      </c>
      <c r="F102" s="14" t="n">
        <v>70000</v>
      </c>
      <c r="G102" s="14" t="inlineStr">
        <is>
          <t>vp</t>
        </is>
      </c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</row>
    <row r="103">
      <c r="A103" s="24" t="n"/>
      <c r="B103" s="78" t="n"/>
      <c r="C103" s="74" t="inlineStr">
        <is>
          <t>be đón subo</t>
        </is>
      </c>
      <c r="D103" s="14" t="inlineStr">
        <is>
          <t>phí tiện ích</t>
        </is>
      </c>
      <c r="E103" s="14" t="inlineStr">
        <is>
          <t>SUBO</t>
        </is>
      </c>
      <c r="F103" s="14" t="n">
        <v>25000</v>
      </c>
      <c r="G103" s="14" t="inlineStr">
        <is>
          <t>vp</t>
        </is>
      </c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</row>
    <row r="104">
      <c r="A104" s="24" t="n"/>
      <c r="B104" s="78" t="inlineStr">
        <is>
          <t>28/3</t>
        </is>
      </c>
      <c r="C104" s="74" t="inlineStr">
        <is>
          <t>quần áo tập</t>
        </is>
      </c>
      <c r="D104" s="14" t="inlineStr">
        <is>
          <t>học tập</t>
        </is>
      </c>
      <c r="E104" s="14" t="inlineStr">
        <is>
          <t>SUBO</t>
        </is>
      </c>
      <c r="F104" s="14">
        <f>600000+120000</f>
        <v/>
      </c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</row>
    <row r="105">
      <c r="A105" s="24" t="n"/>
      <c r="B105" s="78" t="n"/>
      <c r="C105" s="74" t="inlineStr">
        <is>
          <t>quần áo tập bố thanh</t>
        </is>
      </c>
      <c r="D105" s="14" t="inlineStr">
        <is>
          <t>học tập</t>
        </is>
      </c>
      <c r="E105" s="14" t="inlineStr">
        <is>
          <t>chồng</t>
        </is>
      </c>
      <c r="F105" s="14" t="n">
        <v>240000</v>
      </c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</row>
    <row r="106">
      <c r="A106" s="24" t="n"/>
      <c r="B106" s="78" t="n"/>
      <c r="C106" s="74" t="inlineStr">
        <is>
          <t>quên chìa khóa</t>
        </is>
      </c>
      <c r="D106" s="14" t="inlineStr">
        <is>
          <t>phí tiện ích</t>
        </is>
      </c>
      <c r="E106" s="14" t="inlineStr">
        <is>
          <t>chồng</t>
        </is>
      </c>
      <c r="F106" s="14" t="n">
        <v>22000</v>
      </c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</row>
    <row r="107">
      <c r="A107" s="24" t="n"/>
      <c r="B107" s="78" t="n"/>
      <c r="C107" s="74" t="inlineStr">
        <is>
          <t>nước uống phòng tập</t>
        </is>
      </c>
      <c r="D107" s="14" t="inlineStr">
        <is>
          <t>Ăn uống</t>
        </is>
      </c>
      <c r="E107" s="14" t="inlineStr">
        <is>
          <t>Chung</t>
        </is>
      </c>
      <c r="F107" s="14" t="n">
        <v>25000</v>
      </c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</row>
    <row r="108">
      <c r="A108" s="24" t="n"/>
      <c r="B108" s="78" t="n"/>
      <c r="C108" s="74" t="inlineStr">
        <is>
          <t>ăn uống bhx,...</t>
        </is>
      </c>
      <c r="D108" s="14" t="inlineStr">
        <is>
          <t>Ăn uống</t>
        </is>
      </c>
      <c r="E108" s="14" t="inlineStr">
        <is>
          <t>Chung</t>
        </is>
      </c>
      <c r="F108" s="14">
        <f>101000+48000+251000+54000</f>
        <v/>
      </c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</row>
    <row r="109">
      <c r="A109" s="24" t="n"/>
      <c r="B109" s="78" t="inlineStr">
        <is>
          <t>29/3</t>
        </is>
      </c>
      <c r="C109" s="74" t="inlineStr">
        <is>
          <t>mekong</t>
        </is>
      </c>
      <c r="D109" s="14" t="inlineStr">
        <is>
          <t>Y tế</t>
        </is>
      </c>
      <c r="E109" s="14" t="inlineStr">
        <is>
          <t>Chung</t>
        </is>
      </c>
      <c r="F109" s="14" t="n">
        <v>304000</v>
      </c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</row>
    <row r="110">
      <c r="A110" s="24" t="n"/>
      <c r="B110" s="78" t="n"/>
      <c r="C110" s="74" t="inlineStr">
        <is>
          <t>coop, king food, winmart</t>
        </is>
      </c>
      <c r="D110" s="14" t="inlineStr">
        <is>
          <t>Ăn uống</t>
        </is>
      </c>
      <c r="E110" s="14" t="inlineStr">
        <is>
          <t>Chung</t>
        </is>
      </c>
      <c r="F110" s="14">
        <f>1371000+235000+399000+20000+23000</f>
        <v/>
      </c>
      <c r="G110" s="14" t="inlineStr">
        <is>
          <t>vp</t>
        </is>
      </c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</row>
    <row r="111">
      <c r="A111" s="24" t="n"/>
      <c r="B111" s="78" t="n"/>
      <c r="C111" s="74" t="inlineStr">
        <is>
          <t>ai claude</t>
        </is>
      </c>
      <c r="D111" s="14" t="inlineStr">
        <is>
          <t>Công việc</t>
        </is>
      </c>
      <c r="E111" s="14" t="inlineStr">
        <is>
          <t>chồng</t>
        </is>
      </c>
      <c r="F111" s="14">
        <f>23876000-23285000</f>
        <v/>
      </c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</row>
    <row r="112">
      <c r="A112" s="24" t="n"/>
      <c r="B112" s="78" t="n"/>
      <c r="C112" s="74" t="inlineStr">
        <is>
          <t>be đón subo</t>
        </is>
      </c>
      <c r="D112" s="14" t="inlineStr">
        <is>
          <t>phí tiện ích</t>
        </is>
      </c>
      <c r="E112" s="14" t="inlineStr">
        <is>
          <t>SUBO</t>
        </is>
      </c>
      <c r="F112" s="14" t="n">
        <v>36000</v>
      </c>
      <c r="G112" s="14" t="inlineStr">
        <is>
          <t>vp</t>
        </is>
      </c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</row>
    <row r="113">
      <c r="A113" s="24" t="n"/>
      <c r="B113" s="78" t="n"/>
      <c r="C113" s="74" t="inlineStr">
        <is>
          <t>phí qlcc</t>
        </is>
      </c>
      <c r="D113" s="14" t="inlineStr">
        <is>
          <t>phí tiện ích</t>
        </is>
      </c>
      <c r="E113" s="14" t="inlineStr">
        <is>
          <t>Chung</t>
        </is>
      </c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</row>
    <row r="114">
      <c r="A114" s="24" t="n"/>
      <c r="B114" s="78" t="n"/>
      <c r="C114" s="74" t="inlineStr">
        <is>
          <t>xăng</t>
        </is>
      </c>
      <c r="D114" s="14" t="inlineStr">
        <is>
          <t>phí tiện ích</t>
        </is>
      </c>
      <c r="E114" s="14" t="inlineStr">
        <is>
          <t>chồng</t>
        </is>
      </c>
      <c r="F114" s="14" t="n">
        <v>120000</v>
      </c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</row>
    <row r="115">
      <c r="A115" s="24" t="n"/>
      <c r="B115" s="78" t="n"/>
      <c r="C115" s="7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</row>
    <row r="116">
      <c r="A116" s="24" t="n"/>
      <c r="B116" s="78" t="n"/>
      <c r="C116" s="7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</row>
    <row r="117">
      <c r="A117" s="24" t="n"/>
      <c r="B117" s="78" t="n"/>
      <c r="C117" s="7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</row>
    <row r="118">
      <c r="A118" s="24" t="n"/>
      <c r="B118" s="78" t="n"/>
      <c r="C118" s="7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</row>
    <row r="119">
      <c r="A119" s="24" t="n"/>
      <c r="B119" s="78" t="n"/>
      <c r="C119" s="7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</row>
    <row r="120">
      <c r="A120" s="24" t="n"/>
      <c r="B120" s="78" t="n"/>
      <c r="C120" s="7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</row>
    <row r="121">
      <c r="A121" s="24" t="n"/>
      <c r="B121" s="78" t="n"/>
      <c r="C121" s="7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</row>
    <row r="122">
      <c r="A122" s="24" t="n"/>
      <c r="B122" s="78" t="n"/>
      <c r="C122" s="7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</row>
    <row r="123">
      <c r="A123" s="24" t="n"/>
      <c r="B123" s="78" t="n"/>
      <c r="C123" s="7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</row>
    <row r="124">
      <c r="A124" s="24" t="n"/>
      <c r="B124" s="78" t="n"/>
      <c r="C124" s="7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</row>
    <row r="125">
      <c r="A125" s="24" t="n"/>
      <c r="B125" s="78" t="n"/>
      <c r="C125" s="7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</row>
    <row r="126">
      <c r="A126" s="24" t="n"/>
      <c r="B126" s="78" t="n"/>
      <c r="C126" s="7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</row>
    <row r="127">
      <c r="A127" s="24" t="n"/>
      <c r="B127" s="78" t="n"/>
      <c r="C127" s="7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</row>
    <row r="128">
      <c r="A128" s="24" t="n"/>
      <c r="B128" s="78" t="n"/>
      <c r="C128" s="7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</row>
    <row r="129">
      <c r="A129" s="24" t="n"/>
      <c r="B129" s="78" t="n"/>
      <c r="C129" s="7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</row>
    <row r="130">
      <c r="A130" s="24" t="n"/>
      <c r="B130" s="78" t="n"/>
      <c r="C130" s="7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</row>
    <row r="131">
      <c r="A131" s="24" t="n"/>
      <c r="B131" s="78" t="n"/>
      <c r="C131" s="7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</row>
    <row r="132">
      <c r="A132" s="24" t="n"/>
      <c r="B132" s="78" t="n"/>
      <c r="C132" s="7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</row>
    <row r="133">
      <c r="A133" s="24" t="n"/>
      <c r="B133" s="78" t="n"/>
      <c r="C133" s="7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</row>
    <row r="134">
      <c r="A134" s="24" t="n"/>
      <c r="B134" s="78" t="n"/>
      <c r="C134" s="7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</row>
    <row r="135">
      <c r="A135" s="24" t="n"/>
      <c r="B135" s="78" t="n"/>
      <c r="C135" s="7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</row>
    <row r="136">
      <c r="A136" s="24" t="n"/>
      <c r="B136" s="78" t="n"/>
      <c r="C136" s="7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</row>
    <row r="137">
      <c r="A137" s="24" t="n"/>
      <c r="B137" s="78" t="n"/>
      <c r="C137" s="7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</row>
    <row r="138">
      <c r="A138" s="24" t="n"/>
      <c r="B138" s="78" t="n"/>
      <c r="C138" s="7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</row>
    <row r="139">
      <c r="A139" s="24" t="n"/>
      <c r="B139" s="78" t="n"/>
      <c r="C139" s="7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</row>
    <row r="140">
      <c r="A140" s="24" t="n"/>
      <c r="B140" s="78" t="n"/>
      <c r="C140" s="7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</row>
    <row r="141">
      <c r="A141" s="24" t="n"/>
      <c r="B141" s="78" t="n"/>
      <c r="C141" s="7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</row>
    <row r="142">
      <c r="A142" s="24" t="n"/>
      <c r="B142" s="78" t="n"/>
      <c r="C142" s="7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</row>
    <row r="143">
      <c r="A143" s="24" t="n"/>
      <c r="B143" s="78" t="n"/>
      <c r="C143" s="7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</row>
    <row r="144">
      <c r="A144" s="24" t="n"/>
      <c r="B144" s="78" t="n"/>
      <c r="C144" s="7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</row>
    <row r="145">
      <c r="A145" s="24" t="n"/>
      <c r="B145" s="78" t="n"/>
      <c r="C145" s="7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</row>
    <row r="146">
      <c r="A146" s="24" t="n"/>
      <c r="B146" s="78" t="n"/>
      <c r="C146" s="7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</row>
    <row r="147">
      <c r="A147" s="24" t="n"/>
      <c r="B147" s="78" t="n"/>
      <c r="C147" s="7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</row>
    <row r="148">
      <c r="A148" s="24" t="n"/>
      <c r="B148" s="78" t="n"/>
      <c r="C148" s="7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</row>
    <row r="149">
      <c r="A149" s="24" t="n"/>
      <c r="B149" s="78" t="n"/>
      <c r="C149" s="7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</row>
    <row r="150">
      <c r="A150" s="24" t="n"/>
      <c r="B150" s="78" t="n"/>
      <c r="C150" s="7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</row>
    <row r="151">
      <c r="A151" s="24" t="n"/>
      <c r="B151" s="78" t="n"/>
      <c r="C151" s="7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</row>
    <row r="152">
      <c r="A152" s="24" t="n"/>
      <c r="B152" s="78" t="n"/>
      <c r="C152" s="7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</row>
    <row r="153">
      <c r="A153" s="24" t="n"/>
      <c r="B153" s="78" t="n"/>
      <c r="C153" s="7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</row>
    <row r="154">
      <c r="A154" s="24" t="n"/>
      <c r="B154" s="78" t="n"/>
      <c r="C154" s="7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</row>
    <row r="155">
      <c r="A155" s="24" t="n"/>
      <c r="B155" s="78" t="n"/>
      <c r="C155" s="7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</row>
    <row r="156">
      <c r="A156" s="24" t="n"/>
      <c r="B156" s="78" t="n"/>
      <c r="C156" s="7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</row>
    <row r="157">
      <c r="A157" s="24" t="n"/>
      <c r="B157" s="78" t="n"/>
      <c r="C157" s="7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</row>
    <row r="158">
      <c r="A158" s="24" t="n"/>
      <c r="B158" s="78" t="n"/>
      <c r="C158" s="7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</row>
    <row r="159">
      <c r="A159" s="24" t="n"/>
      <c r="B159" s="78" t="n"/>
      <c r="C159" s="7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</row>
    <row r="160">
      <c r="A160" s="24" t="n"/>
      <c r="B160" s="78" t="n"/>
      <c r="C160" s="7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</row>
    <row r="161">
      <c r="A161" s="24" t="n"/>
      <c r="B161" s="78" t="n"/>
      <c r="C161" s="7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</row>
    <row r="162">
      <c r="A162" s="24" t="n"/>
      <c r="B162" s="78" t="n"/>
      <c r="C162" s="7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</row>
    <row r="163">
      <c r="A163" s="24" t="n"/>
      <c r="B163" s="78" t="n"/>
      <c r="C163" s="7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</row>
    <row r="164">
      <c r="A164" s="24" t="n"/>
      <c r="B164" s="78" t="n"/>
      <c r="C164" s="7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</row>
    <row r="165">
      <c r="A165" s="24" t="n"/>
      <c r="B165" s="78" t="n"/>
      <c r="C165" s="7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</row>
    <row r="166">
      <c r="A166" s="24" t="n"/>
      <c r="B166" s="78" t="n"/>
      <c r="C166" s="7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</row>
    <row r="167">
      <c r="A167" s="24" t="n"/>
      <c r="B167" s="78" t="n"/>
      <c r="C167" s="7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</row>
    <row r="168">
      <c r="A168" s="24" t="n"/>
      <c r="B168" s="78" t="n"/>
      <c r="C168" s="7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</row>
    <row r="169">
      <c r="A169" s="24" t="n"/>
      <c r="B169" s="78" t="n"/>
      <c r="C169" s="7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</row>
    <row r="170">
      <c r="A170" s="24" t="n"/>
      <c r="B170" s="78" t="n"/>
      <c r="C170" s="7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</row>
    <row r="171">
      <c r="A171" s="24" t="n"/>
      <c r="B171" s="78" t="n"/>
      <c r="C171" s="7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</row>
    <row r="172">
      <c r="A172" s="24" t="n"/>
      <c r="B172" s="78" t="n"/>
      <c r="C172" s="7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</row>
    <row r="173">
      <c r="A173" s="24" t="n"/>
      <c r="B173" s="78" t="n"/>
      <c r="C173" s="7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</row>
    <row r="174">
      <c r="A174" s="24" t="n"/>
      <c r="B174" s="78" t="n"/>
      <c r="C174" s="7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</row>
    <row r="175">
      <c r="A175" s="24" t="n"/>
      <c r="B175" s="78" t="n"/>
      <c r="C175" s="7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</row>
    <row r="176">
      <c r="A176" s="24" t="n"/>
      <c r="B176" s="78" t="n"/>
      <c r="C176" s="7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</row>
    <row r="177">
      <c r="A177" s="24" t="n"/>
      <c r="B177" s="78" t="n"/>
      <c r="C177" s="7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</row>
    <row r="178">
      <c r="A178" s="24" t="n"/>
      <c r="B178" s="78" t="n"/>
      <c r="C178" s="7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</row>
    <row r="179">
      <c r="A179" s="24" t="n"/>
      <c r="B179" s="78" t="n"/>
      <c r="C179" s="7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</row>
    <row r="180">
      <c r="A180" s="24" t="n"/>
      <c r="B180" s="78" t="n"/>
      <c r="C180" s="7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</row>
    <row r="181">
      <c r="A181" s="24" t="n"/>
      <c r="B181" s="78" t="n"/>
      <c r="C181" s="7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</row>
    <row r="182">
      <c r="A182" s="24" t="n"/>
      <c r="B182" s="78" t="n"/>
      <c r="C182" s="7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</row>
    <row r="183">
      <c r="A183" s="24" t="n"/>
      <c r="B183" s="78" t="n"/>
      <c r="C183" s="7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</row>
    <row r="184">
      <c r="A184" s="24" t="n"/>
      <c r="B184" s="78" t="n"/>
      <c r="C184" s="7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</row>
    <row r="185">
      <c r="A185" s="24" t="n"/>
      <c r="B185" s="78" t="n"/>
      <c r="C185" s="7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</row>
    <row r="186">
      <c r="A186" s="24" t="n"/>
      <c r="B186" s="78" t="n"/>
      <c r="C186" s="7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</row>
    <row r="187">
      <c r="A187" s="24" t="n"/>
      <c r="B187" s="78" t="n"/>
      <c r="C187" s="7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</row>
    <row r="188">
      <c r="A188" s="24" t="n"/>
      <c r="B188" s="78" t="n"/>
      <c r="C188" s="7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</row>
    <row r="189">
      <c r="A189" s="24" t="n"/>
      <c r="B189" s="78" t="n"/>
      <c r="C189" s="7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</row>
    <row r="190">
      <c r="A190" s="24" t="n"/>
      <c r="B190" s="78" t="n"/>
      <c r="C190" s="7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</row>
    <row r="191">
      <c r="A191" s="24" t="n"/>
      <c r="B191" s="78" t="n"/>
      <c r="C191" s="7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</row>
    <row r="192">
      <c r="A192" s="24" t="n"/>
      <c r="B192" s="78" t="n"/>
      <c r="C192" s="7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</row>
    <row r="193">
      <c r="A193" s="24" t="n"/>
      <c r="B193" s="78" t="n"/>
      <c r="C193" s="7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</row>
    <row r="194">
      <c r="A194" s="24" t="n"/>
      <c r="B194" s="78" t="n"/>
      <c r="C194" s="7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</row>
    <row r="195">
      <c r="A195" s="24" t="n"/>
      <c r="B195" s="78" t="n"/>
      <c r="C195" s="7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</row>
    <row r="196">
      <c r="A196" s="24" t="n"/>
      <c r="B196" s="78" t="n"/>
      <c r="C196" s="7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</row>
    <row r="197">
      <c r="A197" s="24" t="n"/>
      <c r="B197" s="78" t="n"/>
      <c r="C197" s="7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</row>
    <row r="198">
      <c r="A198" s="24" t="n"/>
      <c r="B198" s="78" t="n"/>
      <c r="C198" s="7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</row>
    <row r="199">
      <c r="A199" s="24" t="n"/>
      <c r="B199" s="78" t="n"/>
      <c r="C199" s="7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</row>
    <row r="200">
      <c r="A200" s="24" t="n"/>
      <c r="B200" s="78" t="n"/>
      <c r="C200" s="7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</row>
    <row r="201">
      <c r="A201" s="24" t="n"/>
      <c r="B201" s="78" t="n"/>
      <c r="C201" s="7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</row>
    <row r="202">
      <c r="A202" s="24" t="n"/>
      <c r="B202" s="78" t="n"/>
      <c r="C202" s="7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</row>
    <row r="203">
      <c r="A203" s="24" t="n"/>
      <c r="B203" s="78" t="n"/>
      <c r="C203" s="7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</row>
    <row r="204">
      <c r="A204" s="24" t="n"/>
      <c r="B204" s="78" t="n"/>
      <c r="C204" s="7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</row>
    <row r="205">
      <c r="A205" s="24" t="n"/>
      <c r="B205" s="78" t="n"/>
      <c r="C205" s="7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</row>
    <row r="206">
      <c r="A206" s="24" t="n"/>
      <c r="B206" s="78" t="n"/>
      <c r="C206" s="7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</row>
    <row r="207">
      <c r="A207" s="24" t="n"/>
      <c r="B207" s="78" t="n"/>
      <c r="C207" s="7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</row>
    <row r="208">
      <c r="A208" s="24" t="n"/>
      <c r="B208" s="78" t="n"/>
      <c r="C208" s="7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</row>
    <row r="209">
      <c r="A209" s="24" t="n"/>
      <c r="B209" s="78" t="n"/>
      <c r="C209" s="7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</row>
    <row r="210">
      <c r="A210" s="24" t="n"/>
      <c r="B210" s="78" t="n"/>
      <c r="C210" s="7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</row>
    <row r="211">
      <c r="A211" s="24" t="n"/>
      <c r="B211" s="78" t="n"/>
      <c r="C211" s="7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</row>
    <row r="212">
      <c r="A212" s="24" t="n"/>
      <c r="B212" s="78" t="n"/>
      <c r="C212" s="7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</row>
    <row r="213">
      <c r="A213" s="24" t="n"/>
      <c r="B213" s="78" t="n"/>
      <c r="C213" s="7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</row>
    <row r="214">
      <c r="A214" s="24" t="n"/>
      <c r="B214" s="78" t="n"/>
      <c r="C214" s="7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</row>
    <row r="215">
      <c r="A215" s="24" t="n"/>
      <c r="B215" s="78" t="n"/>
      <c r="C215" s="7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</row>
    <row r="216">
      <c r="A216" s="24" t="n"/>
      <c r="B216" s="78" t="n"/>
      <c r="C216" s="7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</row>
    <row r="217">
      <c r="A217" s="24" t="n"/>
      <c r="B217" s="78" t="n"/>
      <c r="C217" s="7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</row>
    <row r="218">
      <c r="A218" s="24" t="n"/>
      <c r="B218" s="78" t="n"/>
      <c r="C218" s="7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</row>
    <row r="219">
      <c r="A219" s="24" t="n"/>
      <c r="B219" s="78" t="n"/>
      <c r="C219" s="7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</row>
    <row r="220">
      <c r="A220" s="24" t="n"/>
      <c r="B220" s="78" t="n"/>
      <c r="C220" s="7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</row>
    <row r="221">
      <c r="A221" s="24" t="n"/>
      <c r="B221" s="78" t="n"/>
      <c r="C221" s="7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</row>
    <row r="222">
      <c r="A222" s="24" t="n"/>
      <c r="B222" s="78" t="n"/>
      <c r="C222" s="7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</row>
    <row r="223">
      <c r="A223" s="24" t="n"/>
      <c r="B223" s="78" t="n"/>
      <c r="C223" s="7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</row>
    <row r="224">
      <c r="A224" s="24" t="n"/>
      <c r="B224" s="78" t="n"/>
      <c r="C224" s="7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</row>
    <row r="225">
      <c r="A225" s="24" t="n"/>
      <c r="B225" s="78" t="n"/>
      <c r="C225" s="7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</row>
    <row r="226">
      <c r="A226" s="24" t="n"/>
      <c r="B226" s="78" t="n"/>
      <c r="C226" s="7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</row>
    <row r="227">
      <c r="A227" s="24" t="n"/>
      <c r="B227" s="78" t="n"/>
      <c r="C227" s="7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</row>
    <row r="228">
      <c r="A228" s="24" t="n"/>
      <c r="B228" s="78" t="n"/>
      <c r="C228" s="7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</row>
    <row r="229">
      <c r="A229" s="24" t="n"/>
      <c r="B229" s="78" t="n"/>
      <c r="C229" s="7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</row>
    <row r="230">
      <c r="A230" s="24" t="n"/>
      <c r="B230" s="78" t="n"/>
      <c r="C230" s="7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</row>
    <row r="231">
      <c r="A231" s="24" t="n"/>
      <c r="B231" s="78" t="n"/>
      <c r="C231" s="7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</row>
    <row r="232">
      <c r="A232" s="24" t="n"/>
      <c r="B232" s="78" t="n"/>
      <c r="C232" s="7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</row>
    <row r="233">
      <c r="A233" s="24" t="n"/>
      <c r="B233" s="78" t="n"/>
      <c r="C233" s="7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</row>
    <row r="234">
      <c r="A234" s="24" t="n"/>
      <c r="B234" s="78" t="n"/>
      <c r="C234" s="7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</row>
    <row r="235">
      <c r="A235" s="24" t="n"/>
      <c r="B235" s="78" t="n"/>
      <c r="C235" s="7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</row>
    <row r="236">
      <c r="A236" s="24" t="n"/>
      <c r="B236" s="78" t="n"/>
      <c r="C236" s="7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</row>
    <row r="237">
      <c r="A237" s="24" t="n"/>
      <c r="B237" s="78" t="n"/>
      <c r="C237" s="7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</row>
    <row r="238">
      <c r="A238" s="24" t="n"/>
      <c r="B238" s="78" t="n"/>
      <c r="C238" s="7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</row>
    <row r="239">
      <c r="A239" s="24" t="n"/>
      <c r="B239" s="78" t="n"/>
      <c r="C239" s="7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</row>
    <row r="240">
      <c r="A240" s="24" t="n"/>
      <c r="B240" s="78" t="n"/>
      <c r="C240" s="7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</row>
    <row r="241">
      <c r="A241" s="24" t="n"/>
      <c r="B241" s="78" t="n"/>
      <c r="C241" s="7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</row>
    <row r="242">
      <c r="A242" s="24" t="n"/>
      <c r="B242" s="78" t="n"/>
      <c r="C242" s="7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</row>
    <row r="243">
      <c r="A243" s="24" t="n"/>
      <c r="B243" s="78" t="n"/>
      <c r="C243" s="7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</row>
    <row r="244">
      <c r="A244" s="24" t="n"/>
      <c r="B244" s="78" t="n"/>
      <c r="C244" s="7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</row>
    <row r="245">
      <c r="A245" s="24" t="n"/>
      <c r="B245" s="78" t="n"/>
      <c r="C245" s="7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</row>
    <row r="246">
      <c r="A246" s="24" t="n"/>
      <c r="B246" s="78" t="n"/>
      <c r="C246" s="7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</row>
    <row r="247">
      <c r="A247" s="24" t="n"/>
      <c r="B247" s="78" t="n"/>
      <c r="C247" s="7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</row>
    <row r="248">
      <c r="A248" s="24" t="n"/>
      <c r="B248" s="78" t="n"/>
      <c r="C248" s="7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</row>
    <row r="249">
      <c r="A249" s="24" t="n"/>
      <c r="B249" s="78" t="n"/>
      <c r="C249" s="7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</row>
    <row r="250">
      <c r="A250" s="24" t="n"/>
      <c r="B250" s="78" t="n"/>
      <c r="C250" s="7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</row>
    <row r="251">
      <c r="A251" s="24" t="n"/>
      <c r="B251" s="78" t="n"/>
      <c r="C251" s="7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</row>
    <row r="252">
      <c r="A252" s="24" t="n"/>
      <c r="B252" s="78" t="n"/>
      <c r="C252" s="7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</row>
    <row r="253">
      <c r="A253" s="24" t="n"/>
      <c r="B253" s="78" t="n"/>
      <c r="C253" s="7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</row>
    <row r="254">
      <c r="A254" s="24" t="n"/>
      <c r="B254" s="78" t="n"/>
      <c r="C254" s="7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</row>
    <row r="255">
      <c r="A255" s="24" t="n"/>
      <c r="B255" s="78" t="n"/>
      <c r="C255" s="7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</row>
    <row r="256">
      <c r="A256" s="24" t="n"/>
      <c r="B256" s="78" t="n"/>
      <c r="C256" s="7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</row>
    <row r="257">
      <c r="A257" s="24" t="n"/>
      <c r="B257" s="78" t="n"/>
      <c r="C257" s="7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</row>
    <row r="258">
      <c r="A258" s="24" t="n"/>
      <c r="B258" s="78" t="n"/>
      <c r="C258" s="7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</row>
    <row r="259">
      <c r="A259" s="24" t="n"/>
      <c r="B259" s="78" t="n"/>
      <c r="C259" s="7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</row>
    <row r="260">
      <c r="A260" s="24" t="n"/>
      <c r="B260" s="78" t="n"/>
      <c r="C260" s="7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</row>
    <row r="261">
      <c r="A261" s="24" t="n"/>
      <c r="B261" s="78" t="n"/>
      <c r="C261" s="7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</row>
    <row r="262">
      <c r="A262" s="24" t="n"/>
      <c r="B262" s="78" t="n"/>
      <c r="C262" s="7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</row>
    <row r="263">
      <c r="A263" s="24" t="n"/>
      <c r="B263" s="78" t="n"/>
      <c r="C263" s="7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</row>
    <row r="264">
      <c r="A264" s="24" t="n"/>
      <c r="B264" s="78" t="n"/>
      <c r="C264" s="7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</row>
    <row r="265">
      <c r="A265" s="24" t="n"/>
      <c r="B265" s="78" t="n"/>
      <c r="C265" s="7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</row>
    <row r="266">
      <c r="A266" s="24" t="n"/>
      <c r="B266" s="78" t="n"/>
      <c r="C266" s="7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</row>
    <row r="267">
      <c r="A267" s="24" t="n"/>
      <c r="B267" s="78" t="n"/>
      <c r="C267" s="7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</row>
    <row r="268">
      <c r="A268" s="24" t="n"/>
      <c r="B268" s="78" t="n"/>
      <c r="C268" s="7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</row>
    <row r="269">
      <c r="A269" s="24" t="n"/>
      <c r="B269" s="78" t="n"/>
      <c r="C269" s="7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</row>
    <row r="270">
      <c r="A270" s="24" t="n"/>
      <c r="B270" s="78" t="n"/>
      <c r="C270" s="7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</row>
    <row r="271">
      <c r="A271" s="24" t="n"/>
      <c r="B271" s="78" t="n"/>
      <c r="C271" s="7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</row>
    <row r="272">
      <c r="A272" s="24" t="n"/>
      <c r="B272" s="78" t="n"/>
      <c r="C272" s="7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</row>
    <row r="273">
      <c r="A273" s="24" t="n"/>
      <c r="B273" s="78" t="n"/>
      <c r="C273" s="7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</row>
    <row r="274">
      <c r="A274" s="24" t="n"/>
      <c r="B274" s="78" t="n"/>
      <c r="C274" s="7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</row>
    <row r="275">
      <c r="A275" s="24" t="n"/>
      <c r="B275" s="78" t="n"/>
      <c r="C275" s="7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</row>
    <row r="276">
      <c r="A276" s="24" t="n"/>
      <c r="B276" s="78" t="n"/>
      <c r="C276" s="7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</row>
    <row r="277">
      <c r="A277" s="24" t="n"/>
      <c r="B277" s="78" t="n"/>
      <c r="C277" s="7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</row>
    <row r="278">
      <c r="A278" s="24" t="n"/>
      <c r="B278" s="78" t="n"/>
      <c r="C278" s="7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</row>
    <row r="279">
      <c r="A279" s="24" t="n"/>
      <c r="B279" s="78" t="n"/>
      <c r="C279" s="7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</row>
    <row r="280">
      <c r="A280" s="24" t="n"/>
      <c r="B280" s="78" t="n"/>
      <c r="C280" s="7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</row>
    <row r="281">
      <c r="A281" s="24" t="n"/>
      <c r="B281" s="78" t="n"/>
      <c r="C281" s="7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</row>
    <row r="282">
      <c r="A282" s="24" t="n"/>
      <c r="B282" s="78" t="n"/>
      <c r="C282" s="7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</row>
    <row r="283">
      <c r="A283" s="24" t="n"/>
      <c r="B283" s="78" t="n"/>
      <c r="C283" s="7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</row>
    <row r="284">
      <c r="A284" s="24" t="n"/>
      <c r="B284" s="78" t="n"/>
      <c r="C284" s="7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</row>
    <row r="285">
      <c r="A285" s="24" t="n"/>
      <c r="B285" s="78" t="n"/>
      <c r="C285" s="7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</row>
    <row r="286">
      <c r="A286" s="24" t="n"/>
      <c r="B286" s="78" t="n"/>
      <c r="C286" s="7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</row>
    <row r="287">
      <c r="A287" s="24" t="n"/>
      <c r="B287" s="78" t="n"/>
      <c r="C287" s="7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</row>
    <row r="288">
      <c r="A288" s="24" t="n"/>
      <c r="B288" s="78" t="n"/>
      <c r="C288" s="7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</row>
    <row r="289">
      <c r="A289" s="24" t="n"/>
      <c r="B289" s="78" t="n"/>
      <c r="C289" s="7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</row>
    <row r="290">
      <c r="A290" s="24" t="n"/>
      <c r="B290" s="78" t="n"/>
      <c r="C290" s="7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</row>
    <row r="291">
      <c r="A291" s="24" t="n"/>
      <c r="B291" s="78" t="n"/>
      <c r="C291" s="7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</row>
    <row r="292">
      <c r="A292" s="24" t="n"/>
      <c r="B292" s="78" t="n"/>
      <c r="C292" s="7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</row>
    <row r="293">
      <c r="A293" s="24" t="n"/>
      <c r="B293" s="78" t="n"/>
      <c r="C293" s="7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</row>
    <row r="294">
      <c r="A294" s="24" t="n"/>
      <c r="B294" s="78" t="n"/>
      <c r="C294" s="7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</row>
    <row r="295">
      <c r="A295" s="24" t="n"/>
      <c r="B295" s="78" t="n"/>
      <c r="C295" s="7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</row>
    <row r="296">
      <c r="A296" s="24" t="n"/>
      <c r="B296" s="78" t="n"/>
      <c r="C296" s="7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</row>
    <row r="297">
      <c r="A297" s="24" t="n"/>
      <c r="B297" s="78" t="n"/>
      <c r="C297" s="7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</row>
    <row r="298">
      <c r="A298" s="24" t="n"/>
      <c r="B298" s="78" t="n"/>
      <c r="C298" s="7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</row>
    <row r="299">
      <c r="A299" s="24" t="n"/>
      <c r="B299" s="78" t="n"/>
      <c r="C299" s="7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</row>
    <row r="300">
      <c r="A300" s="24" t="n"/>
      <c r="B300" s="78" t="n"/>
      <c r="C300" s="7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</row>
    <row r="301">
      <c r="A301" s="24" t="n"/>
      <c r="B301" s="78" t="n"/>
      <c r="C301" s="7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</row>
    <row r="302">
      <c r="A302" s="24" t="n"/>
      <c r="B302" s="78" t="n"/>
      <c r="C302" s="7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</row>
    <row r="303">
      <c r="A303" s="24" t="n"/>
      <c r="B303" s="78" t="n"/>
      <c r="C303" s="7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</row>
    <row r="304">
      <c r="A304" s="24" t="n"/>
      <c r="B304" s="78" t="n"/>
      <c r="C304" s="7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</row>
    <row r="305">
      <c r="A305" s="24" t="n"/>
      <c r="B305" s="78" t="n"/>
      <c r="C305" s="7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</row>
    <row r="306">
      <c r="A306" s="24" t="n"/>
      <c r="B306" s="78" t="n"/>
      <c r="C306" s="7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</row>
    <row r="307">
      <c r="A307" s="24" t="n"/>
      <c r="B307" s="78" t="n"/>
      <c r="C307" s="7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</row>
    <row r="308">
      <c r="A308" s="24" t="n"/>
      <c r="B308" s="78" t="n"/>
      <c r="C308" s="7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</row>
    <row r="309">
      <c r="A309" s="24" t="n"/>
      <c r="B309" s="78" t="n"/>
      <c r="C309" s="7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</row>
    <row r="310">
      <c r="A310" s="24" t="n"/>
      <c r="B310" s="78" t="n"/>
      <c r="C310" s="7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</row>
    <row r="311">
      <c r="A311" s="24" t="n"/>
      <c r="B311" s="78" t="n"/>
      <c r="C311" s="7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</row>
    <row r="312">
      <c r="A312" s="24" t="n"/>
      <c r="B312" s="78" t="n"/>
      <c r="C312" s="7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</row>
    <row r="313">
      <c r="A313" s="24" t="n"/>
      <c r="B313" s="78" t="n"/>
      <c r="C313" s="7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</row>
    <row r="314">
      <c r="A314" s="24" t="n"/>
      <c r="B314" s="78" t="n"/>
      <c r="C314" s="7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</row>
    <row r="315">
      <c r="A315" s="24" t="n"/>
      <c r="B315" s="78" t="n"/>
      <c r="C315" s="7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</row>
    <row r="316">
      <c r="A316" s="24" t="n"/>
      <c r="B316" s="78" t="n"/>
      <c r="C316" s="7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</row>
    <row r="317">
      <c r="A317" s="24" t="n"/>
      <c r="B317" s="78" t="n"/>
      <c r="C317" s="7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</row>
    <row r="318">
      <c r="A318" s="24" t="n"/>
      <c r="B318" s="78" t="n"/>
      <c r="C318" s="7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</row>
    <row r="319">
      <c r="A319" s="24" t="n"/>
      <c r="B319" s="78" t="n"/>
      <c r="C319" s="7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</row>
    <row r="320">
      <c r="A320" s="24" t="n"/>
      <c r="B320" s="78" t="n"/>
      <c r="C320" s="7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</row>
    <row r="321">
      <c r="A321" s="24" t="n"/>
      <c r="B321" s="78" t="n"/>
      <c r="C321" s="7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</row>
    <row r="322">
      <c r="A322" s="24" t="n"/>
      <c r="B322" s="78" t="n"/>
      <c r="C322" s="7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</row>
    <row r="323">
      <c r="A323" s="24" t="n"/>
      <c r="B323" s="78" t="n"/>
      <c r="C323" s="7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</row>
    <row r="324">
      <c r="A324" s="24" t="n"/>
      <c r="B324" s="78" t="n"/>
      <c r="C324" s="7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</row>
    <row r="325">
      <c r="A325" s="24" t="n"/>
      <c r="B325" s="78" t="n"/>
      <c r="C325" s="7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</row>
    <row r="326">
      <c r="A326" s="24" t="n"/>
      <c r="B326" s="78" t="n"/>
      <c r="C326" s="7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</row>
    <row r="327">
      <c r="A327" s="24" t="n"/>
      <c r="B327" s="78" t="n"/>
      <c r="C327" s="7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</row>
    <row r="328">
      <c r="A328" s="24" t="n"/>
      <c r="B328" s="78" t="n"/>
      <c r="C328" s="7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</row>
    <row r="329">
      <c r="A329" s="24" t="n"/>
      <c r="B329" s="78" t="n"/>
      <c r="C329" s="7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</row>
    <row r="330">
      <c r="A330" s="24" t="n"/>
      <c r="B330" s="78" t="n"/>
      <c r="C330" s="7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</row>
    <row r="331">
      <c r="A331" s="24" t="n"/>
      <c r="B331" s="78" t="n"/>
      <c r="C331" s="7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</row>
    <row r="332">
      <c r="A332" s="24" t="n"/>
      <c r="B332" s="78" t="n"/>
      <c r="C332" s="7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</row>
    <row r="333">
      <c r="A333" s="24" t="n"/>
      <c r="B333" s="78" t="n"/>
      <c r="C333" s="7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</row>
    <row r="334">
      <c r="A334" s="24" t="n"/>
      <c r="B334" s="78" t="n"/>
      <c r="C334" s="7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</row>
    <row r="335">
      <c r="A335" s="24" t="n"/>
      <c r="B335" s="78" t="n"/>
      <c r="C335" s="7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</row>
    <row r="336">
      <c r="A336" s="24" t="n"/>
      <c r="B336" s="78" t="n"/>
      <c r="C336" s="7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</row>
    <row r="337">
      <c r="A337" s="24" t="n"/>
      <c r="B337" s="78" t="n"/>
      <c r="C337" s="7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</row>
    <row r="338">
      <c r="A338" s="24" t="n"/>
      <c r="B338" s="78" t="n"/>
      <c r="C338" s="7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</row>
    <row r="339">
      <c r="A339" s="24" t="n"/>
      <c r="B339" s="78" t="n"/>
      <c r="C339" s="7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</row>
    <row r="340">
      <c r="A340" s="24" t="n"/>
      <c r="B340" s="78" t="n"/>
      <c r="C340" s="7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</row>
    <row r="341">
      <c r="A341" s="24" t="n"/>
      <c r="B341" s="78" t="n"/>
      <c r="C341" s="7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</row>
    <row r="342">
      <c r="A342" s="24" t="n"/>
      <c r="B342" s="78" t="n"/>
      <c r="C342" s="7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</row>
    <row r="343">
      <c r="A343" s="24" t="n"/>
      <c r="B343" s="78" t="n"/>
      <c r="C343" s="7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</row>
    <row r="344">
      <c r="A344" s="24" t="n"/>
      <c r="B344" s="78" t="n"/>
      <c r="C344" s="7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</row>
    <row r="345">
      <c r="A345" s="24" t="n"/>
      <c r="B345" s="78" t="n"/>
      <c r="C345" s="7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</row>
    <row r="346">
      <c r="A346" s="24" t="n"/>
      <c r="B346" s="78" t="n"/>
      <c r="C346" s="7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</row>
    <row r="347">
      <c r="A347" s="24" t="n"/>
      <c r="B347" s="78" t="n"/>
      <c r="C347" s="7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</row>
    <row r="348">
      <c r="A348" s="24" t="n"/>
      <c r="B348" s="78" t="n"/>
      <c r="C348" s="7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</row>
    <row r="349">
      <c r="A349" s="24" t="n"/>
      <c r="B349" s="78" t="n"/>
      <c r="C349" s="7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</row>
    <row r="350">
      <c r="A350" s="24" t="n"/>
      <c r="B350" s="78" t="n"/>
      <c r="C350" s="7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</row>
    <row r="351">
      <c r="A351" s="24" t="n"/>
      <c r="B351" s="78" t="n"/>
      <c r="C351" s="7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</row>
    <row r="352">
      <c r="A352" s="24" t="n"/>
      <c r="B352" s="78" t="n"/>
      <c r="C352" s="7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</row>
    <row r="353">
      <c r="A353" s="24" t="n"/>
      <c r="B353" s="78" t="n"/>
      <c r="C353" s="7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</row>
    <row r="354">
      <c r="A354" s="24" t="n"/>
      <c r="B354" s="78" t="n"/>
      <c r="C354" s="7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</row>
    <row r="355">
      <c r="A355" s="24" t="n"/>
      <c r="B355" s="78" t="n"/>
      <c r="C355" s="7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</row>
    <row r="356">
      <c r="A356" s="24" t="n"/>
      <c r="B356" s="78" t="n"/>
      <c r="C356" s="7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</row>
    <row r="357">
      <c r="A357" s="24" t="n"/>
      <c r="B357" s="78" t="n"/>
      <c r="C357" s="7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</row>
    <row r="358">
      <c r="A358" s="24" t="n"/>
      <c r="B358" s="78" t="n"/>
      <c r="C358" s="7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</row>
    <row r="359">
      <c r="A359" s="24" t="n"/>
      <c r="B359" s="78" t="n"/>
      <c r="C359" s="7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</row>
    <row r="360">
      <c r="A360" s="24" t="n"/>
      <c r="B360" s="78" t="n"/>
      <c r="C360" s="7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</row>
    <row r="361">
      <c r="A361" s="24" t="n"/>
      <c r="B361" s="78" t="n"/>
      <c r="C361" s="7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</row>
    <row r="362">
      <c r="A362" s="24" t="n"/>
      <c r="B362" s="78" t="n"/>
      <c r="C362" s="7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</row>
    <row r="363">
      <c r="A363" s="24" t="n"/>
      <c r="B363" s="78" t="n"/>
      <c r="C363" s="7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</row>
    <row r="364">
      <c r="A364" s="24" t="n"/>
      <c r="B364" s="78" t="n"/>
      <c r="C364" s="7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</row>
    <row r="365">
      <c r="A365" s="24" t="n"/>
      <c r="B365" s="78" t="n"/>
      <c r="C365" s="7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</row>
    <row r="366">
      <c r="A366" s="24" t="n"/>
      <c r="B366" s="78" t="n"/>
      <c r="C366" s="7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</row>
    <row r="367">
      <c r="A367" s="24" t="n"/>
      <c r="B367" s="78" t="n"/>
      <c r="C367" s="7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</row>
    <row r="368">
      <c r="A368" s="24" t="n"/>
      <c r="B368" s="78" t="n"/>
      <c r="C368" s="7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</row>
    <row r="369">
      <c r="A369" s="24" t="n"/>
      <c r="B369" s="78" t="n"/>
      <c r="C369" s="7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</row>
    <row r="370">
      <c r="A370" s="24" t="n"/>
      <c r="B370" s="78" t="n"/>
      <c r="C370" s="7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</row>
    <row r="371">
      <c r="A371" s="24" t="n"/>
      <c r="B371" s="78" t="n"/>
      <c r="C371" s="7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</row>
    <row r="372">
      <c r="A372" s="24" t="n"/>
      <c r="B372" s="78" t="n"/>
      <c r="C372" s="7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</row>
    <row r="373">
      <c r="A373" s="24" t="n"/>
      <c r="B373" s="78" t="n"/>
      <c r="C373" s="7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</row>
    <row r="374">
      <c r="A374" s="24" t="n"/>
      <c r="B374" s="78" t="n"/>
      <c r="C374" s="7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</row>
    <row r="375">
      <c r="A375" s="24" t="n"/>
      <c r="B375" s="78" t="n"/>
      <c r="C375" s="7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</row>
    <row r="376">
      <c r="A376" s="24" t="n"/>
      <c r="B376" s="78" t="n"/>
      <c r="C376" s="7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</row>
    <row r="377">
      <c r="A377" s="24" t="n"/>
      <c r="B377" s="78" t="n"/>
      <c r="C377" s="7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</row>
    <row r="378">
      <c r="A378" s="24" t="n"/>
      <c r="B378" s="78" t="n"/>
      <c r="C378" s="7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</row>
    <row r="379">
      <c r="A379" s="24" t="n"/>
      <c r="B379" s="78" t="n"/>
      <c r="C379" s="7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</row>
    <row r="380">
      <c r="A380" s="24" t="n"/>
      <c r="B380" s="78" t="n"/>
      <c r="C380" s="7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</row>
    <row r="381">
      <c r="A381" s="24" t="n"/>
      <c r="B381" s="78" t="n"/>
      <c r="C381" s="7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</row>
    <row r="382">
      <c r="A382" s="24" t="n"/>
      <c r="B382" s="78" t="n"/>
      <c r="C382" s="7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</row>
    <row r="383">
      <c r="A383" s="24" t="n"/>
      <c r="B383" s="78" t="n"/>
      <c r="C383" s="7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</row>
    <row r="384">
      <c r="A384" s="24" t="n"/>
      <c r="B384" s="78" t="n"/>
      <c r="C384" s="7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</row>
    <row r="385">
      <c r="A385" s="24" t="n"/>
      <c r="B385" s="78" t="n"/>
      <c r="C385" s="7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</row>
    <row r="386">
      <c r="A386" s="24" t="n"/>
      <c r="B386" s="78" t="n"/>
      <c r="C386" s="7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</row>
    <row r="387">
      <c r="A387" s="24" t="n"/>
      <c r="B387" s="78" t="n"/>
      <c r="C387" s="7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</row>
    <row r="388">
      <c r="A388" s="24" t="n"/>
      <c r="B388" s="78" t="n"/>
      <c r="C388" s="7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</row>
    <row r="389">
      <c r="A389" s="24" t="n"/>
      <c r="B389" s="78" t="n"/>
      <c r="C389" s="7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</row>
    <row r="390">
      <c r="A390" s="24" t="n"/>
      <c r="B390" s="78" t="n"/>
      <c r="C390" s="7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</row>
    <row r="391">
      <c r="A391" s="24" t="n"/>
      <c r="B391" s="78" t="n"/>
      <c r="C391" s="7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</row>
    <row r="392">
      <c r="A392" s="24" t="n"/>
      <c r="B392" s="78" t="n"/>
      <c r="C392" s="7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</row>
    <row r="393">
      <c r="A393" s="24" t="n"/>
      <c r="B393" s="78" t="n"/>
      <c r="C393" s="7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</row>
    <row r="394">
      <c r="A394" s="24" t="n"/>
      <c r="B394" s="78" t="n"/>
      <c r="C394" s="7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</row>
    <row r="395">
      <c r="A395" s="24" t="n"/>
      <c r="B395" s="78" t="n"/>
      <c r="C395" s="7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</row>
    <row r="396">
      <c r="A396" s="24" t="n"/>
      <c r="B396" s="78" t="n"/>
      <c r="C396" s="7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</row>
    <row r="397">
      <c r="A397" s="24" t="n"/>
      <c r="B397" s="78" t="n"/>
      <c r="C397" s="7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</row>
    <row r="398">
      <c r="A398" s="24" t="n"/>
      <c r="B398" s="78" t="n"/>
      <c r="C398" s="7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</row>
    <row r="399">
      <c r="A399" s="24" t="n"/>
      <c r="B399" s="78" t="n"/>
      <c r="C399" s="7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</row>
    <row r="400">
      <c r="A400" s="24" t="n"/>
      <c r="B400" s="78" t="n"/>
      <c r="C400" s="7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</row>
    <row r="401">
      <c r="A401" s="24" t="n"/>
      <c r="B401" s="78" t="n"/>
      <c r="C401" s="7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</row>
    <row r="402">
      <c r="A402" s="24" t="n"/>
      <c r="B402" s="78" t="n"/>
      <c r="C402" s="7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</row>
    <row r="403">
      <c r="A403" s="24" t="n"/>
      <c r="B403" s="78" t="n"/>
      <c r="C403" s="7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</row>
    <row r="404">
      <c r="A404" s="24" t="n"/>
      <c r="B404" s="78" t="n"/>
      <c r="C404" s="7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</row>
    <row r="405">
      <c r="A405" s="24" t="n"/>
      <c r="B405" s="78" t="n"/>
      <c r="C405" s="7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</row>
    <row r="406">
      <c r="A406" s="24" t="n"/>
      <c r="B406" s="78" t="n"/>
      <c r="C406" s="7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</row>
    <row r="407">
      <c r="A407" s="24" t="n"/>
      <c r="B407" s="78" t="n"/>
      <c r="C407" s="7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</row>
    <row r="408">
      <c r="A408" s="24" t="n"/>
      <c r="B408" s="78" t="n"/>
      <c r="C408" s="7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</row>
    <row r="409">
      <c r="A409" s="24" t="n"/>
      <c r="B409" s="78" t="n"/>
      <c r="C409" s="7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</row>
    <row r="410">
      <c r="A410" s="24" t="n"/>
      <c r="B410" s="78" t="n"/>
      <c r="C410" s="7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</row>
    <row r="411">
      <c r="A411" s="24" t="n"/>
      <c r="B411" s="78" t="n"/>
      <c r="C411" s="7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</row>
    <row r="412">
      <c r="A412" s="24" t="n"/>
      <c r="B412" s="78" t="n"/>
      <c r="C412" s="7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</row>
    <row r="413">
      <c r="A413" s="24" t="n"/>
      <c r="B413" s="78" t="n"/>
      <c r="C413" s="7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</row>
    <row r="414">
      <c r="A414" s="24" t="n"/>
      <c r="B414" s="78" t="n"/>
      <c r="C414" s="7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</row>
    <row r="415">
      <c r="A415" s="24" t="n"/>
      <c r="B415" s="78" t="n"/>
      <c r="C415" s="7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</row>
    <row r="416">
      <c r="A416" s="24" t="n"/>
      <c r="B416" s="78" t="n"/>
      <c r="C416" s="7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</row>
    <row r="417">
      <c r="A417" s="24" t="n"/>
      <c r="B417" s="78" t="n"/>
      <c r="C417" s="7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</row>
    <row r="418">
      <c r="A418" s="24" t="n"/>
      <c r="B418" s="78" t="n"/>
      <c r="C418" s="7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</row>
    <row r="419">
      <c r="A419" s="24" t="n"/>
      <c r="B419" s="78" t="n"/>
      <c r="C419" s="7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</row>
    <row r="420">
      <c r="A420" s="24" t="n"/>
      <c r="B420" s="78" t="n"/>
      <c r="C420" s="7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</row>
    <row r="421">
      <c r="A421" s="24" t="n"/>
      <c r="B421" s="78" t="n"/>
      <c r="C421" s="7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</row>
    <row r="422">
      <c r="A422" s="24" t="n"/>
      <c r="B422" s="78" t="n"/>
      <c r="C422" s="7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</row>
    <row r="423">
      <c r="A423" s="24" t="n"/>
      <c r="B423" s="78" t="n"/>
      <c r="C423" s="7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</row>
    <row r="424">
      <c r="A424" s="24" t="n"/>
      <c r="B424" s="78" t="n"/>
      <c r="C424" s="7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</row>
    <row r="425">
      <c r="A425" s="24" t="n"/>
      <c r="B425" s="78" t="n"/>
      <c r="C425" s="7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</row>
    <row r="426">
      <c r="A426" s="24" t="n"/>
      <c r="B426" s="78" t="n"/>
      <c r="C426" s="7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</row>
    <row r="427">
      <c r="A427" s="24" t="n"/>
      <c r="B427" s="78" t="n"/>
      <c r="C427" s="7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</row>
    <row r="428">
      <c r="A428" s="24" t="n"/>
      <c r="B428" s="78" t="n"/>
      <c r="C428" s="7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</row>
    <row r="429">
      <c r="A429" s="24" t="n"/>
      <c r="B429" s="78" t="n"/>
      <c r="C429" s="7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</row>
    <row r="430">
      <c r="A430" s="24" t="n"/>
      <c r="B430" s="78" t="n"/>
      <c r="C430" s="7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</row>
    <row r="431">
      <c r="A431" s="24" t="n"/>
      <c r="B431" s="78" t="n"/>
      <c r="C431" s="7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</row>
    <row r="432">
      <c r="A432" s="24" t="n"/>
      <c r="B432" s="78" t="n"/>
      <c r="C432" s="7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</row>
    <row r="433">
      <c r="A433" s="24" t="n"/>
      <c r="B433" s="78" t="n"/>
      <c r="C433" s="7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</row>
    <row r="434">
      <c r="A434" s="24" t="n"/>
      <c r="B434" s="78" t="n"/>
      <c r="C434" s="7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</row>
    <row r="435">
      <c r="A435" s="24" t="n"/>
      <c r="B435" s="78" t="n"/>
      <c r="C435" s="7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</row>
    <row r="436">
      <c r="A436" s="24" t="n"/>
      <c r="B436" s="78" t="n"/>
      <c r="C436" s="7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</row>
    <row r="437">
      <c r="A437" s="24" t="n"/>
      <c r="B437" s="78" t="n"/>
      <c r="C437" s="7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</row>
    <row r="438">
      <c r="A438" s="24" t="n"/>
      <c r="B438" s="78" t="n"/>
      <c r="C438" s="7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</row>
    <row r="439">
      <c r="A439" s="24" t="n"/>
      <c r="B439" s="78" t="n"/>
      <c r="C439" s="7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</row>
    <row r="440">
      <c r="A440" s="24" t="n"/>
      <c r="B440" s="78" t="n"/>
      <c r="C440" s="7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</row>
    <row r="441">
      <c r="A441" s="24" t="n"/>
      <c r="B441" s="78" t="n"/>
      <c r="C441" s="7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</row>
    <row r="442">
      <c r="A442" s="24" t="n"/>
      <c r="B442" s="78" t="n"/>
      <c r="C442" s="7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</row>
    <row r="443">
      <c r="A443" s="24" t="n"/>
      <c r="B443" s="78" t="n"/>
      <c r="C443" s="7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</row>
    <row r="444">
      <c r="A444" s="24" t="n"/>
      <c r="B444" s="78" t="n"/>
      <c r="C444" s="7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</row>
    <row r="445">
      <c r="A445" s="24" t="n"/>
      <c r="B445" s="78" t="n"/>
      <c r="C445" s="7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</row>
    <row r="446">
      <c r="A446" s="24" t="n"/>
      <c r="B446" s="78" t="n"/>
      <c r="C446" s="7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</row>
    <row r="447">
      <c r="A447" s="24" t="n"/>
      <c r="B447" s="78" t="n"/>
      <c r="C447" s="7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</row>
    <row r="448">
      <c r="A448" s="24" t="n"/>
      <c r="B448" s="78" t="n"/>
      <c r="C448" s="7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</row>
    <row r="449">
      <c r="A449" s="24" t="n"/>
      <c r="B449" s="78" t="n"/>
      <c r="C449" s="7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</row>
    <row r="450">
      <c r="A450" s="24" t="n"/>
      <c r="B450" s="78" t="n"/>
      <c r="C450" s="7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</row>
    <row r="451">
      <c r="A451" s="24" t="n"/>
      <c r="B451" s="78" t="n"/>
      <c r="C451" s="7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</row>
    <row r="452">
      <c r="A452" s="24" t="n"/>
      <c r="B452" s="78" t="n"/>
      <c r="C452" s="7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</row>
    <row r="453">
      <c r="A453" s="24" t="n"/>
      <c r="B453" s="78" t="n"/>
      <c r="C453" s="7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</row>
    <row r="454">
      <c r="A454" s="24" t="n"/>
      <c r="B454" s="78" t="n"/>
      <c r="C454" s="7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</row>
    <row r="455">
      <c r="A455" s="24" t="n"/>
      <c r="B455" s="78" t="n"/>
      <c r="C455" s="7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</row>
    <row r="456">
      <c r="A456" s="24" t="n"/>
      <c r="B456" s="78" t="n"/>
      <c r="C456" s="7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</row>
    <row r="457">
      <c r="A457" s="24" t="n"/>
      <c r="B457" s="78" t="n"/>
      <c r="C457" s="7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</row>
    <row r="458">
      <c r="A458" s="24" t="n"/>
      <c r="B458" s="78" t="n"/>
      <c r="C458" s="7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</row>
    <row r="459">
      <c r="A459" s="24" t="n"/>
      <c r="B459" s="78" t="n"/>
      <c r="C459" s="7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</row>
    <row r="460">
      <c r="A460" s="24" t="n"/>
      <c r="B460" s="78" t="n"/>
      <c r="C460" s="7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</row>
    <row r="461">
      <c r="A461" s="24" t="n"/>
      <c r="B461" s="78" t="n"/>
      <c r="C461" s="7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</row>
    <row r="462">
      <c r="A462" s="24" t="n"/>
      <c r="B462" s="78" t="n"/>
      <c r="C462" s="7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</row>
    <row r="463">
      <c r="A463" s="24" t="n"/>
      <c r="B463" s="78" t="n"/>
      <c r="C463" s="7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</row>
    <row r="464">
      <c r="A464" s="24" t="n"/>
      <c r="B464" s="78" t="n"/>
      <c r="C464" s="7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</row>
    <row r="465">
      <c r="A465" s="24" t="n"/>
      <c r="B465" s="78" t="n"/>
      <c r="C465" s="7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</row>
    <row r="466">
      <c r="A466" s="24" t="n"/>
      <c r="B466" s="78" t="n"/>
      <c r="C466" s="7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</row>
    <row r="467">
      <c r="A467" s="24" t="n"/>
      <c r="B467" s="78" t="n"/>
      <c r="C467" s="7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</row>
    <row r="468">
      <c r="A468" s="24" t="n"/>
      <c r="B468" s="78" t="n"/>
      <c r="C468" s="7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</row>
    <row r="469">
      <c r="A469" s="24" t="n"/>
      <c r="B469" s="78" t="n"/>
      <c r="C469" s="7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</row>
    <row r="470">
      <c r="A470" s="24" t="n"/>
      <c r="B470" s="78" t="n"/>
      <c r="C470" s="7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</row>
    <row r="471">
      <c r="A471" s="24" t="n"/>
      <c r="B471" s="78" t="n"/>
      <c r="C471" s="7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</row>
    <row r="472">
      <c r="A472" s="24" t="n"/>
      <c r="B472" s="78" t="n"/>
      <c r="C472" s="7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</row>
    <row r="473">
      <c r="A473" s="24" t="n"/>
      <c r="B473" s="78" t="n"/>
      <c r="C473" s="7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</row>
    <row r="474">
      <c r="A474" s="24" t="n"/>
      <c r="B474" s="78" t="n"/>
      <c r="C474" s="7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</row>
    <row r="475">
      <c r="A475" s="24" t="n"/>
      <c r="B475" s="78" t="n"/>
      <c r="C475" s="7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</row>
    <row r="476">
      <c r="A476" s="24" t="n"/>
      <c r="B476" s="78" t="n"/>
      <c r="C476" s="7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</row>
    <row r="477">
      <c r="A477" s="24" t="n"/>
      <c r="B477" s="78" t="n"/>
      <c r="C477" s="7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</row>
    <row r="478">
      <c r="A478" s="24" t="n"/>
      <c r="B478" s="78" t="n"/>
      <c r="C478" s="7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</row>
    <row r="479">
      <c r="A479" s="24" t="n"/>
      <c r="B479" s="78" t="n"/>
      <c r="C479" s="7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</row>
    <row r="480">
      <c r="A480" s="24" t="n"/>
      <c r="B480" s="78" t="n"/>
      <c r="C480" s="7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</row>
    <row r="481">
      <c r="A481" s="24" t="n"/>
      <c r="B481" s="78" t="n"/>
      <c r="C481" s="7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</row>
    <row r="482">
      <c r="A482" s="24" t="n"/>
      <c r="B482" s="78" t="n"/>
      <c r="C482" s="7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</row>
    <row r="483">
      <c r="A483" s="24" t="n"/>
      <c r="B483" s="78" t="n"/>
      <c r="C483" s="7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</row>
    <row r="484">
      <c r="A484" s="24" t="n"/>
      <c r="B484" s="78" t="n"/>
      <c r="C484" s="7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</row>
    <row r="485">
      <c r="A485" s="24" t="n"/>
      <c r="B485" s="78" t="n"/>
      <c r="C485" s="7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</row>
    <row r="486">
      <c r="A486" s="24" t="n"/>
      <c r="B486" s="78" t="n"/>
      <c r="C486" s="7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</row>
    <row r="487">
      <c r="A487" s="24" t="n"/>
      <c r="B487" s="78" t="n"/>
      <c r="C487" s="7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</row>
    <row r="488">
      <c r="A488" s="24" t="n"/>
      <c r="B488" s="78" t="n"/>
      <c r="C488" s="7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</row>
    <row r="489">
      <c r="A489" s="24" t="n"/>
      <c r="B489" s="78" t="n"/>
      <c r="C489" s="7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</row>
    <row r="490">
      <c r="A490" s="24" t="n"/>
      <c r="B490" s="78" t="n"/>
      <c r="C490" s="7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</row>
    <row r="491">
      <c r="A491" s="24" t="n"/>
      <c r="B491" s="78" t="n"/>
      <c r="C491" s="7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</row>
    <row r="492">
      <c r="A492" s="24" t="n"/>
      <c r="B492" s="78" t="n"/>
      <c r="C492" s="7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</row>
    <row r="493">
      <c r="A493" s="24" t="n"/>
      <c r="B493" s="78" t="n"/>
      <c r="C493" s="7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</row>
    <row r="494">
      <c r="A494" s="24" t="n"/>
      <c r="B494" s="78" t="n"/>
      <c r="C494" s="7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</row>
    <row r="495">
      <c r="A495" s="24" t="n"/>
      <c r="B495" s="78" t="n"/>
      <c r="C495" s="7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</row>
    <row r="496">
      <c r="A496" s="24" t="n"/>
      <c r="B496" s="78" t="n"/>
      <c r="C496" s="7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</row>
    <row r="497">
      <c r="A497" s="24" t="n"/>
      <c r="B497" s="78" t="n"/>
      <c r="C497" s="7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</row>
    <row r="498">
      <c r="A498" s="24" t="n"/>
      <c r="B498" s="78" t="n"/>
      <c r="C498" s="7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</row>
    <row r="499">
      <c r="A499" s="24" t="n"/>
      <c r="B499" s="78" t="n"/>
      <c r="C499" s="7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</row>
    <row r="500">
      <c r="A500" s="24" t="n"/>
      <c r="B500" s="78" t="n"/>
      <c r="C500" s="7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</row>
    <row r="501">
      <c r="A501" s="24" t="n"/>
      <c r="B501" s="78" t="n"/>
      <c r="C501" s="7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</row>
    <row r="502">
      <c r="A502" s="24" t="n"/>
      <c r="B502" s="78" t="n"/>
      <c r="C502" s="7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</row>
    <row r="503">
      <c r="A503" s="24" t="n"/>
      <c r="B503" s="78" t="n"/>
      <c r="C503" s="7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</row>
    <row r="504">
      <c r="A504" s="24" t="n"/>
      <c r="B504" s="78" t="n"/>
      <c r="C504" s="7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</row>
    <row r="505">
      <c r="A505" s="24" t="n"/>
      <c r="B505" s="78" t="n"/>
      <c r="C505" s="7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</row>
    <row r="506">
      <c r="A506" s="24" t="n"/>
      <c r="B506" s="78" t="n"/>
      <c r="C506" s="7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</row>
    <row r="507">
      <c r="A507" s="24" t="n"/>
      <c r="B507" s="78" t="n"/>
      <c r="C507" s="7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</row>
    <row r="508">
      <c r="A508" s="24" t="n"/>
      <c r="B508" s="78" t="n"/>
      <c r="C508" s="7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</row>
    <row r="509">
      <c r="A509" s="24" t="n"/>
      <c r="B509" s="78" t="n"/>
      <c r="C509" s="7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</row>
    <row r="510">
      <c r="A510" s="24" t="n"/>
      <c r="B510" s="78" t="n"/>
      <c r="C510" s="7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</row>
    <row r="511">
      <c r="A511" s="24" t="n"/>
      <c r="B511" s="78" t="n"/>
      <c r="C511" s="7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</row>
    <row r="512">
      <c r="A512" s="24" t="n"/>
      <c r="B512" s="78" t="n"/>
      <c r="C512" s="7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</row>
    <row r="513">
      <c r="A513" s="24" t="n"/>
      <c r="B513" s="78" t="n"/>
      <c r="C513" s="7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</row>
    <row r="514">
      <c r="A514" s="24" t="n"/>
      <c r="B514" s="78" t="n"/>
      <c r="C514" s="7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</row>
    <row r="515">
      <c r="A515" s="24" t="n"/>
      <c r="B515" s="78" t="n"/>
      <c r="C515" s="7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</row>
    <row r="516">
      <c r="A516" s="24" t="n"/>
      <c r="B516" s="78" t="n"/>
      <c r="C516" s="7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</row>
    <row r="517">
      <c r="A517" s="24" t="n"/>
      <c r="B517" s="78" t="n"/>
      <c r="C517" s="7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</row>
    <row r="518">
      <c r="A518" s="24" t="n"/>
      <c r="B518" s="78" t="n"/>
      <c r="C518" s="7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</row>
    <row r="519">
      <c r="A519" s="24" t="n"/>
      <c r="B519" s="78" t="n"/>
      <c r="C519" s="7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</row>
    <row r="520">
      <c r="A520" s="24" t="n"/>
      <c r="B520" s="78" t="n"/>
      <c r="C520" s="7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</row>
    <row r="521">
      <c r="A521" s="24" t="n"/>
      <c r="B521" s="78" t="n"/>
      <c r="C521" s="7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</row>
    <row r="522">
      <c r="A522" s="24" t="n"/>
      <c r="B522" s="78" t="n"/>
      <c r="C522" s="7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</row>
    <row r="523">
      <c r="A523" s="24" t="n"/>
      <c r="B523" s="78" t="n"/>
      <c r="C523" s="7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</row>
    <row r="524">
      <c r="A524" s="24" t="n"/>
      <c r="B524" s="78" t="n"/>
      <c r="C524" s="7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</row>
    <row r="525">
      <c r="A525" s="24" t="n"/>
      <c r="B525" s="78" t="n"/>
      <c r="C525" s="7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</row>
    <row r="526">
      <c r="A526" s="24" t="n"/>
      <c r="B526" s="78" t="n"/>
      <c r="C526" s="7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</row>
    <row r="527">
      <c r="A527" s="24" t="n"/>
      <c r="B527" s="78" t="n"/>
      <c r="C527" s="7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</row>
    <row r="528">
      <c r="A528" s="24" t="n"/>
      <c r="B528" s="78" t="n"/>
      <c r="C528" s="7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</row>
    <row r="529">
      <c r="A529" s="24" t="n"/>
      <c r="B529" s="78" t="n"/>
      <c r="C529" s="7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</row>
    <row r="530">
      <c r="A530" s="24" t="n"/>
      <c r="B530" s="78" t="n"/>
      <c r="C530" s="7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</row>
    <row r="531">
      <c r="A531" s="24" t="n"/>
      <c r="B531" s="78" t="n"/>
      <c r="C531" s="7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</row>
    <row r="532">
      <c r="A532" s="24" t="n"/>
      <c r="B532" s="78" t="n"/>
      <c r="C532" s="7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</row>
    <row r="533">
      <c r="A533" s="24" t="n"/>
      <c r="B533" s="78" t="n"/>
      <c r="C533" s="7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</row>
    <row r="534">
      <c r="A534" s="24" t="n"/>
      <c r="B534" s="78" t="n"/>
      <c r="C534" s="7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</row>
    <row r="535">
      <c r="A535" s="24" t="n"/>
      <c r="B535" s="78" t="n"/>
      <c r="C535" s="7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</row>
    <row r="536">
      <c r="A536" s="24" t="n"/>
      <c r="B536" s="78" t="n"/>
      <c r="C536" s="7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</row>
    <row r="537">
      <c r="A537" s="24" t="n"/>
      <c r="B537" s="78" t="n"/>
      <c r="C537" s="7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</row>
    <row r="538">
      <c r="A538" s="24" t="n"/>
      <c r="B538" s="78" t="n"/>
      <c r="C538" s="7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</row>
    <row r="539">
      <c r="A539" s="24" t="n"/>
      <c r="B539" s="78" t="n"/>
      <c r="C539" s="7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</row>
    <row r="540">
      <c r="A540" s="24" t="n"/>
      <c r="B540" s="78" t="n"/>
      <c r="C540" s="7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</row>
    <row r="541">
      <c r="A541" s="24" t="n"/>
      <c r="B541" s="78" t="n"/>
      <c r="C541" s="7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</row>
    <row r="542">
      <c r="A542" s="24" t="n"/>
      <c r="B542" s="78" t="n"/>
      <c r="C542" s="7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</row>
    <row r="543">
      <c r="A543" s="24" t="n"/>
      <c r="B543" s="78" t="n"/>
      <c r="C543" s="7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</row>
    <row r="544">
      <c r="A544" s="24" t="n"/>
      <c r="B544" s="78" t="n"/>
      <c r="C544" s="7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</row>
    <row r="545">
      <c r="A545" s="24" t="n"/>
      <c r="B545" s="78" t="n"/>
      <c r="C545" s="7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</row>
    <row r="546">
      <c r="A546" s="24" t="n"/>
      <c r="B546" s="78" t="n"/>
      <c r="C546" s="7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</row>
    <row r="547">
      <c r="A547" s="24" t="n"/>
      <c r="B547" s="78" t="n"/>
      <c r="C547" s="7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</row>
    <row r="548">
      <c r="A548" s="24" t="n"/>
      <c r="B548" s="78" t="n"/>
      <c r="C548" s="7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</row>
    <row r="549">
      <c r="A549" s="24" t="n"/>
      <c r="B549" s="78" t="n"/>
      <c r="C549" s="7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</row>
    <row r="550">
      <c r="A550" s="24" t="n"/>
      <c r="B550" s="78" t="n"/>
      <c r="C550" s="7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</row>
    <row r="551">
      <c r="A551" s="24" t="n"/>
      <c r="B551" s="78" t="n"/>
      <c r="C551" s="7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</row>
    <row r="552">
      <c r="A552" s="24" t="n"/>
      <c r="B552" s="78" t="n"/>
      <c r="C552" s="7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</row>
    <row r="553">
      <c r="A553" s="24" t="n"/>
      <c r="B553" s="78" t="n"/>
      <c r="C553" s="7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</row>
    <row r="554">
      <c r="A554" s="24" t="n"/>
      <c r="B554" s="78" t="n"/>
      <c r="C554" s="7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</row>
    <row r="555">
      <c r="A555" s="24" t="n"/>
      <c r="B555" s="78" t="n"/>
      <c r="C555" s="7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</row>
    <row r="556">
      <c r="A556" s="24" t="n"/>
      <c r="B556" s="78" t="n"/>
      <c r="C556" s="7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</row>
    <row r="557">
      <c r="A557" s="24" t="n"/>
      <c r="B557" s="78" t="n"/>
      <c r="C557" s="7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</row>
    <row r="558">
      <c r="A558" s="24" t="n"/>
      <c r="B558" s="78" t="n"/>
      <c r="C558" s="7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</row>
    <row r="559">
      <c r="A559" s="24" t="n"/>
      <c r="B559" s="78" t="n"/>
      <c r="C559" s="7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</row>
    <row r="560">
      <c r="A560" s="24" t="n"/>
      <c r="B560" s="78" t="n"/>
      <c r="C560" s="7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</row>
    <row r="561">
      <c r="A561" s="24" t="n"/>
      <c r="B561" s="78" t="n"/>
      <c r="C561" s="7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</row>
    <row r="562">
      <c r="A562" s="24" t="n"/>
      <c r="B562" s="78" t="n"/>
      <c r="C562" s="7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</row>
    <row r="563">
      <c r="A563" s="24" t="n"/>
      <c r="B563" s="78" t="n"/>
      <c r="C563" s="7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</row>
    <row r="564">
      <c r="A564" s="24" t="n"/>
      <c r="B564" s="78" t="n"/>
      <c r="C564" s="7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</row>
    <row r="565">
      <c r="A565" s="24" t="n"/>
      <c r="B565" s="78" t="n"/>
      <c r="C565" s="7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</row>
    <row r="566">
      <c r="A566" s="24" t="n"/>
      <c r="B566" s="78" t="n"/>
      <c r="C566" s="7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</row>
    <row r="567">
      <c r="A567" s="24" t="n"/>
      <c r="B567" s="78" t="n"/>
      <c r="C567" s="7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</row>
    <row r="568">
      <c r="A568" s="24" t="n"/>
      <c r="B568" s="78" t="n"/>
      <c r="C568" s="7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</row>
    <row r="569">
      <c r="A569" s="24" t="n"/>
      <c r="B569" s="78" t="n"/>
      <c r="C569" s="7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</row>
    <row r="570">
      <c r="A570" s="24" t="n"/>
      <c r="B570" s="78" t="n"/>
      <c r="C570" s="7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</row>
    <row r="571">
      <c r="A571" s="24" t="n"/>
      <c r="B571" s="78" t="n"/>
      <c r="C571" s="7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</row>
    <row r="572">
      <c r="A572" s="24" t="n"/>
      <c r="B572" s="78" t="n"/>
      <c r="C572" s="7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</row>
    <row r="573">
      <c r="A573" s="24" t="n"/>
      <c r="B573" s="78" t="n"/>
      <c r="C573" s="7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</row>
    <row r="574">
      <c r="A574" s="24" t="n"/>
      <c r="B574" s="78" t="n"/>
      <c r="C574" s="7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</row>
    <row r="575">
      <c r="A575" s="24" t="n"/>
      <c r="B575" s="78" t="n"/>
      <c r="C575" s="7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</row>
    <row r="576">
      <c r="A576" s="24" t="n"/>
      <c r="B576" s="78" t="n"/>
      <c r="C576" s="7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</row>
    <row r="577">
      <c r="A577" s="24" t="n"/>
      <c r="B577" s="78" t="n"/>
      <c r="C577" s="7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</row>
    <row r="578">
      <c r="A578" s="24" t="n"/>
      <c r="B578" s="78" t="n"/>
      <c r="C578" s="7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</row>
    <row r="579">
      <c r="A579" s="24" t="n"/>
      <c r="B579" s="78" t="n"/>
      <c r="C579" s="7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</row>
    <row r="580">
      <c r="A580" s="24" t="n"/>
      <c r="B580" s="78" t="n"/>
      <c r="C580" s="7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</row>
    <row r="581">
      <c r="A581" s="24" t="n"/>
      <c r="B581" s="78" t="n"/>
      <c r="C581" s="7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</row>
    <row r="582">
      <c r="A582" s="24" t="n"/>
      <c r="B582" s="78" t="n"/>
      <c r="C582" s="7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</row>
    <row r="583">
      <c r="A583" s="24" t="n"/>
      <c r="B583" s="78" t="n"/>
      <c r="C583" s="7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</row>
    <row r="584">
      <c r="A584" s="24" t="n"/>
      <c r="B584" s="78" t="n"/>
      <c r="C584" s="7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</row>
    <row r="585">
      <c r="A585" s="24" t="n"/>
      <c r="B585" s="78" t="n"/>
      <c r="C585" s="7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</row>
    <row r="586">
      <c r="A586" s="24" t="n"/>
      <c r="B586" s="78" t="n"/>
      <c r="C586" s="7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</row>
    <row r="587">
      <c r="A587" s="24" t="n"/>
      <c r="B587" s="78" t="n"/>
      <c r="C587" s="7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</row>
    <row r="588">
      <c r="A588" s="24" t="n"/>
      <c r="B588" s="78" t="n"/>
      <c r="C588" s="7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</row>
    <row r="589">
      <c r="A589" s="24" t="n"/>
      <c r="B589" s="78" t="n"/>
      <c r="C589" s="7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</row>
    <row r="590">
      <c r="A590" s="24" t="n"/>
      <c r="B590" s="78" t="n"/>
      <c r="C590" s="7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</row>
    <row r="591">
      <c r="A591" s="24" t="n"/>
      <c r="B591" s="78" t="n"/>
      <c r="C591" s="7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</row>
    <row r="592">
      <c r="A592" s="24" t="n"/>
      <c r="B592" s="78" t="n"/>
      <c r="C592" s="7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</row>
    <row r="593">
      <c r="A593" s="24" t="n"/>
      <c r="B593" s="78" t="n"/>
      <c r="C593" s="7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</row>
    <row r="594">
      <c r="A594" s="24" t="n"/>
      <c r="B594" s="78" t="n"/>
      <c r="C594" s="7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</row>
    <row r="595">
      <c r="A595" s="24" t="n"/>
      <c r="B595" s="78" t="n"/>
      <c r="C595" s="7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</row>
    <row r="596">
      <c r="A596" s="24" t="n"/>
      <c r="B596" s="78" t="n"/>
      <c r="C596" s="7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</row>
    <row r="597">
      <c r="A597" s="24" t="n"/>
      <c r="B597" s="78" t="n"/>
      <c r="C597" s="7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</row>
    <row r="598">
      <c r="A598" s="24" t="n"/>
      <c r="B598" s="78" t="n"/>
      <c r="C598" s="7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</row>
    <row r="599">
      <c r="A599" s="24" t="n"/>
      <c r="B599" s="78" t="n"/>
      <c r="C599" s="7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</row>
    <row r="600">
      <c r="A600" s="24" t="n"/>
      <c r="B600" s="78" t="n"/>
      <c r="C600" s="7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</row>
    <row r="601">
      <c r="A601" s="24" t="n"/>
      <c r="B601" s="78" t="n"/>
      <c r="C601" s="7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</row>
    <row r="602">
      <c r="A602" s="24" t="n"/>
      <c r="B602" s="78" t="n"/>
      <c r="C602" s="7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</row>
    <row r="603">
      <c r="A603" s="24" t="n"/>
      <c r="B603" s="78" t="n"/>
      <c r="C603" s="7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</row>
    <row r="604">
      <c r="A604" s="24" t="n"/>
      <c r="B604" s="78" t="n"/>
      <c r="C604" s="7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</row>
    <row r="605">
      <c r="A605" s="24" t="n"/>
      <c r="B605" s="78" t="n"/>
      <c r="C605" s="7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</row>
    <row r="606">
      <c r="A606" s="24" t="n"/>
      <c r="B606" s="78" t="n"/>
      <c r="C606" s="7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</row>
    <row r="607">
      <c r="A607" s="24" t="n"/>
      <c r="B607" s="78" t="n"/>
      <c r="C607" s="7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</row>
    <row r="608">
      <c r="A608" s="24" t="n"/>
      <c r="B608" s="78" t="n"/>
      <c r="C608" s="7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</row>
    <row r="609">
      <c r="A609" s="24" t="n"/>
      <c r="B609" s="78" t="n"/>
      <c r="C609" s="7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</row>
    <row r="610">
      <c r="A610" s="24" t="n"/>
      <c r="B610" s="78" t="n"/>
      <c r="C610" s="7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</row>
    <row r="611">
      <c r="A611" s="24" t="n"/>
      <c r="B611" s="78" t="n"/>
      <c r="C611" s="7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</row>
    <row r="612">
      <c r="A612" s="24" t="n"/>
      <c r="B612" s="78" t="n"/>
      <c r="C612" s="7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</row>
    <row r="613">
      <c r="A613" s="24" t="n"/>
      <c r="B613" s="78" t="n"/>
      <c r="C613" s="7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</row>
    <row r="614">
      <c r="A614" s="24" t="n"/>
      <c r="B614" s="78" t="n"/>
      <c r="C614" s="7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</row>
    <row r="615">
      <c r="A615" s="24" t="n"/>
      <c r="B615" s="78" t="n"/>
      <c r="C615" s="7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</row>
    <row r="616">
      <c r="A616" s="24" t="n"/>
      <c r="B616" s="78" t="n"/>
      <c r="C616" s="7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</row>
    <row r="617">
      <c r="A617" s="24" t="n"/>
      <c r="B617" s="78" t="n"/>
      <c r="C617" s="7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</row>
    <row r="618">
      <c r="A618" s="24" t="n"/>
      <c r="B618" s="78" t="n"/>
      <c r="C618" s="7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</row>
    <row r="619">
      <c r="A619" s="24" t="n"/>
      <c r="B619" s="78" t="n"/>
      <c r="C619" s="7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</row>
    <row r="620">
      <c r="A620" s="24" t="n"/>
      <c r="B620" s="78" t="n"/>
      <c r="C620" s="7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</row>
    <row r="621">
      <c r="A621" s="24" t="n"/>
      <c r="B621" s="78" t="n"/>
      <c r="C621" s="7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</row>
    <row r="622">
      <c r="A622" s="24" t="n"/>
      <c r="B622" s="78" t="n"/>
      <c r="C622" s="7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</row>
    <row r="623">
      <c r="A623" s="24" t="n"/>
      <c r="B623" s="78" t="n"/>
      <c r="C623" s="7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</row>
    <row r="624">
      <c r="A624" s="24" t="n"/>
      <c r="B624" s="78" t="n"/>
      <c r="C624" s="7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</row>
    <row r="625">
      <c r="A625" s="24" t="n"/>
      <c r="B625" s="78" t="n"/>
      <c r="C625" s="7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</row>
    <row r="626">
      <c r="A626" s="24" t="n"/>
      <c r="B626" s="78" t="n"/>
      <c r="C626" s="7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</row>
    <row r="627">
      <c r="A627" s="24" t="n"/>
      <c r="B627" s="78" t="n"/>
      <c r="C627" s="7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</row>
    <row r="628">
      <c r="A628" s="24" t="n"/>
      <c r="B628" s="78" t="n"/>
      <c r="C628" s="7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</row>
    <row r="629">
      <c r="A629" s="24" t="n"/>
      <c r="B629" s="78" t="n"/>
      <c r="C629" s="7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</row>
    <row r="630">
      <c r="A630" s="24" t="n"/>
      <c r="B630" s="78" t="n"/>
      <c r="C630" s="7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</row>
    <row r="631">
      <c r="A631" s="24" t="n"/>
      <c r="B631" s="78" t="n"/>
      <c r="C631" s="7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</row>
    <row r="632">
      <c r="A632" s="24" t="n"/>
      <c r="B632" s="78" t="n"/>
      <c r="C632" s="7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</row>
    <row r="633">
      <c r="A633" s="24" t="n"/>
      <c r="B633" s="78" t="n"/>
      <c r="C633" s="7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</row>
    <row r="634">
      <c r="A634" s="24" t="n"/>
      <c r="B634" s="78" t="n"/>
      <c r="C634" s="7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</row>
    <row r="635">
      <c r="A635" s="24" t="n"/>
      <c r="B635" s="78" t="n"/>
      <c r="C635" s="7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</row>
    <row r="636">
      <c r="A636" s="24" t="n"/>
      <c r="B636" s="78" t="n"/>
      <c r="C636" s="7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</row>
    <row r="637">
      <c r="A637" s="24" t="n"/>
      <c r="B637" s="78" t="n"/>
      <c r="C637" s="7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</row>
    <row r="638">
      <c r="A638" s="24" t="n"/>
      <c r="B638" s="78" t="n"/>
      <c r="C638" s="7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</row>
    <row r="639">
      <c r="A639" s="24" t="n"/>
      <c r="B639" s="78" t="n"/>
      <c r="C639" s="7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</row>
    <row r="640">
      <c r="A640" s="24" t="n"/>
      <c r="B640" s="78" t="n"/>
      <c r="C640" s="7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</row>
    <row r="641">
      <c r="A641" s="24" t="n"/>
      <c r="B641" s="78" t="n"/>
      <c r="C641" s="7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</row>
    <row r="642">
      <c r="A642" s="24" t="n"/>
      <c r="B642" s="78" t="n"/>
      <c r="C642" s="7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</row>
    <row r="643">
      <c r="A643" s="24" t="n"/>
      <c r="B643" s="78" t="n"/>
      <c r="C643" s="7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</row>
    <row r="644">
      <c r="A644" s="24" t="n"/>
      <c r="B644" s="78" t="n"/>
      <c r="C644" s="7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</row>
    <row r="645">
      <c r="A645" s="24" t="n"/>
      <c r="B645" s="78" t="n"/>
      <c r="C645" s="7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</row>
    <row r="646">
      <c r="A646" s="24" t="n"/>
      <c r="B646" s="78" t="n"/>
      <c r="C646" s="7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</row>
    <row r="647">
      <c r="A647" s="24" t="n"/>
      <c r="B647" s="78" t="n"/>
      <c r="C647" s="7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</row>
    <row r="648">
      <c r="A648" s="24" t="n"/>
      <c r="B648" s="78" t="n"/>
      <c r="C648" s="7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</row>
    <row r="649">
      <c r="A649" s="24" t="n"/>
      <c r="B649" s="78" t="n"/>
      <c r="C649" s="7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</row>
    <row r="650">
      <c r="A650" s="24" t="n"/>
      <c r="B650" s="78" t="n"/>
      <c r="C650" s="7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</row>
    <row r="651">
      <c r="A651" s="24" t="n"/>
      <c r="B651" s="78" t="n"/>
      <c r="C651" s="7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</row>
    <row r="652">
      <c r="A652" s="24" t="n"/>
      <c r="B652" s="78" t="n"/>
      <c r="C652" s="7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</row>
    <row r="653">
      <c r="A653" s="24" t="n"/>
      <c r="B653" s="78" t="n"/>
      <c r="C653" s="7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</row>
    <row r="654">
      <c r="A654" s="24" t="n"/>
      <c r="B654" s="78" t="n"/>
      <c r="C654" s="7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</row>
    <row r="655">
      <c r="A655" s="24" t="n"/>
      <c r="B655" s="78" t="n"/>
      <c r="C655" s="7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</row>
    <row r="656">
      <c r="A656" s="24" t="n"/>
      <c r="B656" s="78" t="n"/>
      <c r="C656" s="7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</row>
    <row r="657">
      <c r="A657" s="24" t="n"/>
      <c r="B657" s="78" t="n"/>
      <c r="C657" s="7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</row>
    <row r="658">
      <c r="A658" s="24" t="n"/>
      <c r="B658" s="78" t="n"/>
      <c r="C658" s="7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</row>
    <row r="659">
      <c r="A659" s="24" t="n"/>
      <c r="B659" s="78" t="n"/>
      <c r="C659" s="7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</row>
    <row r="660">
      <c r="A660" s="24" t="n"/>
      <c r="B660" s="78" t="n"/>
      <c r="C660" s="7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</row>
    <row r="661">
      <c r="A661" s="24" t="n"/>
      <c r="B661" s="78" t="n"/>
      <c r="C661" s="7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</row>
    <row r="662">
      <c r="A662" s="24" t="n"/>
      <c r="B662" s="78" t="n"/>
      <c r="C662" s="7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</row>
    <row r="663">
      <c r="A663" s="24" t="n"/>
      <c r="B663" s="78" t="n"/>
      <c r="C663" s="7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</row>
    <row r="664">
      <c r="A664" s="24" t="n"/>
      <c r="B664" s="78" t="n"/>
      <c r="C664" s="7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</row>
    <row r="665">
      <c r="A665" s="24" t="n"/>
      <c r="B665" s="78" t="n"/>
      <c r="C665" s="7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</row>
    <row r="666">
      <c r="A666" s="24" t="n"/>
      <c r="B666" s="78" t="n"/>
      <c r="C666" s="7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</row>
    <row r="667">
      <c r="A667" s="24" t="n"/>
      <c r="B667" s="78" t="n"/>
      <c r="C667" s="7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</row>
    <row r="668">
      <c r="A668" s="24" t="n"/>
      <c r="B668" s="78" t="n"/>
      <c r="C668" s="7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</row>
    <row r="669">
      <c r="A669" s="24" t="n"/>
      <c r="B669" s="78" t="n"/>
      <c r="C669" s="7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</row>
    <row r="670">
      <c r="A670" s="24" t="n"/>
      <c r="B670" s="78" t="n"/>
      <c r="C670" s="7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</row>
    <row r="671">
      <c r="A671" s="24" t="n"/>
      <c r="B671" s="78" t="n"/>
      <c r="C671" s="7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</row>
    <row r="672">
      <c r="A672" s="24" t="n"/>
      <c r="B672" s="78" t="n"/>
      <c r="C672" s="7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</row>
    <row r="673">
      <c r="A673" s="24" t="n"/>
      <c r="B673" s="78" t="n"/>
      <c r="C673" s="7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</row>
    <row r="674">
      <c r="A674" s="24" t="n"/>
      <c r="B674" s="78" t="n"/>
      <c r="C674" s="7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</row>
    <row r="675">
      <c r="A675" s="24" t="n"/>
      <c r="B675" s="78" t="n"/>
      <c r="C675" s="7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</row>
    <row r="676">
      <c r="A676" s="24" t="n"/>
      <c r="B676" s="78" t="n"/>
      <c r="C676" s="7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</row>
    <row r="677">
      <c r="A677" s="24" t="n"/>
      <c r="B677" s="78" t="n"/>
      <c r="C677" s="7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</row>
    <row r="678">
      <c r="A678" s="24" t="n"/>
      <c r="B678" s="78" t="n"/>
      <c r="C678" s="7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</row>
    <row r="679">
      <c r="A679" s="24" t="n"/>
      <c r="B679" s="78" t="n"/>
      <c r="C679" s="7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</row>
    <row r="680">
      <c r="A680" s="24" t="n"/>
      <c r="B680" s="78" t="n"/>
      <c r="C680" s="7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</row>
    <row r="681">
      <c r="A681" s="24" t="n"/>
      <c r="B681" s="78" t="n"/>
      <c r="C681" s="7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</row>
    <row r="682">
      <c r="A682" s="24" t="n"/>
      <c r="B682" s="78" t="n"/>
      <c r="C682" s="7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</row>
    <row r="683">
      <c r="A683" s="24" t="n"/>
      <c r="B683" s="78" t="n"/>
      <c r="C683" s="7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</row>
    <row r="684">
      <c r="A684" s="24" t="n"/>
      <c r="B684" s="78" t="n"/>
      <c r="C684" s="7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</row>
    <row r="685">
      <c r="A685" s="24" t="n"/>
      <c r="B685" s="78" t="n"/>
      <c r="C685" s="7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</row>
    <row r="686">
      <c r="A686" s="24" t="n"/>
      <c r="B686" s="78" t="n"/>
      <c r="C686" s="7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</row>
    <row r="687">
      <c r="A687" s="24" t="n"/>
      <c r="B687" s="78" t="n"/>
      <c r="C687" s="7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</row>
    <row r="688">
      <c r="A688" s="24" t="n"/>
      <c r="B688" s="78" t="n"/>
      <c r="C688" s="7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</row>
    <row r="689">
      <c r="A689" s="24" t="n"/>
      <c r="B689" s="78" t="n"/>
      <c r="C689" s="7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</row>
    <row r="690">
      <c r="A690" s="24" t="n"/>
      <c r="B690" s="78" t="n"/>
      <c r="C690" s="7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</row>
    <row r="691">
      <c r="A691" s="24" t="n"/>
      <c r="B691" s="78" t="n"/>
      <c r="C691" s="7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</row>
    <row r="692">
      <c r="A692" s="24" t="n"/>
      <c r="B692" s="78" t="n"/>
      <c r="C692" s="7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</row>
    <row r="693">
      <c r="A693" s="24" t="n"/>
      <c r="B693" s="78" t="n"/>
      <c r="C693" s="7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</row>
    <row r="694">
      <c r="A694" s="24" t="n"/>
      <c r="B694" s="78" t="n"/>
      <c r="C694" s="7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</row>
    <row r="695">
      <c r="A695" s="24" t="n"/>
      <c r="B695" s="78" t="n"/>
      <c r="C695" s="7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</row>
    <row r="696">
      <c r="A696" s="24" t="n"/>
      <c r="B696" s="78" t="n"/>
      <c r="C696" s="7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</row>
    <row r="697">
      <c r="A697" s="24" t="n"/>
      <c r="B697" s="78" t="n"/>
      <c r="C697" s="7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</row>
    <row r="698">
      <c r="A698" s="24" t="n"/>
      <c r="B698" s="78" t="n"/>
      <c r="C698" s="7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</row>
    <row r="699">
      <c r="A699" s="24" t="n"/>
      <c r="B699" s="78" t="n"/>
      <c r="C699" s="7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</row>
    <row r="700">
      <c r="A700" s="24" t="n"/>
      <c r="B700" s="78" t="n"/>
      <c r="C700" s="7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</row>
    <row r="701">
      <c r="A701" s="24" t="n"/>
      <c r="B701" s="78" t="n"/>
      <c r="C701" s="7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</row>
    <row r="702">
      <c r="A702" s="24" t="n"/>
      <c r="B702" s="78" t="n"/>
      <c r="C702" s="7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</row>
    <row r="703">
      <c r="A703" s="24" t="n"/>
      <c r="B703" s="78" t="n"/>
      <c r="C703" s="7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</row>
    <row r="704">
      <c r="A704" s="24" t="n"/>
      <c r="B704" s="78" t="n"/>
      <c r="C704" s="7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</row>
    <row r="705">
      <c r="A705" s="24" t="n"/>
      <c r="B705" s="78" t="n"/>
      <c r="C705" s="7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</row>
    <row r="706">
      <c r="A706" s="24" t="n"/>
      <c r="B706" s="78" t="n"/>
      <c r="C706" s="7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</row>
    <row r="707">
      <c r="A707" s="24" t="n"/>
      <c r="B707" s="78" t="n"/>
      <c r="C707" s="7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</row>
    <row r="708">
      <c r="A708" s="24" t="n"/>
      <c r="B708" s="78" t="n"/>
      <c r="C708" s="7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</row>
    <row r="709">
      <c r="A709" s="24" t="n"/>
      <c r="B709" s="78" t="n"/>
      <c r="C709" s="7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</row>
    <row r="710">
      <c r="A710" s="24" t="n"/>
      <c r="B710" s="78" t="n"/>
      <c r="C710" s="7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</row>
    <row r="711">
      <c r="A711" s="24" t="n"/>
      <c r="B711" s="78" t="n"/>
      <c r="C711" s="7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</row>
    <row r="712">
      <c r="A712" s="24" t="n"/>
      <c r="B712" s="78" t="n"/>
      <c r="C712" s="7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</row>
    <row r="713">
      <c r="A713" s="24" t="n"/>
      <c r="B713" s="78" t="n"/>
      <c r="C713" s="7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</row>
    <row r="714">
      <c r="A714" s="24" t="n"/>
      <c r="B714" s="78" t="n"/>
      <c r="C714" s="7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</row>
    <row r="715">
      <c r="A715" s="24" t="n"/>
      <c r="B715" s="78" t="n"/>
      <c r="C715" s="7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</row>
    <row r="716">
      <c r="A716" s="24" t="n"/>
      <c r="B716" s="78" t="n"/>
      <c r="C716" s="7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</row>
    <row r="717">
      <c r="A717" s="24" t="n"/>
      <c r="B717" s="78" t="n"/>
      <c r="C717" s="7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</row>
    <row r="718">
      <c r="A718" s="24" t="n"/>
      <c r="B718" s="78" t="n"/>
      <c r="C718" s="7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</row>
    <row r="719">
      <c r="A719" s="24" t="n"/>
      <c r="B719" s="78" t="n"/>
      <c r="C719" s="7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</row>
    <row r="720">
      <c r="A720" s="24" t="n"/>
      <c r="B720" s="78" t="n"/>
      <c r="C720" s="7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</row>
    <row r="721">
      <c r="A721" s="24" t="n"/>
      <c r="B721" s="78" t="n"/>
      <c r="C721" s="7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</row>
    <row r="722">
      <c r="A722" s="24" t="n"/>
      <c r="B722" s="78" t="n"/>
      <c r="C722" s="7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</row>
    <row r="723">
      <c r="A723" s="24" t="n"/>
      <c r="B723" s="78" t="n"/>
      <c r="C723" s="7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</row>
    <row r="724">
      <c r="A724" s="24" t="n"/>
      <c r="B724" s="78" t="n"/>
      <c r="C724" s="7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</row>
    <row r="725">
      <c r="A725" s="24" t="n"/>
      <c r="B725" s="78" t="n"/>
      <c r="C725" s="7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</row>
    <row r="726">
      <c r="A726" s="24" t="n"/>
      <c r="B726" s="78" t="n"/>
      <c r="C726" s="7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</row>
    <row r="727">
      <c r="A727" s="24" t="n"/>
      <c r="B727" s="78" t="n"/>
      <c r="C727" s="7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</row>
    <row r="728">
      <c r="A728" s="24" t="n"/>
      <c r="B728" s="78" t="n"/>
      <c r="C728" s="7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</row>
    <row r="729">
      <c r="A729" s="24" t="n"/>
      <c r="B729" s="78" t="n"/>
      <c r="C729" s="7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</row>
    <row r="730">
      <c r="A730" s="24" t="n"/>
      <c r="B730" s="78" t="n"/>
      <c r="C730" s="7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</row>
    <row r="731">
      <c r="A731" s="24" t="n"/>
      <c r="B731" s="78" t="n"/>
      <c r="C731" s="7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</row>
    <row r="732">
      <c r="A732" s="24" t="n"/>
      <c r="B732" s="78" t="n"/>
      <c r="C732" s="7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</row>
    <row r="733">
      <c r="A733" s="24" t="n"/>
      <c r="B733" s="78" t="n"/>
      <c r="C733" s="7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</row>
    <row r="734">
      <c r="A734" s="24" t="n"/>
      <c r="B734" s="78" t="n"/>
      <c r="C734" s="7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</row>
    <row r="735">
      <c r="A735" s="24" t="n"/>
      <c r="B735" s="78" t="n"/>
      <c r="C735" s="7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</row>
    <row r="736">
      <c r="A736" s="24" t="n"/>
      <c r="B736" s="78" t="n"/>
      <c r="C736" s="7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</row>
    <row r="737">
      <c r="A737" s="24" t="n"/>
      <c r="B737" s="78" t="n"/>
      <c r="C737" s="7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</row>
    <row r="738">
      <c r="A738" s="24" t="n"/>
      <c r="B738" s="78" t="n"/>
      <c r="C738" s="7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</row>
    <row r="739">
      <c r="A739" s="24" t="n"/>
      <c r="B739" s="78" t="n"/>
      <c r="C739" s="7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</row>
    <row r="740">
      <c r="A740" s="24" t="n"/>
      <c r="B740" s="78" t="n"/>
      <c r="C740" s="7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</row>
    <row r="741">
      <c r="A741" s="24" t="n"/>
      <c r="B741" s="78" t="n"/>
      <c r="C741" s="7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</row>
    <row r="742">
      <c r="A742" s="24" t="n"/>
      <c r="B742" s="78" t="n"/>
      <c r="C742" s="7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</row>
    <row r="743">
      <c r="A743" s="24" t="n"/>
      <c r="B743" s="78" t="n"/>
      <c r="C743" s="7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</row>
    <row r="744">
      <c r="A744" s="24" t="n"/>
      <c r="B744" s="78" t="n"/>
      <c r="C744" s="7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</row>
    <row r="745">
      <c r="A745" s="24" t="n"/>
      <c r="B745" s="78" t="n"/>
      <c r="C745" s="7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</row>
    <row r="746">
      <c r="A746" s="24" t="n"/>
      <c r="B746" s="78" t="n"/>
      <c r="C746" s="7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</row>
    <row r="747">
      <c r="A747" s="24" t="n"/>
      <c r="B747" s="78" t="n"/>
      <c r="C747" s="7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</row>
    <row r="748">
      <c r="A748" s="24" t="n"/>
      <c r="B748" s="78" t="n"/>
      <c r="C748" s="7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</row>
    <row r="749">
      <c r="A749" s="24" t="n"/>
      <c r="B749" s="78" t="n"/>
      <c r="C749" s="7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</row>
    <row r="750">
      <c r="A750" s="24" t="n"/>
      <c r="B750" s="78" t="n"/>
      <c r="C750" s="7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</row>
    <row r="751">
      <c r="A751" s="24" t="n"/>
      <c r="B751" s="78" t="n"/>
      <c r="C751" s="7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</row>
    <row r="752">
      <c r="A752" s="24" t="n"/>
      <c r="B752" s="78" t="n"/>
      <c r="C752" s="7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</row>
    <row r="753">
      <c r="A753" s="24" t="n"/>
      <c r="B753" s="78" t="n"/>
      <c r="C753" s="7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</row>
    <row r="754">
      <c r="A754" s="24" t="n"/>
      <c r="B754" s="78" t="n"/>
      <c r="C754" s="7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</row>
    <row r="755">
      <c r="A755" s="24" t="n"/>
      <c r="B755" s="78" t="n"/>
      <c r="C755" s="7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</row>
    <row r="756">
      <c r="A756" s="24" t="n"/>
      <c r="B756" s="78" t="n"/>
      <c r="C756" s="7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</row>
    <row r="757">
      <c r="A757" s="24" t="n"/>
      <c r="B757" s="78" t="n"/>
      <c r="C757" s="7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</row>
    <row r="758">
      <c r="A758" s="24" t="n"/>
      <c r="B758" s="78" t="n"/>
      <c r="C758" s="7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</row>
    <row r="759">
      <c r="A759" s="24" t="n"/>
      <c r="B759" s="78" t="n"/>
      <c r="C759" s="7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</row>
    <row r="760">
      <c r="A760" s="24" t="n"/>
      <c r="B760" s="78" t="n"/>
      <c r="C760" s="7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</row>
    <row r="761">
      <c r="A761" s="24" t="n"/>
      <c r="B761" s="78" t="n"/>
      <c r="C761" s="7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</row>
    <row r="762">
      <c r="A762" s="24" t="n"/>
      <c r="B762" s="78" t="n"/>
      <c r="C762" s="7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</row>
    <row r="763">
      <c r="A763" s="24" t="n"/>
      <c r="B763" s="78" t="n"/>
      <c r="C763" s="7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</row>
    <row r="764">
      <c r="A764" s="24" t="n"/>
      <c r="B764" s="78" t="n"/>
      <c r="C764" s="7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</row>
    <row r="765">
      <c r="A765" s="24" t="n"/>
      <c r="B765" s="78" t="n"/>
      <c r="C765" s="7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</row>
    <row r="766">
      <c r="A766" s="24" t="n"/>
      <c r="B766" s="78" t="n"/>
      <c r="C766" s="7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</row>
    <row r="767">
      <c r="A767" s="24" t="n"/>
      <c r="B767" s="78" t="n"/>
      <c r="C767" s="7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</row>
    <row r="768">
      <c r="A768" s="24" t="n"/>
      <c r="B768" s="78" t="n"/>
      <c r="C768" s="7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</row>
    <row r="769">
      <c r="A769" s="24" t="n"/>
      <c r="B769" s="78" t="n"/>
      <c r="C769" s="7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</row>
    <row r="770">
      <c r="A770" s="24" t="n"/>
      <c r="B770" s="78" t="n"/>
      <c r="C770" s="7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</row>
    <row r="771">
      <c r="A771" s="24" t="n"/>
      <c r="B771" s="78" t="n"/>
      <c r="C771" s="7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</row>
    <row r="772">
      <c r="A772" s="24" t="n"/>
      <c r="B772" s="78" t="n"/>
      <c r="C772" s="7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</row>
    <row r="773">
      <c r="A773" s="24" t="n"/>
      <c r="B773" s="78" t="n"/>
      <c r="C773" s="7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</row>
    <row r="774">
      <c r="A774" s="24" t="n"/>
      <c r="B774" s="78" t="n"/>
      <c r="C774" s="7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</row>
    <row r="775">
      <c r="A775" s="24" t="n"/>
      <c r="B775" s="78" t="n"/>
      <c r="C775" s="7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</row>
    <row r="776">
      <c r="A776" s="24" t="n"/>
      <c r="B776" s="78" t="n"/>
      <c r="C776" s="7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</row>
    <row r="777">
      <c r="A777" s="24" t="n"/>
      <c r="B777" s="78" t="n"/>
      <c r="C777" s="7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</row>
    <row r="778">
      <c r="A778" s="24" t="n"/>
      <c r="B778" s="78" t="n"/>
      <c r="C778" s="7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</row>
    <row r="779">
      <c r="A779" s="24" t="n"/>
      <c r="B779" s="78" t="n"/>
      <c r="C779" s="7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</row>
    <row r="780">
      <c r="A780" s="24" t="n"/>
      <c r="B780" s="78" t="n"/>
      <c r="C780" s="7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</row>
    <row r="781">
      <c r="A781" s="24" t="n"/>
      <c r="B781" s="78" t="n"/>
      <c r="C781" s="7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</row>
    <row r="782">
      <c r="A782" s="24" t="n"/>
      <c r="B782" s="78" t="n"/>
      <c r="C782" s="7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</row>
    <row r="783">
      <c r="A783" s="24" t="n"/>
      <c r="B783" s="78" t="n"/>
      <c r="C783" s="7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</row>
    <row r="784">
      <c r="A784" s="24" t="n"/>
      <c r="B784" s="78" t="n"/>
      <c r="C784" s="7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</row>
    <row r="785">
      <c r="A785" s="24" t="n"/>
      <c r="B785" s="78" t="n"/>
      <c r="C785" s="7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</row>
    <row r="786">
      <c r="A786" s="24" t="n"/>
      <c r="B786" s="78" t="n"/>
      <c r="C786" s="7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</row>
    <row r="787">
      <c r="A787" s="24" t="n"/>
      <c r="B787" s="78" t="n"/>
      <c r="C787" s="7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</row>
    <row r="788">
      <c r="A788" s="24" t="n"/>
      <c r="B788" s="78" t="n"/>
      <c r="C788" s="7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</row>
    <row r="789">
      <c r="A789" s="24" t="n"/>
      <c r="B789" s="78" t="n"/>
      <c r="C789" s="7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</row>
    <row r="790">
      <c r="A790" s="24" t="n"/>
      <c r="B790" s="78" t="n"/>
      <c r="C790" s="7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</row>
    <row r="791">
      <c r="A791" s="24" t="n"/>
      <c r="B791" s="78" t="n"/>
      <c r="C791" s="7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</row>
    <row r="792">
      <c r="A792" s="24" t="n"/>
      <c r="B792" s="78" t="n"/>
      <c r="C792" s="7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</row>
    <row r="793">
      <c r="A793" s="24" t="n"/>
      <c r="B793" s="78" t="n"/>
      <c r="C793" s="7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</row>
    <row r="794">
      <c r="A794" s="24" t="n"/>
      <c r="B794" s="78" t="n"/>
      <c r="C794" s="7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</row>
    <row r="795">
      <c r="A795" s="24" t="n"/>
      <c r="B795" s="78" t="n"/>
      <c r="C795" s="7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</row>
    <row r="796">
      <c r="A796" s="24" t="n"/>
      <c r="B796" s="78" t="n"/>
      <c r="C796" s="7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</row>
    <row r="797">
      <c r="A797" s="24" t="n"/>
      <c r="B797" s="78" t="n"/>
      <c r="C797" s="7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</row>
    <row r="798">
      <c r="A798" s="24" t="n"/>
      <c r="B798" s="78" t="n"/>
      <c r="C798" s="7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</row>
    <row r="799">
      <c r="A799" s="24" t="n"/>
      <c r="B799" s="78" t="n"/>
      <c r="C799" s="7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</row>
    <row r="800">
      <c r="A800" s="24" t="n"/>
      <c r="B800" s="78" t="n"/>
      <c r="C800" s="7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</row>
    <row r="801">
      <c r="A801" s="24" t="n"/>
      <c r="B801" s="78" t="n"/>
      <c r="C801" s="7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</row>
    <row r="802">
      <c r="A802" s="24" t="n"/>
      <c r="B802" s="78" t="n"/>
      <c r="C802" s="7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</row>
    <row r="803">
      <c r="A803" s="24" t="n"/>
      <c r="B803" s="78" t="n"/>
      <c r="C803" s="7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</row>
    <row r="804">
      <c r="A804" s="24" t="n"/>
      <c r="B804" s="78" t="n"/>
      <c r="C804" s="7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</row>
    <row r="805">
      <c r="A805" s="24" t="n"/>
      <c r="B805" s="78" t="n"/>
      <c r="C805" s="7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</row>
    <row r="806">
      <c r="A806" s="24" t="n"/>
      <c r="B806" s="78" t="n"/>
      <c r="C806" s="7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</row>
    <row r="807">
      <c r="A807" s="24" t="n"/>
      <c r="B807" s="78" t="n"/>
      <c r="C807" s="7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</row>
    <row r="808">
      <c r="A808" s="24" t="n"/>
      <c r="B808" s="78" t="n"/>
      <c r="C808" s="7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</row>
    <row r="809">
      <c r="A809" s="24" t="n"/>
      <c r="B809" s="78" t="n"/>
      <c r="C809" s="7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</row>
    <row r="810">
      <c r="A810" s="24" t="n"/>
      <c r="B810" s="78" t="n"/>
      <c r="C810" s="7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</row>
    <row r="811">
      <c r="A811" s="24" t="n"/>
      <c r="B811" s="78" t="n"/>
      <c r="C811" s="7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</row>
    <row r="812">
      <c r="A812" s="24" t="n"/>
      <c r="B812" s="78" t="n"/>
      <c r="C812" s="7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</row>
    <row r="813">
      <c r="A813" s="24" t="n"/>
      <c r="B813" s="78" t="n"/>
      <c r="C813" s="7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</row>
    <row r="814">
      <c r="A814" s="24" t="n"/>
      <c r="B814" s="78" t="n"/>
      <c r="C814" s="7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</row>
    <row r="815">
      <c r="A815" s="24" t="n"/>
      <c r="B815" s="78" t="n"/>
      <c r="C815" s="7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</row>
    <row r="816">
      <c r="A816" s="24" t="n"/>
      <c r="B816" s="78" t="n"/>
      <c r="C816" s="7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</row>
    <row r="817">
      <c r="A817" s="24" t="n"/>
      <c r="B817" s="78" t="n"/>
      <c r="C817" s="7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</row>
    <row r="818">
      <c r="A818" s="24" t="n"/>
      <c r="B818" s="78" t="n"/>
      <c r="C818" s="7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</row>
    <row r="819">
      <c r="A819" s="24" t="n"/>
      <c r="B819" s="78" t="n"/>
      <c r="C819" s="7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</row>
    <row r="820">
      <c r="A820" s="24" t="n"/>
      <c r="B820" s="78" t="n"/>
      <c r="C820" s="7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</row>
    <row r="821">
      <c r="A821" s="24" t="n"/>
      <c r="B821" s="78" t="n"/>
      <c r="C821" s="7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</row>
    <row r="822">
      <c r="A822" s="24" t="n"/>
      <c r="B822" s="78" t="n"/>
      <c r="C822" s="7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</row>
    <row r="823">
      <c r="A823" s="24" t="n"/>
      <c r="B823" s="78" t="n"/>
      <c r="C823" s="7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</row>
    <row r="824">
      <c r="A824" s="24" t="n"/>
      <c r="B824" s="78" t="n"/>
      <c r="C824" s="7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</row>
    <row r="825">
      <c r="A825" s="24" t="n"/>
      <c r="B825" s="78" t="n"/>
      <c r="C825" s="7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</row>
    <row r="826">
      <c r="A826" s="24" t="n"/>
      <c r="B826" s="78" t="n"/>
      <c r="C826" s="7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</row>
    <row r="827">
      <c r="A827" s="24" t="n"/>
      <c r="B827" s="78" t="n"/>
      <c r="C827" s="7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</row>
    <row r="828">
      <c r="A828" s="24" t="n"/>
      <c r="B828" s="78" t="n"/>
      <c r="C828" s="7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</row>
    <row r="829">
      <c r="A829" s="24" t="n"/>
      <c r="B829" s="78" t="n"/>
      <c r="C829" s="7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</row>
    <row r="830">
      <c r="A830" s="24" t="n"/>
      <c r="B830" s="78" t="n"/>
      <c r="C830" s="7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</row>
    <row r="831">
      <c r="A831" s="24" t="n"/>
      <c r="B831" s="78" t="n"/>
      <c r="C831" s="7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</row>
    <row r="832">
      <c r="A832" s="24" t="n"/>
      <c r="B832" s="78" t="n"/>
      <c r="C832" s="7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</row>
    <row r="833">
      <c r="A833" s="24" t="n"/>
      <c r="B833" s="78" t="n"/>
      <c r="C833" s="7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</row>
    <row r="834">
      <c r="A834" s="24" t="n"/>
      <c r="B834" s="78" t="n"/>
      <c r="C834" s="7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</row>
    <row r="835">
      <c r="A835" s="24" t="n"/>
      <c r="B835" s="78" t="n"/>
      <c r="C835" s="7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  <c r="AA835" s="14" t="n"/>
      <c r="AB835" s="14" t="n"/>
      <c r="AC835" s="14" t="n"/>
    </row>
    <row r="836">
      <c r="A836" s="24" t="n"/>
      <c r="B836" s="78" t="n"/>
      <c r="C836" s="7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  <c r="AA836" s="14" t="n"/>
      <c r="AB836" s="14" t="n"/>
      <c r="AC836" s="14" t="n"/>
    </row>
    <row r="837">
      <c r="A837" s="24" t="n"/>
      <c r="B837" s="78" t="n"/>
      <c r="C837" s="7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  <c r="AA837" s="14" t="n"/>
      <c r="AB837" s="14" t="n"/>
      <c r="AC837" s="14" t="n"/>
    </row>
    <row r="838">
      <c r="A838" s="24" t="n"/>
      <c r="B838" s="78" t="n"/>
      <c r="C838" s="7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  <c r="AA838" s="14" t="n"/>
      <c r="AB838" s="14" t="n"/>
      <c r="AC838" s="14" t="n"/>
    </row>
    <row r="839">
      <c r="A839" s="24" t="n"/>
      <c r="B839" s="78" t="n"/>
      <c r="C839" s="7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  <c r="AA839" s="14" t="n"/>
      <c r="AB839" s="14" t="n"/>
      <c r="AC839" s="14" t="n"/>
    </row>
    <row r="840">
      <c r="A840" s="24" t="n"/>
      <c r="B840" s="78" t="n"/>
      <c r="C840" s="7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  <c r="AA840" s="14" t="n"/>
      <c r="AB840" s="14" t="n"/>
      <c r="AC840" s="14" t="n"/>
    </row>
    <row r="841">
      <c r="A841" s="24" t="n"/>
      <c r="B841" s="78" t="n"/>
      <c r="C841" s="7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  <c r="AA841" s="14" t="n"/>
      <c r="AB841" s="14" t="n"/>
      <c r="AC841" s="14" t="n"/>
    </row>
    <row r="842">
      <c r="A842" s="24" t="n"/>
      <c r="B842" s="78" t="n"/>
      <c r="C842" s="7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  <c r="AA842" s="14" t="n"/>
      <c r="AB842" s="14" t="n"/>
      <c r="AC842" s="14" t="n"/>
    </row>
    <row r="843">
      <c r="A843" s="24" t="n"/>
      <c r="B843" s="78" t="n"/>
      <c r="C843" s="7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  <c r="AA843" s="14" t="n"/>
      <c r="AB843" s="14" t="n"/>
      <c r="AC843" s="14" t="n"/>
    </row>
  </sheetData>
  <autoFilter ref="$B$1:$Q$152"/>
  <dataValidations count="2">
    <dataValidation sqref="E4:E843" showDropDown="0" showInputMessage="0" showErrorMessage="1" allowBlank="1" type="list">
      <formula1>"Chung,vợ,chồng,SUBO,SUGI"</formula1>
    </dataValidation>
    <dataValidation sqref="D4:D843" showDropDown="0" showInputMessage="0" showErrorMessage="1" allowBlank="1" type="list">
      <formula1>"Ăn uống,vui chơi,đồ dùng GĐ,Nợ,phí tiện ích,Y tế,Công việc,học tập,event,Làm đẹp"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9.13" customWidth="1" style="96" min="9" max="9"/>
  </cols>
  <sheetData>
    <row r="1">
      <c r="A1" s="13" t="n"/>
      <c r="B1" s="2" t="n">
        <v>46023</v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3" t="n"/>
      <c r="B2" s="14" t="n"/>
      <c r="C2" s="14" t="n"/>
      <c r="D2" s="40" t="n"/>
      <c r="E2" s="40" t="n"/>
      <c r="F2" s="40" t="n"/>
      <c r="G2" s="40" t="n"/>
      <c r="H2" s="40" t="n"/>
      <c r="I2" s="40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9" t="inlineStr">
        <is>
          <t>I</t>
        </is>
      </c>
      <c r="B3" s="27" t="inlineStr">
        <is>
          <t>THU NHẬP</t>
        </is>
      </c>
      <c r="C3" s="21" t="n">
        <v>1</v>
      </c>
      <c r="D3" s="27">
        <f>SUM(D4:D7)</f>
        <v/>
      </c>
      <c r="E3" s="31" t="n"/>
      <c r="F3" s="31" t="n"/>
      <c r="G3" s="31" t="n"/>
      <c r="H3" s="31" t="n"/>
      <c r="I3" s="40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3" t="inlineStr">
        <is>
          <t>1</t>
        </is>
      </c>
      <c r="B4" s="75" t="inlineStr">
        <is>
          <t>ck</t>
        </is>
      </c>
      <c r="C4" s="14" t="n"/>
      <c r="D4" s="71">
        <f>SUM(E4:H4)</f>
        <v/>
      </c>
      <c r="E4" s="40" t="n">
        <v>40076000</v>
      </c>
      <c r="F4" s="40" t="n">
        <v>119150000</v>
      </c>
      <c r="G4" s="40" t="n">
        <v>8000000</v>
      </c>
      <c r="H4" s="40">
        <f>500000+200000</f>
        <v/>
      </c>
      <c r="I4" s="40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3" t="inlineStr">
        <is>
          <t>2</t>
        </is>
      </c>
      <c r="B5" s="75" t="inlineStr">
        <is>
          <t>vk</t>
        </is>
      </c>
      <c r="C5" s="14" t="n"/>
      <c r="D5" s="71">
        <f>SUM(E5:H5)</f>
        <v/>
      </c>
      <c r="E5" s="40" t="n">
        <v>32900000</v>
      </c>
      <c r="F5" s="40" t="n">
        <v>30000000</v>
      </c>
      <c r="G5" s="40" t="n">
        <v>700000</v>
      </c>
      <c r="H5" s="40">
        <f>700000</f>
        <v/>
      </c>
      <c r="I5" s="40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3" t="inlineStr">
        <is>
          <t>3</t>
        </is>
      </c>
      <c r="B6" s="75" t="inlineStr">
        <is>
          <t>Subo</t>
        </is>
      </c>
      <c r="C6" s="41" t="n"/>
      <c r="D6" s="71">
        <f>SUM(E6:H6)</f>
        <v/>
      </c>
      <c r="E6" s="40" t="n">
        <v>0</v>
      </c>
      <c r="F6" s="40" t="n">
        <v>0</v>
      </c>
      <c r="G6" s="40" t="n">
        <v>0</v>
      </c>
      <c r="H6" s="40" t="n">
        <v>0</v>
      </c>
      <c r="I6" s="40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3" t="inlineStr">
        <is>
          <t>4</t>
        </is>
      </c>
      <c r="B7" s="75" t="inlineStr">
        <is>
          <t>Sugi</t>
        </is>
      </c>
      <c r="C7" s="41" t="n"/>
      <c r="D7" s="71">
        <f>SUM(E7:H7)</f>
        <v/>
      </c>
      <c r="E7" s="40" t="n"/>
      <c r="F7" s="40" t="n">
        <v>0</v>
      </c>
      <c r="G7" s="40" t="n">
        <v>0</v>
      </c>
      <c r="H7" s="40" t="n">
        <v>0</v>
      </c>
      <c r="I7" s="40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42" t="inlineStr">
        <is>
          <t>II</t>
        </is>
      </c>
      <c r="B8" s="89" t="inlineStr">
        <is>
          <t>TIẾT KIỆM</t>
        </is>
      </c>
      <c r="C8" s="88" t="n">
        <v>0.3</v>
      </c>
      <c r="D8" s="89">
        <f>D3*C8</f>
        <v/>
      </c>
      <c r="E8" s="49" t="n"/>
      <c r="F8" s="49" t="n"/>
      <c r="G8" s="49" t="n"/>
      <c r="H8" s="49" t="n"/>
      <c r="I8" s="40" t="inlineStr">
        <is>
          <t>CÒN LẠI</t>
        </is>
      </c>
      <c r="J8" s="14" t="n"/>
      <c r="K8" s="14">
        <f>D3-D11</f>
        <v/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50" t="n"/>
      <c r="B9" s="52" t="inlineStr">
        <is>
          <t>TK thực tế</t>
        </is>
      </c>
      <c r="C9" s="51" t="n"/>
      <c r="D9" s="52" t="n"/>
      <c r="E9" s="53" t="n"/>
      <c r="F9" s="55" t="n"/>
      <c r="G9" s="55" t="n"/>
      <c r="H9" s="55" t="n"/>
      <c r="I9" s="40" t="inlineStr">
        <is>
          <t>CP ĐÃ TRỪ NHƯNG CHƯA ĐÓNG</t>
        </is>
      </c>
      <c r="J9" s="14" t="inlineStr">
        <is>
          <t>HỌC PHÍ</t>
        </is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56" t="inlineStr">
        <is>
          <t>III</t>
        </is>
      </c>
      <c r="B10" s="59" t="inlineStr">
        <is>
          <t>CHI PHÍ</t>
        </is>
      </c>
      <c r="C10" s="58" t="n">
        <v>0.7</v>
      </c>
      <c r="D10" s="59">
        <f>D3*C10</f>
        <v/>
      </c>
      <c r="E10" s="60" t="n"/>
      <c r="F10" s="62" t="n"/>
      <c r="G10" s="62" t="n"/>
      <c r="H10" s="62" t="n"/>
      <c r="I10" s="71" t="n"/>
      <c r="J10" s="14" t="inlineStr">
        <is>
          <t>ĐIỆN THOẠI</t>
        </is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63" t="n"/>
      <c r="B11" s="64" t="inlineStr">
        <is>
          <t>CP Thực tế</t>
        </is>
      </c>
      <c r="C11" s="68" t="n"/>
      <c r="D11" s="66">
        <f>SUM(D12,D16,D18)</f>
        <v/>
      </c>
      <c r="E11" s="68" t="n"/>
      <c r="F11" s="68" t="n"/>
      <c r="G11" s="68" t="n"/>
      <c r="H11" s="68" t="n"/>
      <c r="I11" s="71" t="n"/>
      <c r="J11" s="14" t="n"/>
      <c r="K11" s="14">
        <f>SUM(K8:K10)</f>
        <v/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3" t="inlineStr">
        <is>
          <t>1</t>
        </is>
      </c>
      <c r="B12" s="70" t="inlineStr">
        <is>
          <t>Chi phí chung gia đình</t>
        </is>
      </c>
      <c r="C12" s="72">
        <f>IFERROR(D12/D11, 0)</f>
        <v/>
      </c>
      <c r="D12" s="71">
        <f>SUM(D13:D15)</f>
        <v/>
      </c>
      <c r="E12" s="40" t="n"/>
      <c r="F12" s="40" t="n"/>
      <c r="G12" s="40" t="n"/>
      <c r="H12" s="40" t="n"/>
      <c r="I12" s="71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3" t="inlineStr">
        <is>
          <t>a</t>
        </is>
      </c>
      <c r="B13" s="75" t="inlineStr">
        <is>
          <t>Chi phí chung</t>
        </is>
      </c>
      <c r="C13" s="14">
        <f>IFERROR(D13/$D$10, 0)</f>
        <v/>
      </c>
      <c r="D13" s="71">
        <f>'T2 - DETAIL'!I2</f>
        <v/>
      </c>
      <c r="E13" s="40" t="n"/>
      <c r="F13" s="40" t="n"/>
      <c r="G13" s="40" t="n"/>
      <c r="H13" s="40" t="n"/>
      <c r="I13" s="71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3" t="inlineStr">
        <is>
          <t>b</t>
        </is>
      </c>
      <c r="B14" s="75" t="inlineStr">
        <is>
          <t>Chi phí riêng subo</t>
        </is>
      </c>
      <c r="C14" s="14">
        <f>IFERROR(D14/$D$10, 0)</f>
        <v/>
      </c>
      <c r="D14" s="71">
        <f>'T2 - DETAIL'!I5</f>
        <v/>
      </c>
      <c r="E14" s="40" t="n"/>
      <c r="F14" s="40" t="n"/>
      <c r="G14" s="40" t="n"/>
      <c r="H14" s="40" t="n"/>
      <c r="I14" s="71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3" t="inlineStr">
        <is>
          <t>c</t>
        </is>
      </c>
      <c r="B15" s="75" t="inlineStr">
        <is>
          <t>chi phí riêng sugi</t>
        </is>
      </c>
      <c r="C15" s="14">
        <f>IFERROR(D15/$D$10, 0)</f>
        <v/>
      </c>
      <c r="D15" s="71">
        <f>'T2 - DETAIL'!I6</f>
        <v/>
      </c>
      <c r="E15" s="40" t="n"/>
      <c r="F15" s="40" t="n"/>
      <c r="G15" s="40" t="n"/>
      <c r="H15" s="40" t="n"/>
      <c r="I15" s="71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3" t="inlineStr">
        <is>
          <t>2</t>
        </is>
      </c>
      <c r="B16" s="70" t="inlineStr">
        <is>
          <t>Chi phí riêng ck (30%)</t>
        </is>
      </c>
      <c r="C16" s="72">
        <f>IFERROR(D16/D11, 0)</f>
        <v/>
      </c>
      <c r="D16" s="71">
        <f>'T2 - DETAIL'!I3</f>
        <v/>
      </c>
      <c r="E16" s="40" t="n"/>
      <c r="F16" s="40" t="n"/>
      <c r="G16" s="40" t="n"/>
      <c r="H16" s="40" t="n"/>
      <c r="I16" s="71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3" t="n"/>
      <c r="B17" s="75">
        <f>30%*D10</f>
        <v/>
      </c>
      <c r="C17" s="14" t="n"/>
      <c r="D17" s="40" t="n"/>
      <c r="E17" s="40" t="n"/>
      <c r="F17" s="40" t="n"/>
      <c r="G17" s="40" t="n"/>
      <c r="H17" s="40" t="n"/>
      <c r="I17" s="40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3" t="inlineStr">
        <is>
          <t>3</t>
        </is>
      </c>
      <c r="B18" s="70" t="inlineStr">
        <is>
          <t>Chi phí riêng vk (30%)</t>
        </is>
      </c>
      <c r="C18" s="72">
        <f>IFERROR(D18/D11, 0)</f>
        <v/>
      </c>
      <c r="D18" s="71">
        <f>'T2 - DETAIL'!I4</f>
        <v/>
      </c>
      <c r="E18" s="40" t="n"/>
      <c r="F18" s="40" t="n"/>
      <c r="G18" s="40" t="n"/>
      <c r="H18" s="40" t="n"/>
      <c r="I18" s="7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3" t="n"/>
      <c r="B19" s="75">
        <f>30%*D10</f>
        <v/>
      </c>
      <c r="C19" s="14" t="n"/>
      <c r="D19" s="40" t="n"/>
      <c r="E19" s="40" t="n"/>
      <c r="F19" s="40" t="n"/>
      <c r="G19" s="40" t="n"/>
      <c r="H19" s="40" t="n"/>
      <c r="I19" s="40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3" t="n"/>
      <c r="B20" s="75" t="n"/>
      <c r="C20" s="14" t="n"/>
      <c r="D20" s="40" t="n"/>
      <c r="E20" s="40" t="n"/>
      <c r="F20" s="40" t="n"/>
      <c r="G20" s="40" t="n"/>
      <c r="H20" s="40" t="n"/>
      <c r="I20" s="40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3" t="n"/>
      <c r="B22" s="75" t="n"/>
      <c r="C22" s="14" t="n"/>
      <c r="D22" s="14" t="n"/>
      <c r="E22" s="14" t="n"/>
      <c r="F22" s="14" t="n"/>
      <c r="G22" s="14" t="n"/>
      <c r="H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3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3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3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3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3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3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3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3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3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3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3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3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3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3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3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3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3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3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3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3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3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3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3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3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3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3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3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3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3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3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3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3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3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3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3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3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3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3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3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3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3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3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3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3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3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3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3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3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3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3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3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3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3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3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3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3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3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3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3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3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3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3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3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3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3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3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3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3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3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3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3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3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3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3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3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3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3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3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3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3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3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3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3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3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3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3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3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3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3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3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3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3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3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3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3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3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3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3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3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3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3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3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3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3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3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3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3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3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3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3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3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3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3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3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3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3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3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3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3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3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3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3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3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3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3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3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3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3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3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3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3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3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3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3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3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3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3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3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3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3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3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3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3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3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3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3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3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3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3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3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3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3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3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3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3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3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3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3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3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3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3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3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3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3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3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3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3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3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3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3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3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3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3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3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3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3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3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3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3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3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3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3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3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3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3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3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3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3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3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3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3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3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3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3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3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3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3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3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3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3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3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3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3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3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3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3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3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3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3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3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3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3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3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3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3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3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3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3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3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3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3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3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3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3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3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3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3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3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3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3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3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3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3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3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3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3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3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3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3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3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3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3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3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3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3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3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3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3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3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3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3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3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3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3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3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3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3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3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3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3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3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3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3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3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3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3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3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3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3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3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3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3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3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3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3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3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3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3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3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3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3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3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3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3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3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3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3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3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3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3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3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3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3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3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3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3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3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3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3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3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3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3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3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3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3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3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3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3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3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3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3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3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3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3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3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3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3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3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3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3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3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3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3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3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3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3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3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3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3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3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3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3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3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3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3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3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3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3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3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3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3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3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3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3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3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3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3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3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3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3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3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3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3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3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3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3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3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3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3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3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3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3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3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3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3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3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3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3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3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3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3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3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3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3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3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3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3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3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3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3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3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3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3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3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3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3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3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3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3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3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3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3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3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3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3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3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3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3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3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3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3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3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3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3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3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3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3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3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3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3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3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3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3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3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3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3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3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3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3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3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3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3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3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3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3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3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3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3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3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3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3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3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3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3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3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3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3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3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3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3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3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3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3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3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3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3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3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3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3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3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3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3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3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3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3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3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3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3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3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3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3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3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3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3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3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3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3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3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3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3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3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3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3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3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3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3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3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3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3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3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3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3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3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3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3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3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3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3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3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3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3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3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3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3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3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3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3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3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3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3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3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3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3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3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3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3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3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3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3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3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3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3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3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3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3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3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3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3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3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3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3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3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3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3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3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3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3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3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3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3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3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3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3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3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3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3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3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3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3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3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3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3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3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3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3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3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3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3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3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3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3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3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3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3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3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3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3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3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3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3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3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3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3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3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3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3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3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3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3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3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3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3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3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3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3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3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3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3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3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3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3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3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3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3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3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3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3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3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3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3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3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3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3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3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3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3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3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3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3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3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3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3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3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3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3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3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3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3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3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3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3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3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3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3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3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3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3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3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3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3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3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3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3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3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3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3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3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3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3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3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3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3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3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3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3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3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3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3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3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3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3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3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3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3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3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3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3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3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3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3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3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3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3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3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3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3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3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3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3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3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3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3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3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3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3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3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3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3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3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3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3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3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3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3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3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3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3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3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3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3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3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3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3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3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3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3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3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3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3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3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3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3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3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3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3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3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3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3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3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3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3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3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3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3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3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3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3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3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3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3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3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3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3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3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3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3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3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3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3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3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3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3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3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3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3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3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3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3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3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3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3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3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3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3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3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3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3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3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3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3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3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3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3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3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3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3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3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3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3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3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3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3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3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3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3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3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3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3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3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3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3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3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3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3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3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3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3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3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3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3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3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3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3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3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3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3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3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3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3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3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3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3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3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3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3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3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3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3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3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3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3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3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3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3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3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3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3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3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3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3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3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3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3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3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3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3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3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3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3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3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3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3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3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3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3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3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3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3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3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3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3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3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3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3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3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3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3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3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3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3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3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3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3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3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3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3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3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3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3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3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3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3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3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3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3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3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3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3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3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3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3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3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3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3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3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3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3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3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3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3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3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3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3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3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3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3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3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3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3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3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3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3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3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3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3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3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3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3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3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3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3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3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3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3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3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3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3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3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3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3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3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3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3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3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AC842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96" min="1" max="1"/>
    <col width="23" customWidth="1" style="96" min="2" max="2"/>
    <col width="21" customWidth="1" style="96" min="3" max="4"/>
    <col width="25" customWidth="1" style="96" min="5" max="5"/>
    <col width="16.88" customWidth="1" style="96" min="6" max="6"/>
  </cols>
  <sheetData>
    <row r="1">
      <c r="A1" s="24" t="n"/>
      <c r="B1" s="78" t="n"/>
      <c r="C1" s="74" t="n"/>
      <c r="D1" s="14" t="n"/>
      <c r="E1" s="9" t="n"/>
      <c r="F1" s="11" t="n"/>
      <c r="G1" s="14" t="n"/>
      <c r="H1" s="14" t="inlineStr">
        <is>
          <t>Tổng</t>
        </is>
      </c>
      <c r="I1" s="90">
        <f>SUM(F4:F1023)</f>
        <v/>
      </c>
      <c r="J1" s="24" t="inlineStr">
        <is>
          <t>ăn uống</t>
        </is>
      </c>
      <c r="K1" s="24" t="inlineStr">
        <is>
          <t>vui chơi</t>
        </is>
      </c>
      <c r="L1" s="24" t="inlineStr">
        <is>
          <t>công việc</t>
        </is>
      </c>
      <c r="M1" s="24" t="inlineStr">
        <is>
          <t>học tập</t>
        </is>
      </c>
      <c r="N1" s="24" t="inlineStr">
        <is>
          <t>đồ dùng GĐ</t>
        </is>
      </c>
      <c r="O1" s="14" t="inlineStr">
        <is>
          <t>Phí tiện ích</t>
        </is>
      </c>
      <c r="P1" s="14" t="inlineStr">
        <is>
          <t>làm đẹp</t>
        </is>
      </c>
      <c r="Q1" s="14" t="inlineStr">
        <is>
          <t>y tế</t>
        </is>
      </c>
      <c r="R1" s="82" t="inlineStr">
        <is>
          <t>event</t>
        </is>
      </c>
      <c r="S1" s="82" t="inlineStr">
        <is>
          <t>nợ</t>
        </is>
      </c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</row>
    <row r="2">
      <c r="A2" s="24" t="n"/>
      <c r="B2" s="32" t="inlineStr">
        <is>
          <t>Ngày</t>
        </is>
      </c>
      <c r="C2" s="33" t="inlineStr">
        <is>
          <t>nội dung</t>
        </is>
      </c>
      <c r="D2" s="34" t="inlineStr">
        <is>
          <t>Hạng mục</t>
        </is>
      </c>
      <c r="E2" s="34" t="inlineStr">
        <is>
          <t>Phân loại</t>
        </is>
      </c>
      <c r="F2" s="52" t="inlineStr">
        <is>
          <t>Số Tiền</t>
        </is>
      </c>
      <c r="G2" s="14" t="n"/>
      <c r="H2" s="37" t="inlineStr">
        <is>
          <t>Chung</t>
        </is>
      </c>
      <c r="I2" s="37">
        <f>SUM(J2:S2)</f>
        <v/>
      </c>
      <c r="J2" s="14">
        <f>SUMIFS($F$4:$F$842 , $D$4:$D$842, "Ăn uống", $E$4:$E$842, "chung")</f>
        <v/>
      </c>
      <c r="K2" s="14">
        <f>SUMIFS($F$4:$F$842 , $D$4:$D$842, "vui chơi", $E$4:$E$842, "chung")</f>
        <v/>
      </c>
      <c r="L2" s="14">
        <f>SUMIFS($F$4:$F$842 , $D$4:$D$842, "Công việc", $E$4:$E$842, "chung")</f>
        <v/>
      </c>
      <c r="M2" s="14">
        <f>SUMIFS($F$4:$F$842 , $D$4:$D$842, "học tập", $E$4:$E$842, "chung")</f>
        <v/>
      </c>
      <c r="N2" s="14">
        <f>SUMIFS($F$4:$F$842 , $D$4:$D$842, "đồ dùng GĐ", $E$4:$E$842, "chung")</f>
        <v/>
      </c>
      <c r="O2" s="14">
        <f>SUMIFS($F$4:$F$842 , $D$4:$D$842, "phí tiện ích", $E$4:$E$842, "chung")</f>
        <v/>
      </c>
      <c r="P2" s="14">
        <f>SUMIFS($F$4:$F$842 , $D$4:$D$842, "Làm đẹp", $E$4:$E$842, "chung")</f>
        <v/>
      </c>
      <c r="Q2" s="14">
        <f>SUMIFS($F$4:$F$842 , $D$4:$D$842, "Y tế", $E$4:$E$842, "chung")</f>
        <v/>
      </c>
      <c r="R2" s="14">
        <f>SUMIFS($F$4:$F$842 , $D$4:$D$842, "event", $E$4:$E$842, "chung")</f>
        <v/>
      </c>
      <c r="S2" s="14">
        <f>SUMIFS($F$4:$F$842 , $D$4:$D$842, "Nợ", $E$4:$E$842, "chung")</f>
        <v/>
      </c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>
      <c r="A3" s="24" t="n"/>
      <c r="B3" s="67" t="n">
        <v>46054</v>
      </c>
      <c r="C3" s="69" t="n"/>
      <c r="F3" s="14">
        <f>SUM(F4:F842)</f>
        <v/>
      </c>
      <c r="H3" s="37" t="inlineStr">
        <is>
          <t>Chồng</t>
        </is>
      </c>
      <c r="I3" s="37">
        <f>SUM(J3:S3)</f>
        <v/>
      </c>
      <c r="J3" s="14">
        <f>SUMIFS($F$4:$F$842 , $D$4:$D$842, "Ăn uống", $E$4:$E$842, "chồng")</f>
        <v/>
      </c>
      <c r="K3" s="14">
        <f>SUMIFS($F$4:$F$842 , $D$4:$D$842, "vui chơi", $E$4:$E$842, "chồng")</f>
        <v/>
      </c>
      <c r="L3" s="14">
        <f>SUMIFS($F$4:$F$842 , $D$4:$D$842, "Công việc", $E$4:$E$842, "chồng")</f>
        <v/>
      </c>
      <c r="M3" s="14">
        <f>SUMIFS($F$4:$F$842 , $D$4:$D$842, "học tập", $E$4:$E$842, "chồng")</f>
        <v/>
      </c>
      <c r="N3" s="14">
        <f>SUMIFS($F$4:$F$842 , $D$4:$D$842, "đồ dùng GĐ", $E$4:$E$842, "chồng")</f>
        <v/>
      </c>
      <c r="O3" s="14">
        <f>SUMIFS($F$4:$F$842 , $D$4:$D$842, "phí tiện ích", $E$4:$E$842, "chồng")</f>
        <v/>
      </c>
      <c r="P3" s="14">
        <f>SUMIFS($F$4:$F$842 , $D$4:$D$842, "Làm đẹp", $E$4:$E$842, "chồng")</f>
        <v/>
      </c>
      <c r="Q3" s="14">
        <f>SUMIFS($F$4:$F$842 , $D$4:$D$842, "Y tế", $E$4:$E$842, "chồng")</f>
        <v/>
      </c>
      <c r="R3" s="14">
        <f>SUMIFS($F$4:$F$842 , $D$4:$D$842, "event", $E$4:$E$842, "chồng")</f>
        <v/>
      </c>
      <c r="S3" s="14">
        <f>SUMIFS($F$4:$F$842 , $D$4:$D$842, "Nợ", $E$4:$E$842, "chồng")</f>
        <v/>
      </c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>
      <c r="A4" s="24" t="n"/>
      <c r="B4" s="73" t="n"/>
      <c r="C4" s="74" t="inlineStr">
        <is>
          <t>hikid</t>
        </is>
      </c>
      <c r="D4" s="14" t="inlineStr">
        <is>
          <t>Ăn uống</t>
        </is>
      </c>
      <c r="E4" s="14" t="inlineStr">
        <is>
          <t>SUBO</t>
        </is>
      </c>
      <c r="F4" s="14" t="n">
        <v>38000</v>
      </c>
      <c r="G4" s="14" t="inlineStr">
        <is>
          <t>vp</t>
        </is>
      </c>
      <c r="H4" s="76" t="inlineStr">
        <is>
          <t>vợ</t>
        </is>
      </c>
      <c r="I4" s="37">
        <f>SUM(J4:S4)</f>
        <v/>
      </c>
      <c r="J4" s="14">
        <f>SUMIFS($F$4:$F$842 , $D$4:$D$842, "Ăn uống", $E$4:$E$842, "vợ")</f>
        <v/>
      </c>
      <c r="K4" s="14">
        <f>SUMIFS($F$4:$F$842 , $D$4:$D$842, "vui chơi", $E$4:$E$842, "vợ")</f>
        <v/>
      </c>
      <c r="L4" s="14">
        <f>SUMIFS($F$4:$F$842 , $D$4:$D$842, "Công việc", $E$4:$E$842, "vợ")</f>
        <v/>
      </c>
      <c r="M4" s="14">
        <f>SUMIFS($F$4:$F$842 , $D$4:$D$842, "học tập", $E$4:$E$842, "vợ")</f>
        <v/>
      </c>
      <c r="N4" s="14">
        <f>SUMIFS($F$4:$F$842 , $D$4:$D$842, "đồ dùng GĐ", $E$4:$E$842, "vợ")</f>
        <v/>
      </c>
      <c r="O4" s="14">
        <f>SUMIFS($F$4:$F$842 , $D$4:$D$842, "phí tiện ích", $E$4:$E$842, "vợ")</f>
        <v/>
      </c>
      <c r="P4" s="14">
        <f>SUMIFS($F$4:$F$842 , $D$4:$D$842, "Làm đẹp", $E$4:$E$842, "vợ")</f>
        <v/>
      </c>
      <c r="Q4" s="14">
        <f>SUMIFS($F$4:$F$842 , $D$4:$D$842, "Y tế", $E$4:$E$842, "vợ")</f>
        <v/>
      </c>
      <c r="R4" s="14">
        <f>SUMIFS($F$4:$F$842 , $D$4:$D$842, "event", $E$4:$E$842, "vợ")</f>
        <v/>
      </c>
      <c r="S4" s="14">
        <f>SUMIFS($F$4:$F$842 , $D$4:$D$842, "Nợ", $E$4:$E$842, "vợ")</f>
        <v/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>
      <c r="A5" s="24" t="n"/>
      <c r="B5" s="67" t="n"/>
      <c r="C5" s="74" t="inlineStr">
        <is>
          <t>bhx</t>
        </is>
      </c>
      <c r="D5" s="14" t="inlineStr">
        <is>
          <t>Ăn uống</t>
        </is>
      </c>
      <c r="E5" s="14" t="inlineStr">
        <is>
          <t>Chung</t>
        </is>
      </c>
      <c r="F5" s="14" t="n">
        <v>193000</v>
      </c>
      <c r="G5" s="14" t="inlineStr">
        <is>
          <t>vp</t>
        </is>
      </c>
      <c r="H5" s="76" t="inlineStr">
        <is>
          <t>subo</t>
        </is>
      </c>
      <c r="I5" s="37">
        <f>SUM(J5:S5)</f>
        <v/>
      </c>
      <c r="J5" s="14">
        <f>SUMIFS($F$4:$F$842 , $D$4:$D$842, "Ăn uống", $E$4:$E$842, "SUBO")</f>
        <v/>
      </c>
      <c r="K5" s="14">
        <f>SUMIFS($F$4:$F$842 , $D$4:$D$842, "vui chơi", $E$4:$E$842, "SUBO")</f>
        <v/>
      </c>
      <c r="L5" s="14">
        <f>SUMIFS($F$4:$F$842 , $D$4:$D$842, "Công việc", $E$4:$E$842, "SUBO")</f>
        <v/>
      </c>
      <c r="M5" s="14">
        <f>SUMIFS($F$4:$F$842 , $D$4:$D$842, "học tập", $E$4:$E$842, "SUBO")</f>
        <v/>
      </c>
      <c r="N5" s="14">
        <f>SUMIFS($F$4:$F$842 , $D$4:$D$842, "đồ dùng GĐ", $E$4:$E$842, "SUBO")</f>
        <v/>
      </c>
      <c r="O5" s="14">
        <f>SUMIFS($F$4:$F$842 , $D$4:$D$842, "phí tiện ích", $E$4:$E$842, "SUBO")</f>
        <v/>
      </c>
      <c r="P5" s="14">
        <f>SUMIFS($F$4:$F$842 , $D$4:$D$842, "Làm đẹp", $E$4:$E$842, "SUBO")</f>
        <v/>
      </c>
      <c r="Q5" s="14">
        <f>SUMIFS($F$4:$F$842 , $D$4:$D$842, "Y tế", $E$4:$E$842, "SUBO")</f>
        <v/>
      </c>
      <c r="R5" s="14">
        <f>SUMIFS($F$4:$F$842 , $D$4:$D$842, "event", $E$4:$E$842, "SUBO")</f>
        <v/>
      </c>
      <c r="S5" s="14">
        <f>SUMIFS($F$4:$F$842 , $D$4:$D$842, "Nợ", $E$4:$E$842, "SUBO")</f>
        <v/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>
      <c r="A6" s="24" t="n"/>
      <c r="B6" s="67" t="n"/>
      <c r="C6" s="74" t="inlineStr">
        <is>
          <t>king food</t>
        </is>
      </c>
      <c r="D6" s="14" t="inlineStr">
        <is>
          <t>Ăn uống</t>
        </is>
      </c>
      <c r="E6" s="14" t="inlineStr">
        <is>
          <t>Chung</t>
        </is>
      </c>
      <c r="F6" s="14" t="n">
        <v>266000</v>
      </c>
      <c r="G6" s="14" t="inlineStr">
        <is>
          <t>vp</t>
        </is>
      </c>
      <c r="H6" s="76" t="inlineStr">
        <is>
          <t>sugi</t>
        </is>
      </c>
      <c r="I6" s="37">
        <f>SUM(J6:S6)</f>
        <v/>
      </c>
      <c r="J6" s="14">
        <f>SUMIFS($F$4:$F$842 , $D$4:$D$842, "Ăn uống", $E$4:$E$842, "SUGI")</f>
        <v/>
      </c>
      <c r="K6" s="14">
        <f>SUMIFS($F$4:$F$842 , $D$4:$D$842, "vui chơi", $E$4:$E$842, "SUGI")</f>
        <v/>
      </c>
      <c r="L6" s="14">
        <f>SUMIFS($F$4:$F$842 , $D$4:$D$842, "Công việc", $E$4:$E$842, "SUGI")</f>
        <v/>
      </c>
      <c r="M6" s="14">
        <f>SUMIFS($F$4:$F$842 , $D$4:$D$842, "học tập", $E$4:$E$842, "SUGI")</f>
        <v/>
      </c>
      <c r="N6" s="14">
        <f>SUMIFS($F$4:$F$842 , $D$4:$D$842, "đồ dùng GĐ", $E$4:$E$842, "SUGI")</f>
        <v/>
      </c>
      <c r="O6" s="14">
        <f>SUMIFS($F$4:$F$842 , $D$4:$D$842, "phí tiện ích", $E$4:$E$842, "SUGI")</f>
        <v/>
      </c>
      <c r="P6" s="14">
        <f>SUMIFS($F$4:$F$842 , $D$4:$D$842, "Làm đẹp", $E$4:$E$842, "SUGI")</f>
        <v/>
      </c>
      <c r="Q6" s="14">
        <f>SUMIFS($F$4:$F$842 , $D$4:$D$842, "Y tế", $E$4:$E$842, "SUGI")</f>
        <v/>
      </c>
      <c r="R6" s="14">
        <f>SUMIFS($F$4:$F$842 , $D$4:$D$842, "event", $E$4:$E$842, "SUGI")</f>
        <v/>
      </c>
      <c r="S6" s="14">
        <f>SUMIFS($F$4:$F$842 , $D$4:$D$842, "Nợ", $E$4:$E$842, "SUGI")</f>
        <v/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>
      <c r="A7" s="24" t="n"/>
      <c r="B7" s="67" t="n"/>
      <c r="C7" s="74" t="inlineStr">
        <is>
          <t>bo sun đi chơi</t>
        </is>
      </c>
      <c r="D7" s="14" t="inlineStr">
        <is>
          <t>vui chơi</t>
        </is>
      </c>
      <c r="E7" s="14" t="inlineStr">
        <is>
          <t>SUBO</t>
        </is>
      </c>
      <c r="F7" s="14" t="n">
        <v>220000</v>
      </c>
      <c r="G7" s="14" t="n"/>
      <c r="H7" s="14" t="n"/>
      <c r="I7" s="14" t="inlineStr">
        <is>
          <t>sum</t>
        </is>
      </c>
      <c r="J7" s="77">
        <f>SUM(J2:J6)</f>
        <v/>
      </c>
      <c r="K7" s="77">
        <f>SUM(K2:K6)</f>
        <v/>
      </c>
      <c r="L7" s="77">
        <f>SUM(L2:L6)</f>
        <v/>
      </c>
      <c r="M7" s="77">
        <f>SUM(M2:M6)</f>
        <v/>
      </c>
      <c r="N7" s="77">
        <f>SUM(N2:N6)</f>
        <v/>
      </c>
      <c r="O7" s="77">
        <f>SUM(O2:O6)</f>
        <v/>
      </c>
      <c r="P7" s="77">
        <f>SUM(P2:P6)</f>
        <v/>
      </c>
      <c r="Q7" s="77">
        <f>SUM(Q2:Q6)</f>
        <v/>
      </c>
      <c r="R7" s="77">
        <f>SUM(R2:R6)</f>
        <v/>
      </c>
      <c r="S7" s="77">
        <f>SUM(S2:S6)</f>
        <v/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>
      <c r="A8" s="24" t="n"/>
      <c r="B8" s="67" t="n"/>
      <c r="C8" s="74" t="inlineStr">
        <is>
          <t>sữa thanh</t>
        </is>
      </c>
      <c r="D8" s="14" t="inlineStr">
        <is>
          <t>Ăn uống</t>
        </is>
      </c>
      <c r="E8" s="14" t="inlineStr">
        <is>
          <t>SUGI</t>
        </is>
      </c>
      <c r="F8" s="14" t="n">
        <v>100000</v>
      </c>
      <c r="G8" s="14" t="inlineStr">
        <is>
          <t>vp</t>
        </is>
      </c>
      <c r="H8" s="14" t="n"/>
      <c r="I8" s="14" t="inlineStr">
        <is>
          <t>%</t>
        </is>
      </c>
      <c r="J8" s="72">
        <f>J7/$I$1</f>
        <v/>
      </c>
      <c r="K8" s="72">
        <f>K7/$I$1</f>
        <v/>
      </c>
      <c r="L8" s="72">
        <f>L7/$I$1</f>
        <v/>
      </c>
      <c r="M8" s="72">
        <f>M7/$I$1</f>
        <v/>
      </c>
      <c r="N8" s="72">
        <f>N7/$I$1</f>
        <v/>
      </c>
      <c r="O8" s="72">
        <f>O7/$I$1</f>
        <v/>
      </c>
      <c r="P8" s="72">
        <f>P7/$I$1</f>
        <v/>
      </c>
      <c r="Q8" s="72">
        <f>Q7/$I$1</f>
        <v/>
      </c>
      <c r="R8" s="72">
        <f>R7/$I$1</f>
        <v/>
      </c>
      <c r="S8" s="72">
        <f>S7/$I$1</f>
        <v/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>
      <c r="A9" s="24" t="n"/>
      <c r="B9" s="67" t="n">
        <v>46055</v>
      </c>
      <c r="C9" s="74" t="inlineStr">
        <is>
          <t>spee túi trữ sữa</t>
        </is>
      </c>
      <c r="D9" s="14" t="inlineStr">
        <is>
          <t>đồ dùng GĐ</t>
        </is>
      </c>
      <c r="E9" s="14" t="inlineStr">
        <is>
          <t>SUGI</t>
        </is>
      </c>
      <c r="F9" s="14" t="n">
        <v>112000</v>
      </c>
      <c r="G9" s="14" t="inlineStr">
        <is>
          <t>vp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>
      <c r="A10" s="24" t="n"/>
      <c r="B10" s="67" t="n"/>
      <c r="C10" s="74" t="inlineStr">
        <is>
          <t>spee drap</t>
        </is>
      </c>
      <c r="D10" s="14" t="inlineStr">
        <is>
          <t>đồ dùng GĐ</t>
        </is>
      </c>
      <c r="E10" s="14" t="inlineStr">
        <is>
          <t>Chung</t>
        </is>
      </c>
      <c r="F10" s="14" t="n">
        <v>272000</v>
      </c>
      <c r="G10" s="14" t="inlineStr">
        <is>
          <t>vp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>
      <c r="A11" s="24" t="n"/>
      <c r="B11" s="67" t="n"/>
      <c r="C11" s="74" t="inlineStr">
        <is>
          <t>spee bàn chải dr</t>
        </is>
      </c>
      <c r="D11" s="14" t="inlineStr">
        <is>
          <t>đồ dùng GĐ</t>
        </is>
      </c>
      <c r="E11" s="14" t="inlineStr">
        <is>
          <t>Chung</t>
        </is>
      </c>
      <c r="F11" s="14" t="n">
        <v>35000</v>
      </c>
      <c r="G11" s="14" t="inlineStr">
        <is>
          <t>vp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>
        <f>J4/14</f>
        <v/>
      </c>
      <c r="W11" s="14" t="n"/>
      <c r="X11" s="14" t="n"/>
      <c r="Y11" s="14" t="n"/>
      <c r="Z11" s="14" t="n"/>
      <c r="AA11" s="14" t="n"/>
      <c r="AB11" s="14" t="n"/>
      <c r="AC11" s="14" t="n"/>
    </row>
    <row r="12">
      <c r="A12" s="24" t="n"/>
      <c r="B12" s="67" t="n"/>
      <c r="C12" s="74" t="inlineStr">
        <is>
          <t>spee quần áo sb</t>
        </is>
      </c>
      <c r="D12" s="14" t="inlineStr">
        <is>
          <t>Làm đẹp</t>
        </is>
      </c>
      <c r="E12" s="14" t="inlineStr">
        <is>
          <t>SUBO</t>
        </is>
      </c>
      <c r="F12" s="14" t="n">
        <v>297000</v>
      </c>
      <c r="G12" s="14" t="inlineStr">
        <is>
          <t>vp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>
      <c r="A13" s="24" t="n"/>
      <c r="B13" s="67" t="n"/>
      <c r="C13" s="74" t="inlineStr">
        <is>
          <t>spee quần áo sb</t>
        </is>
      </c>
      <c r="D13" s="14" t="inlineStr">
        <is>
          <t>Làm đẹp</t>
        </is>
      </c>
      <c r="E13" s="14" t="inlineStr">
        <is>
          <t>SUBO</t>
        </is>
      </c>
      <c r="F13" s="14" t="n">
        <v>463000</v>
      </c>
      <c r="G13" s="14" t="inlineStr">
        <is>
          <t>vp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>
        <f>J3/14</f>
        <v/>
      </c>
      <c r="W13" s="14" t="n"/>
      <c r="X13" s="14" t="n"/>
      <c r="Y13" s="14" t="n"/>
      <c r="Z13" s="14" t="n"/>
      <c r="AA13" s="14" t="n"/>
      <c r="AB13" s="14" t="n"/>
      <c r="AC13" s="14" t="n"/>
    </row>
    <row r="14">
      <c r="A14" s="24" t="n"/>
      <c r="B14" s="67" t="n"/>
      <c r="C14" s="74" t="inlineStr">
        <is>
          <t>spee quần áo sb</t>
        </is>
      </c>
      <c r="D14" s="14" t="inlineStr">
        <is>
          <t>Làm đẹp</t>
        </is>
      </c>
      <c r="E14" s="14" t="inlineStr">
        <is>
          <t>SUBO</t>
        </is>
      </c>
      <c r="F14" s="14" t="n">
        <v>718000</v>
      </c>
      <c r="G14" s="14" t="inlineStr">
        <is>
          <t>vp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</row>
    <row r="15">
      <c r="A15" s="24" t="n"/>
      <c r="B15" s="67" t="n"/>
      <c r="C15" s="74" t="inlineStr">
        <is>
          <t>spee dầu gội</t>
        </is>
      </c>
      <c r="D15" s="14" t="inlineStr">
        <is>
          <t>đồ dùng GĐ</t>
        </is>
      </c>
      <c r="E15" s="14" t="inlineStr">
        <is>
          <t>Chung</t>
        </is>
      </c>
      <c r="F15" s="14" t="n">
        <v>531000</v>
      </c>
      <c r="G15" s="14" t="inlineStr">
        <is>
          <t>vp</t>
        </is>
      </c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>
      <c r="A16" s="24" t="n"/>
      <c r="B16" s="67" t="n"/>
      <c r="C16" s="74" t="inlineStr">
        <is>
          <t>spee vim</t>
        </is>
      </c>
      <c r="D16" s="14" t="inlineStr">
        <is>
          <t>đồ dùng GĐ</t>
        </is>
      </c>
      <c r="E16" s="14" t="inlineStr">
        <is>
          <t>Chung</t>
        </is>
      </c>
      <c r="F16" s="14" t="n">
        <v>199000</v>
      </c>
      <c r="G16" s="14" t="inlineStr">
        <is>
          <t>vp</t>
        </is>
      </c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>
      <c r="A17" s="24" t="n"/>
      <c r="B17" s="67" t="n"/>
      <c r="C17" s="74" t="inlineStr">
        <is>
          <t>spee vinamilk</t>
        </is>
      </c>
      <c r="D17" s="14" t="inlineStr">
        <is>
          <t>Ăn uống</t>
        </is>
      </c>
      <c r="E17" s="14" t="inlineStr">
        <is>
          <t>Chung</t>
        </is>
      </c>
      <c r="F17" s="14" t="n">
        <v>471000</v>
      </c>
      <c r="G17" s="14" t="inlineStr">
        <is>
          <t>vp</t>
        </is>
      </c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</row>
    <row r="18">
      <c r="A18" s="24" t="n"/>
      <c r="B18" s="67" t="n"/>
      <c r="C18" s="74" t="inlineStr">
        <is>
          <t>spee băng đô</t>
        </is>
      </c>
      <c r="D18" s="14" t="inlineStr">
        <is>
          <t>Làm đẹp</t>
        </is>
      </c>
      <c r="E18" s="14" t="inlineStr">
        <is>
          <t>SUGI</t>
        </is>
      </c>
      <c r="F18" s="14" t="n">
        <v>121000</v>
      </c>
      <c r="G18" s="14" t="inlineStr">
        <is>
          <t>vp</t>
        </is>
      </c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>
      <c r="A19" s="24" t="n"/>
      <c r="B19" s="67" t="n"/>
      <c r="C19" s="74" t="inlineStr">
        <is>
          <t>spee túi trữ sữa</t>
        </is>
      </c>
      <c r="D19" s="14" t="inlineStr">
        <is>
          <t>đồ dùng GĐ</t>
        </is>
      </c>
      <c r="E19" s="14" t="inlineStr">
        <is>
          <t>SUGI</t>
        </is>
      </c>
      <c r="F19" s="14" t="n">
        <v>156000</v>
      </c>
      <c r="G19" s="14" t="inlineStr">
        <is>
          <t>vp</t>
        </is>
      </c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>
      <c r="A20" s="24" t="n"/>
      <c r="B20" s="67" t="n"/>
      <c r="C20" s="74" t="inlineStr">
        <is>
          <t>be</t>
        </is>
      </c>
      <c r="D20" s="14" t="inlineStr">
        <is>
          <t>phí tiện ích</t>
        </is>
      </c>
      <c r="E20" s="14" t="inlineStr">
        <is>
          <t>vợ</t>
        </is>
      </c>
      <c r="F20" s="14" t="n">
        <v>53000</v>
      </c>
      <c r="G20" s="14" t="inlineStr">
        <is>
          <t>vp</t>
        </is>
      </c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</row>
    <row r="21">
      <c r="A21" s="24" t="n"/>
      <c r="B21" s="67" t="n"/>
      <c r="C21" s="74" t="inlineStr">
        <is>
          <t>gội đầu</t>
        </is>
      </c>
      <c r="D21" s="14" t="inlineStr">
        <is>
          <t>Làm đẹp</t>
        </is>
      </c>
      <c r="E21" s="14" t="inlineStr">
        <is>
          <t>vợ</t>
        </is>
      </c>
      <c r="F21" s="14" t="n">
        <v>200000</v>
      </c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</row>
    <row r="22">
      <c r="A22" s="24" t="n"/>
      <c r="B22" s="67" t="n"/>
      <c r="C22" s="74" t="inlineStr">
        <is>
          <t>vú sữa + đậu hũ</t>
        </is>
      </c>
      <c r="D22" s="14" t="inlineStr">
        <is>
          <t>Ăn uống</t>
        </is>
      </c>
      <c r="E22" s="14" t="inlineStr">
        <is>
          <t>Chung</t>
        </is>
      </c>
      <c r="F22" s="14" t="n">
        <v>72000</v>
      </c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</row>
    <row r="23">
      <c r="A23" s="24" t="n"/>
      <c r="B23" s="67" t="n">
        <v>46056</v>
      </c>
      <c r="C23" s="74" t="inlineStr">
        <is>
          <t>nồi</t>
        </is>
      </c>
      <c r="D23" s="14" t="inlineStr">
        <is>
          <t>đồ dùng GĐ</t>
        </is>
      </c>
      <c r="E23" s="14" t="inlineStr">
        <is>
          <t>Chung</t>
        </is>
      </c>
      <c r="F23" s="14" t="n">
        <v>229000</v>
      </c>
      <c r="G23" s="14" t="inlineStr">
        <is>
          <t>vp</t>
        </is>
      </c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</row>
    <row r="24">
      <c r="A24" s="24" t="n"/>
      <c r="B24" s="78" t="n"/>
      <c r="C24" s="74" t="inlineStr">
        <is>
          <t>xăng</t>
        </is>
      </c>
      <c r="D24" s="14" t="inlineStr">
        <is>
          <t>phí tiện ích</t>
        </is>
      </c>
      <c r="E24" s="14" t="inlineStr">
        <is>
          <t>vợ</t>
        </is>
      </c>
      <c r="F24" s="14" t="n">
        <v>77000</v>
      </c>
      <c r="G24" s="14" t="inlineStr">
        <is>
          <t>vp</t>
        </is>
      </c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</row>
    <row r="25">
      <c r="A25" s="24" t="n"/>
      <c r="B25" s="78" t="n"/>
      <c r="C25" s="74" t="inlineStr">
        <is>
          <t>bệnh viện</t>
        </is>
      </c>
      <c r="D25" s="14" t="inlineStr">
        <is>
          <t>Y tế</t>
        </is>
      </c>
      <c r="E25" s="14" t="inlineStr">
        <is>
          <t>Chung</t>
        </is>
      </c>
      <c r="F25" s="14" t="n"/>
      <c r="G25" s="14" t="inlineStr">
        <is>
          <t>vp</t>
        </is>
      </c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</row>
    <row r="26">
      <c r="A26" s="24" t="n"/>
      <c r="B26" s="78" t="inlineStr">
        <is>
          <t>4/2</t>
        </is>
      </c>
      <c r="C26" s="74" t="inlineStr">
        <is>
          <t>coop mart</t>
        </is>
      </c>
      <c r="D26" s="14" t="inlineStr">
        <is>
          <t>Ăn uống</t>
        </is>
      </c>
      <c r="E26" s="14" t="inlineStr">
        <is>
          <t>Chung</t>
        </is>
      </c>
      <c r="F26" s="14">
        <f>136000+513000</f>
        <v/>
      </c>
      <c r="G26" s="14" t="inlineStr">
        <is>
          <t>vp</t>
        </is>
      </c>
      <c r="H26" s="14">
        <f>SUM(F4,F5,F6,F8,F9:F20,F23:F37)</f>
        <v/>
      </c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</row>
    <row r="27">
      <c r="A27" s="24" t="n"/>
      <c r="B27" s="78" t="inlineStr">
        <is>
          <t>5/2</t>
        </is>
      </c>
      <c r="C27" s="74" t="inlineStr">
        <is>
          <t>coop, winmart</t>
        </is>
      </c>
      <c r="D27" s="14" t="inlineStr">
        <is>
          <t>Ăn uống</t>
        </is>
      </c>
      <c r="E27" s="14" t="inlineStr">
        <is>
          <t>Chung</t>
        </is>
      </c>
      <c r="F27" s="14">
        <f>77000+168000</f>
        <v/>
      </c>
      <c r="G27" s="14" t="inlineStr">
        <is>
          <t>vp</t>
        </is>
      </c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</row>
    <row r="28">
      <c r="A28" s="24" t="n"/>
      <c r="B28" s="78" t="n"/>
      <c r="C28" s="74" t="inlineStr">
        <is>
          <t>chat gpt</t>
        </is>
      </c>
      <c r="D28" s="14" t="inlineStr">
        <is>
          <t>Công việc</t>
        </is>
      </c>
      <c r="E28" s="14" t="inlineStr">
        <is>
          <t>Chung</t>
        </is>
      </c>
      <c r="F28" s="14" t="n">
        <v>579000</v>
      </c>
      <c r="G28" s="14" t="inlineStr">
        <is>
          <t>vp</t>
        </is>
      </c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</row>
    <row r="29">
      <c r="A29" s="24" t="n"/>
      <c r="B29" s="78" t="n"/>
      <c r="C29" s="74" t="inlineStr">
        <is>
          <t>circle k</t>
        </is>
      </c>
      <c r="D29" s="14" t="inlineStr">
        <is>
          <t>Ăn uống</t>
        </is>
      </c>
      <c r="E29" s="14" t="inlineStr">
        <is>
          <t>Chung</t>
        </is>
      </c>
      <c r="F29" s="14" t="n">
        <v>84000</v>
      </c>
      <c r="G29" s="14" t="inlineStr">
        <is>
          <t>vp</t>
        </is>
      </c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</row>
    <row r="30">
      <c r="A30" s="24" t="n"/>
      <c r="B30" s="78" t="n"/>
      <c r="C30" s="74" t="inlineStr">
        <is>
          <t>bhx</t>
        </is>
      </c>
      <c r="D30" s="14" t="inlineStr">
        <is>
          <t>Ăn uống</t>
        </is>
      </c>
      <c r="E30" s="14" t="inlineStr">
        <is>
          <t>Chung</t>
        </is>
      </c>
      <c r="F30" s="14" t="n">
        <v>22000</v>
      </c>
      <c r="G30" s="14" t="inlineStr">
        <is>
          <t>vp</t>
        </is>
      </c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</row>
    <row r="31">
      <c r="A31" s="24" t="n"/>
      <c r="B31" s="78" t="n"/>
      <c r="C31" s="74" t="inlineStr">
        <is>
          <t>grab</t>
        </is>
      </c>
      <c r="D31" s="14" t="inlineStr">
        <is>
          <t>phí tiện ích</t>
        </is>
      </c>
      <c r="E31" s="14" t="inlineStr">
        <is>
          <t>SUBO</t>
        </is>
      </c>
      <c r="F31" s="14" t="n">
        <v>28000</v>
      </c>
      <c r="G31" s="14" t="inlineStr">
        <is>
          <t>vp</t>
        </is>
      </c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</row>
    <row r="32">
      <c r="A32" s="24" t="n"/>
      <c r="B32" s="78" t="inlineStr">
        <is>
          <t>8/2</t>
        </is>
      </c>
      <c r="C32" s="74" t="inlineStr">
        <is>
          <t>thuốc</t>
        </is>
      </c>
      <c r="D32" s="14" t="inlineStr">
        <is>
          <t>Y tế</t>
        </is>
      </c>
      <c r="E32" s="14" t="inlineStr">
        <is>
          <t>Chung</t>
        </is>
      </c>
      <c r="F32" s="14" t="n">
        <v>690000</v>
      </c>
      <c r="G32" s="14" t="inlineStr">
        <is>
          <t>vp</t>
        </is>
      </c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</row>
    <row r="33">
      <c r="A33" s="24" t="n"/>
      <c r="B33" s="78" t="n"/>
      <c r="C33" s="74" t="inlineStr">
        <is>
          <t>tiniword</t>
        </is>
      </c>
      <c r="D33" s="14" t="inlineStr">
        <is>
          <t>vui chơi</t>
        </is>
      </c>
      <c r="E33" s="14" t="inlineStr">
        <is>
          <t>SUBO</t>
        </is>
      </c>
      <c r="F33" s="14" t="n">
        <v>162000</v>
      </c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</row>
    <row r="34">
      <c r="A34" s="24" t="n"/>
      <c r="B34" s="78" t="n"/>
      <c r="C34" s="74" t="inlineStr">
        <is>
          <t>pizza, nước</t>
        </is>
      </c>
      <c r="D34" s="14" t="inlineStr">
        <is>
          <t>Ăn uống</t>
        </is>
      </c>
      <c r="E34" s="14" t="inlineStr">
        <is>
          <t>Chung</t>
        </is>
      </c>
      <c r="F34" s="14">
        <f>510000+13000</f>
        <v/>
      </c>
      <c r="G34" s="14" t="inlineStr">
        <is>
          <t>vp</t>
        </is>
      </c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</row>
    <row r="35">
      <c r="A35" s="24" t="n"/>
      <c r="B35" s="78" t="inlineStr">
        <is>
          <t>9/2</t>
        </is>
      </c>
      <c r="C35" s="74" t="inlineStr">
        <is>
          <t>máy sưởi</t>
        </is>
      </c>
      <c r="D35" s="14" t="inlineStr">
        <is>
          <t>đồ dùng GĐ</t>
        </is>
      </c>
      <c r="E35" s="14" t="inlineStr">
        <is>
          <t>Chung</t>
        </is>
      </c>
      <c r="F35" s="14" t="n">
        <v>831000</v>
      </c>
      <c r="G35" s="14" t="inlineStr">
        <is>
          <t>vp</t>
        </is>
      </c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</row>
    <row r="36">
      <c r="A36" s="24" t="n"/>
      <c r="B36" s="78" t="n"/>
      <c r="C36" s="74" t="inlineStr">
        <is>
          <t>chậu tắm</t>
        </is>
      </c>
      <c r="D36" s="14" t="inlineStr">
        <is>
          <t>đồ dùng GĐ</t>
        </is>
      </c>
      <c r="E36" s="14" t="inlineStr">
        <is>
          <t>SUGI</t>
        </is>
      </c>
      <c r="F36" s="14" t="n">
        <v>198000</v>
      </c>
      <c r="G36" s="14" t="inlineStr">
        <is>
          <t>vp</t>
        </is>
      </c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</row>
    <row r="37">
      <c r="A37" s="24" t="n"/>
      <c r="B37" s="78" t="n"/>
      <c r="C37" s="74" t="inlineStr">
        <is>
          <t>be</t>
        </is>
      </c>
      <c r="D37" s="14" t="inlineStr">
        <is>
          <t>phí tiện ích</t>
        </is>
      </c>
      <c r="E37" s="14" t="inlineStr">
        <is>
          <t>SUBO</t>
        </is>
      </c>
      <c r="F37" s="14" t="n">
        <v>20000</v>
      </c>
      <c r="G37" s="14" t="inlineStr">
        <is>
          <t>vp-done</t>
        </is>
      </c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</row>
    <row r="38">
      <c r="A38" s="24" t="n"/>
      <c r="B38" s="78" t="n"/>
      <c r="C38" s="74" t="inlineStr">
        <is>
          <t>biếu bố mẹ ck</t>
        </is>
      </c>
      <c r="D38" s="14" t="inlineStr">
        <is>
          <t>event</t>
        </is>
      </c>
      <c r="E38" s="14" t="inlineStr">
        <is>
          <t>Chung</t>
        </is>
      </c>
      <c r="F38" s="14" t="n">
        <v>5000000</v>
      </c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</row>
    <row r="39">
      <c r="A39" s="24" t="n"/>
      <c r="B39" s="78" t="n"/>
      <c r="C39" s="74" t="inlineStr">
        <is>
          <t>nợ ck</t>
        </is>
      </c>
      <c r="D39" s="14" t="inlineStr">
        <is>
          <t>Nợ</t>
        </is>
      </c>
      <c r="E39" s="14" t="inlineStr">
        <is>
          <t>chồng</t>
        </is>
      </c>
      <c r="F39" s="14" t="n">
        <v>2250000</v>
      </c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</row>
    <row r="40">
      <c r="A40" s="24" t="n"/>
      <c r="B40" s="78" t="n"/>
      <c r="C40" s="74" t="inlineStr">
        <is>
          <t>đi sinh</t>
        </is>
      </c>
      <c r="D40" s="14" t="inlineStr">
        <is>
          <t>Y tế</t>
        </is>
      </c>
      <c r="E40" s="14" t="inlineStr">
        <is>
          <t>Chung</t>
        </is>
      </c>
      <c r="F40" s="14">
        <f>8000000+1358000-5619000</f>
        <v/>
      </c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</row>
    <row r="41">
      <c r="A41" s="24" t="n"/>
      <c r="B41" s="78" t="n"/>
      <c r="C41" s="74" t="inlineStr">
        <is>
          <t>phí qlcv</t>
        </is>
      </c>
      <c r="D41" s="14" t="inlineStr">
        <is>
          <t>phí tiện ích</t>
        </is>
      </c>
      <c r="E41" s="14" t="inlineStr">
        <is>
          <t>Chung</t>
        </is>
      </c>
      <c r="F41" s="14" t="n">
        <v>850000</v>
      </c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</row>
    <row r="42">
      <c r="A42" s="24" t="n"/>
      <c r="B42" s="73" t="n"/>
      <c r="C42" s="74" t="inlineStr">
        <is>
          <t>học phí subo</t>
        </is>
      </c>
      <c r="D42" s="14" t="inlineStr">
        <is>
          <t>học tập</t>
        </is>
      </c>
      <c r="E42" s="14" t="inlineStr">
        <is>
          <t>SUBO</t>
        </is>
      </c>
      <c r="F42" s="14" t="n">
        <v>9350000</v>
      </c>
      <c r="G42" s="14" t="n"/>
      <c r="H42" s="91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</row>
    <row r="43">
      <c r="A43" s="24" t="n"/>
      <c r="B43" s="73" t="n"/>
      <c r="C43" s="74" t="inlineStr">
        <is>
          <t>điện thoại</t>
        </is>
      </c>
      <c r="D43" s="14" t="inlineStr">
        <is>
          <t>Nợ</t>
        </is>
      </c>
      <c r="E43" s="14" t="inlineStr">
        <is>
          <t>vợ</t>
        </is>
      </c>
      <c r="F43" s="14" t="n">
        <v>3000000</v>
      </c>
      <c r="G43" s="14" t="n"/>
      <c r="H43" s="91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</row>
    <row r="44">
      <c r="A44" s="24" t="n"/>
      <c r="B44" s="73" t="n"/>
      <c r="C44" s="74" t="inlineStr">
        <is>
          <t>Xăng</t>
        </is>
      </c>
      <c r="D44" s="14" t="inlineStr">
        <is>
          <t>phí tiện ích</t>
        </is>
      </c>
      <c r="E44" s="14" t="inlineStr">
        <is>
          <t>chồng</t>
        </is>
      </c>
      <c r="F44" s="14" t="n">
        <v>70000</v>
      </c>
      <c r="G44" s="14" t="n"/>
      <c r="H44" s="91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</row>
    <row r="45">
      <c r="A45" s="24" t="n"/>
      <c r="B45" s="73" t="n"/>
      <c r="C45" s="74" t="inlineStr">
        <is>
          <t>nợ ck thuế</t>
        </is>
      </c>
      <c r="D45" s="14" t="inlineStr">
        <is>
          <t>Nợ</t>
        </is>
      </c>
      <c r="E45" s="14" t="inlineStr">
        <is>
          <t>chồng</t>
        </is>
      </c>
      <c r="F45" s="14" t="n">
        <v>3000000</v>
      </c>
      <c r="G45" s="14" t="n"/>
      <c r="H45" s="76" t="n"/>
      <c r="I45" s="37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</row>
    <row r="46">
      <c r="A46" s="24" t="n"/>
      <c r="B46" s="78" t="inlineStr">
        <is>
          <t>10/2</t>
        </is>
      </c>
      <c r="C46" s="74" t="inlineStr">
        <is>
          <t>điện</t>
        </is>
      </c>
      <c r="D46" s="14" t="inlineStr">
        <is>
          <t>phí tiện ích</t>
        </is>
      </c>
      <c r="E46" s="14" t="inlineStr">
        <is>
          <t>Chung</t>
        </is>
      </c>
      <c r="F46" s="14" t="n">
        <v>615000</v>
      </c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</row>
    <row r="47">
      <c r="A47" s="24" t="n"/>
      <c r="B47" s="78" t="n"/>
      <c r="C47" s="74" t="inlineStr">
        <is>
          <t>internet</t>
        </is>
      </c>
      <c r="D47" s="14" t="inlineStr">
        <is>
          <t>phí tiện ích</t>
        </is>
      </c>
      <c r="E47" s="14" t="inlineStr">
        <is>
          <t>Chung</t>
        </is>
      </c>
      <c r="F47" s="14" t="n">
        <v>220000</v>
      </c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</row>
    <row r="48">
      <c r="A48" s="24" t="n"/>
      <c r="B48" s="78" t="n"/>
      <c r="C48" s="74" t="inlineStr">
        <is>
          <t>khám cho sugi</t>
        </is>
      </c>
      <c r="D48" s="14" t="inlineStr">
        <is>
          <t>Y tế</t>
        </is>
      </c>
      <c r="E48" s="14" t="inlineStr">
        <is>
          <t>SUGI</t>
        </is>
      </c>
      <c r="F48" s="14">
        <f>150000+45000</f>
        <v/>
      </c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</row>
    <row r="49">
      <c r="A49" s="24" t="n"/>
      <c r="B49" s="78" t="n"/>
      <c r="C49" s="74" t="inlineStr">
        <is>
          <t>Sửa xe (bể bánh)</t>
        </is>
      </c>
      <c r="D49" s="14" t="inlineStr">
        <is>
          <t>phí tiện ích</t>
        </is>
      </c>
      <c r="E49" s="14" t="inlineStr">
        <is>
          <t>chồng</t>
        </is>
      </c>
      <c r="F49" s="14" t="n">
        <v>500000</v>
      </c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</row>
    <row r="50">
      <c r="A50" s="24" t="n"/>
      <c r="B50" s="78" t="n"/>
      <c r="C50" s="74" t="inlineStr">
        <is>
          <t>ăn trưa bv</t>
        </is>
      </c>
      <c r="D50" s="14" t="inlineStr">
        <is>
          <t>Ăn uống</t>
        </is>
      </c>
      <c r="E50" s="14" t="inlineStr">
        <is>
          <t>Chung</t>
        </is>
      </c>
      <c r="F50" s="14">
        <f>67000+10000</f>
        <v/>
      </c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</row>
    <row r="51">
      <c r="A51" s="24" t="n"/>
      <c r="B51" s="78" t="inlineStr">
        <is>
          <t>11/2</t>
        </is>
      </c>
      <c r="C51" s="74" t="inlineStr">
        <is>
          <t>điện thoại</t>
        </is>
      </c>
      <c r="D51" s="14" t="inlineStr">
        <is>
          <t>phí tiện ích</t>
        </is>
      </c>
      <c r="E51" s="14" t="inlineStr">
        <is>
          <t>vợ</t>
        </is>
      </c>
      <c r="F51" s="14" t="n">
        <v>90000</v>
      </c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>
        <f>J2+J3+J4</f>
        <v/>
      </c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</row>
    <row r="52">
      <c r="A52" s="24" t="n"/>
      <c r="B52" s="78" t="n"/>
      <c r="C52" s="74" t="inlineStr">
        <is>
          <t>spee sữa cho subo</t>
        </is>
      </c>
      <c r="D52" s="14" t="inlineStr">
        <is>
          <t>Ăn uống</t>
        </is>
      </c>
      <c r="E52" s="14" t="inlineStr">
        <is>
          <t>Chung</t>
        </is>
      </c>
      <c r="F52" s="14" t="n">
        <v>572000</v>
      </c>
      <c r="G52" s="14" t="inlineStr">
        <is>
          <t>vp</t>
        </is>
      </c>
      <c r="H52" s="14">
        <f>F52+F53+F54+F55+F56</f>
        <v/>
      </c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</row>
    <row r="53">
      <c r="A53" s="24" t="n"/>
      <c r="B53" s="78" t="n"/>
      <c r="C53" s="74" t="inlineStr">
        <is>
          <t>be 2 chiều</t>
        </is>
      </c>
      <c r="D53" s="14" t="inlineStr">
        <is>
          <t>phí tiện ích</t>
        </is>
      </c>
      <c r="E53" s="14" t="inlineStr">
        <is>
          <t>SUBO</t>
        </is>
      </c>
      <c r="F53" s="14" t="n">
        <v>45000</v>
      </c>
      <c r="G53" s="14" t="inlineStr">
        <is>
          <t>vp</t>
        </is>
      </c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>
        <f>T51/20</f>
        <v/>
      </c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</row>
    <row r="54">
      <c r="A54" s="24" t="n"/>
      <c r="B54" s="78" t="n"/>
      <c r="C54" s="74" t="inlineStr">
        <is>
          <t>winmart</t>
        </is>
      </c>
      <c r="D54" s="14" t="inlineStr">
        <is>
          <t>đồ dùng GĐ</t>
        </is>
      </c>
      <c r="E54" s="14" t="inlineStr">
        <is>
          <t>Chung</t>
        </is>
      </c>
      <c r="F54" s="14" t="n">
        <v>80000</v>
      </c>
      <c r="G54" s="14" t="inlineStr">
        <is>
          <t>vp</t>
        </is>
      </c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</row>
    <row r="55">
      <c r="A55" s="24" t="n"/>
      <c r="B55" s="78" t="n"/>
      <c r="C55" s="74" t="inlineStr">
        <is>
          <t>be 2 chiều</t>
        </is>
      </c>
      <c r="D55" s="14" t="inlineStr">
        <is>
          <t>phí tiện ích</t>
        </is>
      </c>
      <c r="E55" s="14" t="inlineStr">
        <is>
          <t>SUBO</t>
        </is>
      </c>
      <c r="F55" s="14" t="n">
        <v>63000</v>
      </c>
      <c r="G55" s="14" t="inlineStr">
        <is>
          <t>vp</t>
        </is>
      </c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</row>
    <row r="56">
      <c r="A56" s="24" t="n"/>
      <c r="B56" s="78" t="n"/>
      <c r="C56" s="74" t="inlineStr">
        <is>
          <t>yến</t>
        </is>
      </c>
      <c r="D56" s="14" t="inlineStr">
        <is>
          <t>Ăn uống</t>
        </is>
      </c>
      <c r="E56" s="14" t="inlineStr">
        <is>
          <t>Chung</t>
        </is>
      </c>
      <c r="F56" s="14" t="n">
        <v>2320000</v>
      </c>
      <c r="G56" s="14" t="inlineStr">
        <is>
          <t>vp-done</t>
        </is>
      </c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</row>
    <row r="57">
      <c r="A57" s="24" t="n"/>
      <c r="B57" s="78" t="n"/>
      <c r="C57" s="74" t="inlineStr">
        <is>
          <t>cắt chỉ</t>
        </is>
      </c>
      <c r="D57" s="14" t="inlineStr">
        <is>
          <t>Y tế</t>
        </is>
      </c>
      <c r="E57" s="14" t="inlineStr">
        <is>
          <t>Chung</t>
        </is>
      </c>
      <c r="F57" s="14" t="n">
        <v>150000</v>
      </c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</row>
    <row r="58">
      <c r="A58" s="24" t="n"/>
      <c r="B58" s="78" t="n"/>
      <c r="C58" s="74" t="inlineStr">
        <is>
          <t>tiền ăn mẹ đi chợ</t>
        </is>
      </c>
      <c r="D58" s="14" t="inlineStr">
        <is>
          <t>Ăn uống</t>
        </is>
      </c>
      <c r="E58" s="14" t="inlineStr">
        <is>
          <t>Chung</t>
        </is>
      </c>
      <c r="F58" s="14" t="n">
        <v>5000000</v>
      </c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</row>
    <row r="59">
      <c r="A59" s="24" t="n"/>
      <c r="B59" s="78" t="inlineStr">
        <is>
          <t>12/2</t>
        </is>
      </c>
      <c r="C59" s="74" t="inlineStr">
        <is>
          <t>khám TA, từ dũ</t>
        </is>
      </c>
      <c r="D59" s="14" t="inlineStr">
        <is>
          <t>Y tế</t>
        </is>
      </c>
      <c r="E59" s="14" t="inlineStr">
        <is>
          <t>SUGI</t>
        </is>
      </c>
      <c r="F59" s="14">
        <f>320000+150000</f>
        <v/>
      </c>
      <c r="G59" s="14" t="inlineStr">
        <is>
          <t>vp</t>
        </is>
      </c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</row>
    <row r="60">
      <c r="A60" s="24" t="n"/>
      <c r="B60" s="78" t="inlineStr">
        <is>
          <t>13/2</t>
        </is>
      </c>
      <c r="C60" s="74" t="inlineStr">
        <is>
          <t>kẹo tết</t>
        </is>
      </c>
      <c r="D60" s="14" t="inlineStr">
        <is>
          <t>Ăn uống</t>
        </is>
      </c>
      <c r="E60" s="14" t="inlineStr">
        <is>
          <t>Chung</t>
        </is>
      </c>
      <c r="F60" s="14">
        <f>1115000</f>
        <v/>
      </c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</row>
    <row r="61">
      <c r="A61" s="24" t="n"/>
      <c r="B61" s="78" t="n"/>
      <c r="C61" s="74" t="inlineStr">
        <is>
          <t>học phí s7bo</t>
        </is>
      </c>
      <c r="D61" s="14" t="inlineStr">
        <is>
          <t>học tập</t>
        </is>
      </c>
      <c r="E61" s="14" t="inlineStr">
        <is>
          <t>SUBO</t>
        </is>
      </c>
      <c r="F61" s="14" t="n">
        <v>2980000</v>
      </c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</row>
    <row r="62">
      <c r="A62" s="24" t="n"/>
      <c r="B62" s="78" t="n"/>
      <c r="C62" s="74" t="inlineStr">
        <is>
          <t>ăn uống ở viện</t>
        </is>
      </c>
      <c r="D62" s="14" t="inlineStr">
        <is>
          <t>Ăn uống</t>
        </is>
      </c>
      <c r="E62" s="14" t="inlineStr">
        <is>
          <t>Chung</t>
        </is>
      </c>
      <c r="F62" s="14" t="n">
        <v>521000</v>
      </c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</row>
    <row r="63">
      <c r="A63" s="24" t="n"/>
      <c r="B63" s="78" t="n"/>
      <c r="C63" s="74" t="inlineStr">
        <is>
          <t>bông băng</t>
        </is>
      </c>
      <c r="D63" s="14" t="inlineStr">
        <is>
          <t>Y tế</t>
        </is>
      </c>
      <c r="E63" s="14" t="inlineStr">
        <is>
          <t>Chung</t>
        </is>
      </c>
      <c r="F63" s="14" t="n">
        <v>23000</v>
      </c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</row>
    <row r="64">
      <c r="A64" s="24" t="n"/>
      <c r="B64" s="78" t="n"/>
      <c r="C64" s="74" t="inlineStr">
        <is>
          <t>winmart,bhx,..</t>
        </is>
      </c>
      <c r="D64" s="14" t="inlineStr">
        <is>
          <t>Ăn uống</t>
        </is>
      </c>
      <c r="E64" s="14" t="inlineStr">
        <is>
          <t>Chung</t>
        </is>
      </c>
      <c r="F64" s="14">
        <f>441000+106000</f>
        <v/>
      </c>
      <c r="G64" s="14" t="inlineStr">
        <is>
          <t>vp</t>
        </is>
      </c>
      <c r="H64" s="14">
        <f>F59+F64+F65+F66+F71+F72+F73</f>
        <v/>
      </c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</row>
    <row r="65">
      <c r="A65" s="24" t="n"/>
      <c r="B65" s="78" t="n"/>
      <c r="C65" s="74" t="inlineStr">
        <is>
          <t>thuốc nhỏ mắt</t>
        </is>
      </c>
      <c r="D65" s="14" t="inlineStr">
        <is>
          <t>Y tế</t>
        </is>
      </c>
      <c r="E65" s="14" t="inlineStr">
        <is>
          <t>Chung</t>
        </is>
      </c>
      <c r="F65" s="14" t="n">
        <v>35000</v>
      </c>
      <c r="G65" s="14" t="inlineStr">
        <is>
          <t>vp</t>
        </is>
      </c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</row>
    <row r="66">
      <c r="A66" s="24" t="n"/>
      <c r="B66" s="78" t="n"/>
      <c r="C66" s="74" t="inlineStr">
        <is>
          <t>be 2 chiều</t>
        </is>
      </c>
      <c r="D66" s="14" t="inlineStr">
        <is>
          <t>phí tiện ích</t>
        </is>
      </c>
      <c r="E66" s="14" t="inlineStr">
        <is>
          <t>SUBO</t>
        </is>
      </c>
      <c r="F66" s="14" t="n">
        <v>50000</v>
      </c>
      <c r="G66" s="14" t="inlineStr">
        <is>
          <t>vp</t>
        </is>
      </c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</row>
    <row r="67">
      <c r="A67" s="24" t="n"/>
      <c r="B67" s="78" t="n"/>
      <c r="C67" s="74" t="inlineStr">
        <is>
          <t>Xăng</t>
        </is>
      </c>
      <c r="D67" s="14" t="inlineStr">
        <is>
          <t>phí tiện ích</t>
        </is>
      </c>
      <c r="E67" s="14" t="inlineStr">
        <is>
          <t>chồng</t>
        </is>
      </c>
      <c r="F67" s="14" t="n">
        <v>70000</v>
      </c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</row>
    <row r="68">
      <c r="A68" s="24" t="n"/>
      <c r="B68" s="78" t="n"/>
      <c r="C68" s="74" t="inlineStr">
        <is>
          <t>winmart</t>
        </is>
      </c>
      <c r="D68" s="14" t="inlineStr">
        <is>
          <t>Ăn uống</t>
        </is>
      </c>
      <c r="E68" s="14" t="inlineStr">
        <is>
          <t>Chung</t>
        </is>
      </c>
      <c r="F68" s="14" t="n">
        <v>19800</v>
      </c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</row>
    <row r="69">
      <c r="A69" s="24" t="n"/>
      <c r="B69" s="78" t="n"/>
      <c r="C69" s="74" t="inlineStr">
        <is>
          <t>đào biếu bố mẹ</t>
        </is>
      </c>
      <c r="D69" s="14" t="inlineStr">
        <is>
          <t>event</t>
        </is>
      </c>
      <c r="E69" s="14" t="inlineStr">
        <is>
          <t>Chung</t>
        </is>
      </c>
      <c r="F69" s="14" t="n">
        <v>2000000</v>
      </c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</row>
    <row r="70">
      <c r="A70" s="24" t="n"/>
      <c r="B70" s="78" t="inlineStr">
        <is>
          <t>14/2</t>
        </is>
      </c>
      <c r="C70" s="74" t="inlineStr">
        <is>
          <t>khám sugi</t>
        </is>
      </c>
      <c r="D70" s="14" t="inlineStr">
        <is>
          <t>Y tế</t>
        </is>
      </c>
      <c r="E70" s="14" t="inlineStr">
        <is>
          <t>SUGI</t>
        </is>
      </c>
      <c r="F70" s="14">
        <f>150000+45000</f>
        <v/>
      </c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</row>
    <row r="71">
      <c r="A71" s="24" t="n"/>
      <c r="B71" s="78" t="n"/>
      <c r="C71" s="74" t="inlineStr">
        <is>
          <t>be</t>
        </is>
      </c>
      <c r="D71" s="14" t="inlineStr">
        <is>
          <t>phí tiện ích</t>
        </is>
      </c>
      <c r="E71" s="14" t="inlineStr">
        <is>
          <t>SUGI</t>
        </is>
      </c>
      <c r="F71" s="14">
        <f>79000+58000</f>
        <v/>
      </c>
      <c r="G71" s="14" t="inlineStr">
        <is>
          <t>vp</t>
        </is>
      </c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</row>
    <row r="72">
      <c r="A72" s="24" t="n"/>
      <c r="B72" s="78" t="n"/>
      <c r="C72" s="74" t="inlineStr">
        <is>
          <t>gói be</t>
        </is>
      </c>
      <c r="D72" s="14" t="inlineStr">
        <is>
          <t>phí tiện ích</t>
        </is>
      </c>
      <c r="E72" s="14" t="inlineStr">
        <is>
          <t>Chung</t>
        </is>
      </c>
      <c r="F72" s="14" t="n">
        <v>19000</v>
      </c>
      <c r="G72" s="14" t="inlineStr">
        <is>
          <t>vp</t>
        </is>
      </c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</row>
    <row r="73">
      <c r="A73" s="24" t="n"/>
      <c r="B73" s="78" t="n"/>
      <c r="C73" s="74" t="inlineStr">
        <is>
          <t>nui</t>
        </is>
      </c>
      <c r="D73" s="14" t="inlineStr">
        <is>
          <t>Ăn uống</t>
        </is>
      </c>
      <c r="E73" s="14" t="inlineStr">
        <is>
          <t>Chung</t>
        </is>
      </c>
      <c r="F73" s="14" t="n">
        <v>21000</v>
      </c>
      <c r="G73" s="14" t="inlineStr">
        <is>
          <t>vp-done</t>
        </is>
      </c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</row>
    <row r="74">
      <c r="A74" s="24" t="n"/>
      <c r="B74" s="78" t="n"/>
      <c r="C74" s="74" t="inlineStr">
        <is>
          <t>thuốc sugi</t>
        </is>
      </c>
      <c r="D74" s="14" t="inlineStr">
        <is>
          <t>Y tế</t>
        </is>
      </c>
      <c r="E74" s="14" t="inlineStr">
        <is>
          <t>SUGI</t>
        </is>
      </c>
      <c r="F74" s="14" t="n">
        <v>772000</v>
      </c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</row>
    <row r="75">
      <c r="A75" s="24" t="n"/>
      <c r="B75" s="78" t="n"/>
      <c r="C75" s="74" t="inlineStr">
        <is>
          <t>bánh mì, sữa, nước ở từ dũ</t>
        </is>
      </c>
      <c r="D75" s="14" t="inlineStr">
        <is>
          <t>Ăn uống</t>
        </is>
      </c>
      <c r="E75" s="14" t="inlineStr">
        <is>
          <t>Chung</t>
        </is>
      </c>
      <c r="F75" s="14">
        <f>53000+5000+10000</f>
        <v/>
      </c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</row>
    <row r="76">
      <c r="A76" s="24" t="n"/>
      <c r="B76" s="78" t="n"/>
      <c r="C76" s="74" t="inlineStr">
        <is>
          <t>coop</t>
        </is>
      </c>
      <c r="D76" s="14" t="inlineStr">
        <is>
          <t>Ăn uống</t>
        </is>
      </c>
      <c r="E76" s="14" t="inlineStr">
        <is>
          <t>Chung</t>
        </is>
      </c>
      <c r="F76" s="14">
        <f>64000+1030000</f>
        <v/>
      </c>
      <c r="G76" s="14" t="inlineStr">
        <is>
          <t>vp</t>
        </is>
      </c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</row>
    <row r="77">
      <c r="A77" s="24" t="n"/>
      <c r="B77" s="78" t="inlineStr">
        <is>
          <t>15/2</t>
        </is>
      </c>
      <c r="C77" s="74" t="inlineStr">
        <is>
          <t>tini</t>
        </is>
      </c>
      <c r="D77" s="14" t="inlineStr">
        <is>
          <t>vui chơi</t>
        </is>
      </c>
      <c r="E77" s="14" t="inlineStr">
        <is>
          <t>SUBO</t>
        </is>
      </c>
      <c r="F77" s="14" t="n">
        <v>182000</v>
      </c>
      <c r="G77" s="14" t="inlineStr">
        <is>
          <t>vp</t>
        </is>
      </c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</row>
    <row r="78">
      <c r="A78" s="24" t="n"/>
      <c r="B78" s="78" t="n"/>
      <c r="C78" s="74" t="inlineStr">
        <is>
          <t>emart</t>
        </is>
      </c>
      <c r="D78" s="14" t="inlineStr">
        <is>
          <t>Ăn uống</t>
        </is>
      </c>
      <c r="E78" s="14" t="inlineStr">
        <is>
          <t>Chung</t>
        </is>
      </c>
      <c r="F78" s="14">
        <f>46000+34000+2095000+218000</f>
        <v/>
      </c>
      <c r="G78" s="14" t="inlineStr">
        <is>
          <t>vp</t>
        </is>
      </c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</row>
    <row r="79">
      <c r="A79" s="24" t="n"/>
      <c r="B79" s="78" t="inlineStr">
        <is>
          <t>16/2</t>
        </is>
      </c>
      <c r="C79" s="74" t="inlineStr">
        <is>
          <t>khám nđ2</t>
        </is>
      </c>
      <c r="D79" s="14" t="inlineStr">
        <is>
          <t>Y tế</t>
        </is>
      </c>
      <c r="E79" s="14" t="inlineStr">
        <is>
          <t>SUGI</t>
        </is>
      </c>
      <c r="F79" s="14">
        <f>29000+58000+581000</f>
        <v/>
      </c>
      <c r="G79" s="14" t="inlineStr">
        <is>
          <t>vp</t>
        </is>
      </c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</row>
    <row r="80">
      <c r="A80" s="24" t="n"/>
      <c r="B80" s="78" t="n"/>
      <c r="C80" s="74" t="inlineStr">
        <is>
          <t>kingfood</t>
        </is>
      </c>
      <c r="D80" s="14" t="inlineStr">
        <is>
          <t>Ăn uống</t>
        </is>
      </c>
      <c r="E80" s="14" t="inlineStr">
        <is>
          <t>Chung</t>
        </is>
      </c>
      <c r="F80" s="14">
        <f>153000+351000</f>
        <v/>
      </c>
      <c r="G80" s="14" t="inlineStr">
        <is>
          <t>vp</t>
        </is>
      </c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</row>
    <row r="81">
      <c r="A81" s="24" t="n"/>
      <c r="B81" s="78" t="n"/>
      <c r="C81" s="74" t="inlineStr">
        <is>
          <t>hoa mai</t>
        </is>
      </c>
      <c r="D81" s="14" t="inlineStr">
        <is>
          <t>đồ dùng GĐ</t>
        </is>
      </c>
      <c r="E81" s="14" t="inlineStr">
        <is>
          <t>Chung</t>
        </is>
      </c>
      <c r="F81" s="14" t="n">
        <v>550000</v>
      </c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</row>
    <row r="82">
      <c r="A82" s="24" t="n"/>
      <c r="B82" s="78" t="inlineStr">
        <is>
          <t>17/2</t>
        </is>
      </c>
      <c r="C82" s="74" t="inlineStr">
        <is>
          <t>youtube</t>
        </is>
      </c>
      <c r="D82" s="14" t="inlineStr">
        <is>
          <t>vui chơi</t>
        </is>
      </c>
      <c r="E82" s="14" t="inlineStr">
        <is>
          <t>chồng</t>
        </is>
      </c>
      <c r="F82" s="14" t="n">
        <v>88000</v>
      </c>
      <c r="G82" s="14" t="inlineStr">
        <is>
          <t>vp</t>
        </is>
      </c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</row>
    <row r="83">
      <c r="A83" s="24" t="n"/>
      <c r="B83" s="78" t="n"/>
      <c r="C83" s="74" t="inlineStr">
        <is>
          <t>dâu tây</t>
        </is>
      </c>
      <c r="D83" s="14" t="inlineStr">
        <is>
          <t>Ăn uống</t>
        </is>
      </c>
      <c r="E83" s="14" t="inlineStr">
        <is>
          <t>Chung</t>
        </is>
      </c>
      <c r="F83" s="14" t="n">
        <v>590000</v>
      </c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</row>
    <row r="84">
      <c r="A84" s="24" t="n"/>
      <c r="B84" s="78" t="inlineStr">
        <is>
          <t>18/2</t>
        </is>
      </c>
      <c r="C84" s="74" t="inlineStr">
        <is>
          <t>bỉm tã</t>
        </is>
      </c>
      <c r="D84" s="14" t="inlineStr">
        <is>
          <t>đồ dùng GĐ</t>
        </is>
      </c>
      <c r="E84" s="14" t="inlineStr">
        <is>
          <t>SUGI</t>
        </is>
      </c>
      <c r="F84" s="14" t="n">
        <v>380000</v>
      </c>
      <c r="G84" s="14" t="inlineStr">
        <is>
          <t>vp</t>
        </is>
      </c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</row>
    <row r="85">
      <c r="A85" s="24" t="n"/>
      <c r="B85" s="78" t="n"/>
      <c r="C85" s="74" t="inlineStr">
        <is>
          <t>rong biển</t>
        </is>
      </c>
      <c r="D85" s="14" t="inlineStr">
        <is>
          <t>Ăn uống</t>
        </is>
      </c>
      <c r="E85" s="14" t="inlineStr">
        <is>
          <t>Chung</t>
        </is>
      </c>
      <c r="F85" s="14" t="n">
        <v>107000</v>
      </c>
      <c r="G85" s="14" t="inlineStr">
        <is>
          <t>vp</t>
        </is>
      </c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</row>
    <row r="86">
      <c r="A86" s="24" t="n"/>
      <c r="B86" s="78" t="inlineStr">
        <is>
          <t>20/2</t>
        </is>
      </c>
      <c r="C86" s="74" t="inlineStr">
        <is>
          <t>xe đi bv</t>
        </is>
      </c>
      <c r="D86" s="14" t="inlineStr">
        <is>
          <t>phí tiện ích</t>
        </is>
      </c>
      <c r="E86" s="14" t="inlineStr">
        <is>
          <t>SUGI</t>
        </is>
      </c>
      <c r="F86" s="14">
        <f>23000+57000+65000</f>
        <v/>
      </c>
      <c r="G86" s="14" t="inlineStr">
        <is>
          <t>vp</t>
        </is>
      </c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</row>
    <row r="87">
      <c r="A87" s="24" t="n"/>
      <c r="B87" s="78" t="n"/>
      <c r="C87" s="74" t="inlineStr">
        <is>
          <t>Điện thoại</t>
        </is>
      </c>
      <c r="D87" s="14" t="inlineStr">
        <is>
          <t>phí tiện ích</t>
        </is>
      </c>
      <c r="E87" s="14" t="inlineStr">
        <is>
          <t>chồng</t>
        </is>
      </c>
      <c r="F87" s="14" t="n">
        <v>10000</v>
      </c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</row>
    <row r="88">
      <c r="A88" s="24" t="n"/>
      <c r="B88" s="78" t="n"/>
      <c r="C88" s="74" t="inlineStr">
        <is>
          <t>circle k, kem pizza</t>
        </is>
      </c>
      <c r="D88" s="14" t="inlineStr">
        <is>
          <t>event</t>
        </is>
      </c>
      <c r="E88" s="14" t="inlineStr">
        <is>
          <t>Chung</t>
        </is>
      </c>
      <c r="F88" s="14">
        <f>38000+650000+1172000</f>
        <v/>
      </c>
      <c r="G88" s="14" t="inlineStr">
        <is>
          <t>vp</t>
        </is>
      </c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</row>
    <row r="89">
      <c r="A89" s="24" t="n"/>
      <c r="B89" s="78" t="inlineStr">
        <is>
          <t>21/2</t>
        </is>
      </c>
      <c r="C89" s="74" t="inlineStr">
        <is>
          <t>winmart</t>
        </is>
      </c>
      <c r="D89" s="14" t="inlineStr">
        <is>
          <t>Ăn uống</t>
        </is>
      </c>
      <c r="E89" s="14" t="inlineStr">
        <is>
          <t>Chung</t>
        </is>
      </c>
      <c r="F89" s="14" t="n">
        <v>51000</v>
      </c>
      <c r="G89" s="14" t="inlineStr">
        <is>
          <t>vp</t>
        </is>
      </c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</row>
    <row r="90">
      <c r="A90" s="24" t="n"/>
      <c r="B90" s="78" t="n"/>
      <c r="C90" s="74" t="inlineStr">
        <is>
          <t>đi chơi phố đi bộ, ..</t>
        </is>
      </c>
      <c r="D90" s="14" t="inlineStr">
        <is>
          <t>vui chơi</t>
        </is>
      </c>
      <c r="E90" s="14" t="inlineStr">
        <is>
          <t>Chung</t>
        </is>
      </c>
      <c r="F90" s="14">
        <f>40000+45000+14000+14000</f>
        <v/>
      </c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</row>
    <row r="91">
      <c r="A91" s="24" t="n"/>
      <c r="B91" s="78" t="n"/>
      <c r="C91" s="74" t="inlineStr">
        <is>
          <t>khám nhi dôngd</t>
        </is>
      </c>
      <c r="D91" s="14" t="inlineStr">
        <is>
          <t>Y tế</t>
        </is>
      </c>
      <c r="E91" s="14" t="inlineStr">
        <is>
          <t>SUGI</t>
        </is>
      </c>
      <c r="F91" s="14" t="n">
        <v>900000</v>
      </c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</row>
    <row r="92">
      <c r="A92" s="24" t="n"/>
      <c r="B92" s="78" t="inlineStr">
        <is>
          <t>22/2</t>
        </is>
      </c>
      <c r="C92" s="74" t="inlineStr">
        <is>
          <t>tini</t>
        </is>
      </c>
      <c r="D92" s="14" t="inlineStr">
        <is>
          <t>vui chơi</t>
        </is>
      </c>
      <c r="E92" s="14" t="inlineStr">
        <is>
          <t>SUBO</t>
        </is>
      </c>
      <c r="F92" s="14" t="n">
        <v>162000</v>
      </c>
      <c r="G92" s="14" t="inlineStr">
        <is>
          <t>vp</t>
        </is>
      </c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</row>
    <row r="93">
      <c r="A93" s="24" t="n"/>
      <c r="B93" s="78" t="n"/>
      <c r="C93" s="69" t="inlineStr">
        <is>
          <t>Cắt tóc</t>
        </is>
      </c>
      <c r="D93" s="14" t="inlineStr">
        <is>
          <t>phí tiện ích</t>
        </is>
      </c>
      <c r="E93" s="14" t="inlineStr">
        <is>
          <t>chồng</t>
        </is>
      </c>
      <c r="F93" s="14" t="n">
        <v>686000</v>
      </c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</row>
    <row r="94">
      <c r="A94" s="24" t="n"/>
      <c r="B94" s="78" t="n"/>
      <c r="C94" s="69" t="inlineStr">
        <is>
          <t>emart</t>
        </is>
      </c>
      <c r="D94" s="14" t="inlineStr">
        <is>
          <t>Ăn uống</t>
        </is>
      </c>
      <c r="E94" s="14" t="inlineStr">
        <is>
          <t>Chung</t>
        </is>
      </c>
      <c r="F94" s="14">
        <f>23000+267000+1219000</f>
        <v/>
      </c>
      <c r="G94" s="14" t="inlineStr">
        <is>
          <t>vp</t>
        </is>
      </c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</row>
    <row r="95">
      <c r="A95" s="24" t="n"/>
      <c r="B95" s="78" t="inlineStr">
        <is>
          <t>23/2</t>
        </is>
      </c>
      <c r="C95" s="74" t="inlineStr">
        <is>
          <t>be đón bo</t>
        </is>
      </c>
      <c r="D95" s="14" t="inlineStr">
        <is>
          <t>phí tiện ích</t>
        </is>
      </c>
      <c r="E95" s="14" t="inlineStr">
        <is>
          <t>SUBO</t>
        </is>
      </c>
      <c r="F95" s="14">
        <f>21000+4000+29000</f>
        <v/>
      </c>
      <c r="G95" s="14" t="inlineStr">
        <is>
          <t>vp</t>
        </is>
      </c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</row>
    <row r="96">
      <c r="A96" s="24" t="n"/>
      <c r="B96" s="78" t="inlineStr">
        <is>
          <t>24/2</t>
        </is>
      </c>
      <c r="C96" s="74" t="inlineStr">
        <is>
          <t>xăng ck</t>
        </is>
      </c>
      <c r="D96" s="14" t="inlineStr">
        <is>
          <t>phí tiện ích</t>
        </is>
      </c>
      <c r="E96" s="14" t="inlineStr">
        <is>
          <t>chồng</t>
        </is>
      </c>
      <c r="F96" s="14" t="n">
        <v>60000</v>
      </c>
      <c r="G96" s="14" t="inlineStr">
        <is>
          <t>vp</t>
        </is>
      </c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</row>
    <row r="97">
      <c r="A97" s="24" t="n"/>
      <c r="B97" s="78" t="n"/>
      <c r="C97" s="74" t="inlineStr">
        <is>
          <t>khám nđ</t>
        </is>
      </c>
      <c r="D97" s="14" t="inlineStr">
        <is>
          <t>Y tế</t>
        </is>
      </c>
      <c r="E97" s="14" t="inlineStr">
        <is>
          <t>SUGI</t>
        </is>
      </c>
      <c r="F97" s="14" t="n">
        <v>150000</v>
      </c>
      <c r="G97" s="14" t="inlineStr">
        <is>
          <t>vp</t>
        </is>
      </c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</row>
    <row r="98">
      <c r="A98" s="24" t="n"/>
      <c r="B98" s="78" t="n"/>
      <c r="C98" s="74" t="inlineStr">
        <is>
          <t>be nhi đồng</t>
        </is>
      </c>
      <c r="D98" s="14" t="inlineStr">
        <is>
          <t>phí tiện ích</t>
        </is>
      </c>
      <c r="E98" s="14" t="inlineStr">
        <is>
          <t>SUGI</t>
        </is>
      </c>
      <c r="F98" s="14" t="n">
        <v>61000</v>
      </c>
      <c r="G98" s="14" t="inlineStr">
        <is>
          <t>vp</t>
        </is>
      </c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</row>
    <row r="99">
      <c r="A99" s="24" t="n"/>
      <c r="B99" s="78" t="n"/>
      <c r="C99" s="74" t="inlineStr">
        <is>
          <t>spee đồ quần áo, cài cho sugi</t>
        </is>
      </c>
      <c r="D99" s="14" t="inlineStr">
        <is>
          <t>đồ dùng GĐ</t>
        </is>
      </c>
      <c r="E99" s="14" t="inlineStr">
        <is>
          <t>SUGI</t>
        </is>
      </c>
      <c r="F99" s="14">
        <f>119000+265000+129000</f>
        <v/>
      </c>
      <c r="G99" s="14" t="inlineStr">
        <is>
          <t>vp</t>
        </is>
      </c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</row>
    <row r="100">
      <c r="A100" s="24" t="n"/>
      <c r="B100" s="78" t="n"/>
      <c r="C100" s="74" t="inlineStr">
        <is>
          <t>lì xì tết bm vk</t>
        </is>
      </c>
      <c r="D100" s="14" t="inlineStr">
        <is>
          <t>event</t>
        </is>
      </c>
      <c r="E100" s="14" t="inlineStr">
        <is>
          <t>Chung</t>
        </is>
      </c>
      <c r="F100" s="14" t="n">
        <v>5000000</v>
      </c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</row>
    <row r="101">
      <c r="A101" s="24" t="n"/>
      <c r="B101" s="78" t="inlineStr">
        <is>
          <t>25/2</t>
        </is>
      </c>
      <c r="C101" s="74" t="inlineStr">
        <is>
          <t>sinh nhật a. tuấn</t>
        </is>
      </c>
      <c r="D101" s="14" t="inlineStr">
        <is>
          <t>event</t>
        </is>
      </c>
      <c r="E101" s="14" t="inlineStr">
        <is>
          <t>vợ</t>
        </is>
      </c>
      <c r="F101" s="14" t="n">
        <v>510000</v>
      </c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</row>
    <row r="102">
      <c r="A102" s="24" t="n"/>
      <c r="B102" s="78" t="inlineStr">
        <is>
          <t>26/2</t>
        </is>
      </c>
      <c r="C102" s="74" t="inlineStr">
        <is>
          <t>nợ shinhan</t>
        </is>
      </c>
      <c r="D102" s="14" t="inlineStr">
        <is>
          <t>Nợ</t>
        </is>
      </c>
      <c r="E102" s="14" t="inlineStr">
        <is>
          <t>chồng</t>
        </is>
      </c>
      <c r="F102" s="14" t="n">
        <v>2250000</v>
      </c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</row>
    <row r="103">
      <c r="A103" s="24" t="n"/>
      <c r="B103" s="78" t="n"/>
      <c r="C103" s="74" t="inlineStr">
        <is>
          <t>spee dầu dừa</t>
        </is>
      </c>
      <c r="D103" s="14" t="inlineStr">
        <is>
          <t>đồ dùng GĐ</t>
        </is>
      </c>
      <c r="E103" s="14" t="inlineStr">
        <is>
          <t>SUGI</t>
        </is>
      </c>
      <c r="F103" s="14" t="n">
        <v>105000</v>
      </c>
      <c r="G103" s="14" t="inlineStr">
        <is>
          <t>vp</t>
        </is>
      </c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</row>
    <row r="104">
      <c r="A104" s="24" t="n"/>
      <c r="B104" s="78" t="n"/>
      <c r="C104" s="74" t="inlineStr">
        <is>
          <t>spee cà chua, bột nếp</t>
        </is>
      </c>
      <c r="D104" s="14" t="inlineStr">
        <is>
          <t>Ăn uống</t>
        </is>
      </c>
      <c r="E104" s="14" t="inlineStr">
        <is>
          <t>Chung</t>
        </is>
      </c>
      <c r="F104" s="14" t="n">
        <v>91000</v>
      </c>
      <c r="G104" s="14" t="inlineStr">
        <is>
          <t>vp</t>
        </is>
      </c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</row>
    <row r="105">
      <c r="A105" s="24" t="n"/>
      <c r="B105" s="78" t="n"/>
      <c r="C105" s="74" t="inlineStr">
        <is>
          <t>be đón bo</t>
        </is>
      </c>
      <c r="D105" s="14" t="inlineStr">
        <is>
          <t>phí tiện ích</t>
        </is>
      </c>
      <c r="E105" s="14" t="inlineStr">
        <is>
          <t>SUBO</t>
        </is>
      </c>
      <c r="F105" s="14">
        <f>28000+35000</f>
        <v/>
      </c>
      <c r="G105" s="14" t="inlineStr">
        <is>
          <t>vp</t>
        </is>
      </c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</row>
    <row r="106">
      <c r="A106" s="24" t="n"/>
      <c r="B106" s="78" t="n"/>
      <c r="C106" s="74" t="inlineStr">
        <is>
          <t>mĩ phẩm</t>
        </is>
      </c>
      <c r="D106" s="14" t="inlineStr">
        <is>
          <t>Làm đẹp</t>
        </is>
      </c>
      <c r="E106" s="14" t="inlineStr">
        <is>
          <t>vợ</t>
        </is>
      </c>
      <c r="F106" s="14" t="n">
        <v>381000</v>
      </c>
      <c r="G106" s="14" t="inlineStr">
        <is>
          <t>vp</t>
        </is>
      </c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</row>
    <row r="107">
      <c r="A107" s="24" t="n"/>
      <c r="B107" s="78" t="n"/>
      <c r="C107" s="74" t="inlineStr">
        <is>
          <t>bánh kem ngày thầy thuôcz</t>
        </is>
      </c>
      <c r="D107" s="14" t="inlineStr">
        <is>
          <t>event</t>
        </is>
      </c>
      <c r="E107" s="14" t="inlineStr">
        <is>
          <t>Chung</t>
        </is>
      </c>
      <c r="F107" s="14" t="n">
        <v>315000</v>
      </c>
      <c r="G107" s="14" t="inlineStr">
        <is>
          <t>vp</t>
        </is>
      </c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</row>
    <row r="108">
      <c r="A108" s="24" t="n"/>
      <c r="B108" s="78" t="n"/>
      <c r="C108" s="74" t="inlineStr">
        <is>
          <t>bánh bao</t>
        </is>
      </c>
      <c r="D108" s="14" t="inlineStr">
        <is>
          <t>Ăn uống</t>
        </is>
      </c>
      <c r="E108" s="14" t="inlineStr">
        <is>
          <t>SUGI</t>
        </is>
      </c>
      <c r="F108" s="14" t="n">
        <v>250000</v>
      </c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</row>
    <row r="109">
      <c r="A109" s="24" t="n"/>
      <c r="B109" s="78" t="inlineStr">
        <is>
          <t>27/2</t>
        </is>
      </c>
      <c r="C109" s="74" t="inlineStr">
        <is>
          <t>be đón bo</t>
        </is>
      </c>
      <c r="D109" s="14" t="inlineStr">
        <is>
          <t>phí tiện ích</t>
        </is>
      </c>
      <c r="E109" s="14" t="inlineStr">
        <is>
          <t>SUBO</t>
        </is>
      </c>
      <c r="F109" s="14" t="n">
        <v>40000</v>
      </c>
      <c r="G109" s="14" t="inlineStr">
        <is>
          <t>vp</t>
        </is>
      </c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</row>
    <row r="110">
      <c r="A110" s="24" t="n"/>
      <c r="B110" s="78" t="inlineStr">
        <is>
          <t>28/2</t>
        </is>
      </c>
      <c r="C110" s="74" t="inlineStr">
        <is>
          <t>gói xông hơ</t>
        </is>
      </c>
      <c r="D110" s="14" t="inlineStr">
        <is>
          <t>Làm đẹp</t>
        </is>
      </c>
      <c r="E110" s="14" t="inlineStr">
        <is>
          <t>Chung</t>
        </is>
      </c>
      <c r="F110" s="14" t="n">
        <v>9770000</v>
      </c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</row>
    <row r="111">
      <c r="A111" s="24" t="n"/>
      <c r="B111" s="78" t="n"/>
      <c r="C111" s="74" t="inlineStr">
        <is>
          <t>coop food, winmart</t>
        </is>
      </c>
      <c r="D111" s="14" t="inlineStr">
        <is>
          <t>Ăn uống</t>
        </is>
      </c>
      <c r="E111" s="14" t="inlineStr">
        <is>
          <t>Chung</t>
        </is>
      </c>
      <c r="F111" s="14">
        <f>87000+122000+44000</f>
        <v/>
      </c>
      <c r="G111" s="14" t="inlineStr">
        <is>
          <t>vp</t>
        </is>
      </c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</row>
    <row r="112">
      <c r="A112" s="24" t="n"/>
      <c r="B112" s="78" t="n"/>
      <c r="C112" s="74" t="inlineStr">
        <is>
          <t>ăn uống + cafe</t>
        </is>
      </c>
      <c r="D112" s="14" t="inlineStr">
        <is>
          <t>Ăn uống</t>
        </is>
      </c>
      <c r="E112" s="14" t="inlineStr">
        <is>
          <t>chồng</t>
        </is>
      </c>
      <c r="F112" s="14">
        <f>40000+23000+23000+19000+40000+19000+19000+23000+19000+19000+23000+44000+45000+23000+23000+60000+40000</f>
        <v/>
      </c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</row>
    <row r="113">
      <c r="A113" s="24" t="n"/>
      <c r="B113" s="78" t="n"/>
      <c r="C113" s="74" t="inlineStr">
        <is>
          <t>tiền taxi vượt</t>
        </is>
      </c>
      <c r="D113" s="14" t="inlineStr">
        <is>
          <t>phí tiện ích</t>
        </is>
      </c>
      <c r="E113" s="14" t="inlineStr">
        <is>
          <t>Chung</t>
        </is>
      </c>
      <c r="F113" s="14" t="n">
        <v>318000</v>
      </c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</row>
    <row r="114">
      <c r="A114" s="24" t="n"/>
      <c r="B114" s="78" t="n"/>
      <c r="C114" s="7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</row>
    <row r="115">
      <c r="A115" s="24" t="n"/>
      <c r="B115" s="78" t="n"/>
      <c r="C115" s="7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</row>
    <row r="116">
      <c r="A116" s="24" t="n"/>
      <c r="B116" s="78" t="n"/>
      <c r="C116" s="7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</row>
    <row r="117">
      <c r="A117" s="24" t="n"/>
      <c r="B117" s="78" t="n"/>
      <c r="C117" s="7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</row>
    <row r="118">
      <c r="A118" s="24" t="n"/>
      <c r="B118" s="78" t="n"/>
      <c r="C118" s="7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</row>
    <row r="119">
      <c r="A119" s="24" t="n"/>
      <c r="B119" s="78" t="n"/>
      <c r="C119" s="7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</row>
    <row r="120">
      <c r="A120" s="24" t="n"/>
      <c r="B120" s="78" t="n"/>
      <c r="C120" s="7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</row>
    <row r="121">
      <c r="A121" s="24" t="n"/>
      <c r="B121" s="78" t="n"/>
      <c r="C121" s="7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</row>
    <row r="122">
      <c r="A122" s="24" t="n"/>
      <c r="B122" s="78" t="n"/>
      <c r="C122" s="7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</row>
    <row r="123">
      <c r="A123" s="24" t="n"/>
      <c r="B123" s="78" t="n"/>
      <c r="C123" s="7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</row>
    <row r="124">
      <c r="A124" s="24" t="n"/>
      <c r="B124" s="78" t="n"/>
      <c r="C124" s="7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</row>
    <row r="125">
      <c r="A125" s="24" t="n"/>
      <c r="B125" s="78" t="n"/>
      <c r="C125" s="7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</row>
    <row r="126">
      <c r="A126" s="24" t="n"/>
      <c r="B126" s="78" t="n"/>
      <c r="C126" s="7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</row>
    <row r="127">
      <c r="A127" s="24" t="n"/>
      <c r="B127" s="78" t="n"/>
      <c r="C127" s="7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</row>
    <row r="128">
      <c r="A128" s="24" t="n"/>
      <c r="B128" s="78" t="n"/>
      <c r="C128" s="7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</row>
    <row r="129">
      <c r="A129" s="24" t="n"/>
      <c r="B129" s="78" t="n"/>
      <c r="C129" s="7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</row>
    <row r="130">
      <c r="A130" s="24" t="n"/>
      <c r="B130" s="78" t="n"/>
      <c r="C130" s="7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</row>
    <row r="131">
      <c r="A131" s="24" t="n"/>
      <c r="B131" s="78" t="n"/>
      <c r="C131" s="7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</row>
    <row r="132">
      <c r="A132" s="24" t="n"/>
      <c r="B132" s="78" t="n"/>
      <c r="C132" s="7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</row>
    <row r="133">
      <c r="A133" s="24" t="n"/>
      <c r="B133" s="78" t="n"/>
      <c r="C133" s="7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</row>
    <row r="134">
      <c r="A134" s="24" t="n"/>
      <c r="B134" s="78" t="n"/>
      <c r="C134" s="7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</row>
    <row r="135">
      <c r="A135" s="24" t="n"/>
      <c r="B135" s="78" t="n"/>
      <c r="C135" s="7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</row>
    <row r="136">
      <c r="A136" s="24" t="n"/>
      <c r="B136" s="78" t="n"/>
      <c r="C136" s="7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</row>
    <row r="137">
      <c r="A137" s="24" t="n"/>
      <c r="B137" s="78" t="n"/>
      <c r="C137" s="7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</row>
    <row r="138">
      <c r="A138" s="24" t="n"/>
      <c r="B138" s="78" t="n"/>
      <c r="C138" s="7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</row>
    <row r="139">
      <c r="A139" s="24" t="n"/>
      <c r="B139" s="78" t="n"/>
      <c r="C139" s="7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</row>
    <row r="140">
      <c r="A140" s="24" t="n"/>
      <c r="B140" s="78" t="n"/>
      <c r="C140" s="7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</row>
    <row r="141">
      <c r="A141" s="24" t="n"/>
      <c r="B141" s="78" t="n"/>
      <c r="C141" s="7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</row>
    <row r="142">
      <c r="A142" s="24" t="n"/>
      <c r="B142" s="78" t="n"/>
      <c r="C142" s="7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</row>
    <row r="143">
      <c r="A143" s="24" t="n"/>
      <c r="B143" s="78" t="n"/>
      <c r="C143" s="7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</row>
    <row r="144">
      <c r="A144" s="24" t="n"/>
      <c r="B144" s="78" t="n"/>
      <c r="C144" s="7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</row>
    <row r="145">
      <c r="A145" s="24" t="n"/>
      <c r="B145" s="78" t="n"/>
      <c r="C145" s="7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</row>
    <row r="146">
      <c r="A146" s="24" t="n"/>
      <c r="B146" s="78" t="n"/>
      <c r="C146" s="7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</row>
    <row r="147">
      <c r="A147" s="24" t="n"/>
      <c r="B147" s="78" t="n"/>
      <c r="C147" s="7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</row>
    <row r="148">
      <c r="A148" s="24" t="n"/>
      <c r="B148" s="78" t="n"/>
      <c r="C148" s="7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</row>
    <row r="149">
      <c r="A149" s="24" t="n"/>
      <c r="B149" s="78" t="n"/>
      <c r="C149" s="7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</row>
    <row r="150">
      <c r="A150" s="24" t="n"/>
      <c r="B150" s="78" t="n"/>
      <c r="C150" s="7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</row>
    <row r="151">
      <c r="A151" s="24" t="n"/>
      <c r="B151" s="78" t="n"/>
      <c r="C151" s="7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</row>
    <row r="152">
      <c r="A152" s="24" t="n"/>
      <c r="B152" s="78" t="n"/>
      <c r="C152" s="7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</row>
    <row r="153">
      <c r="A153" s="24" t="n"/>
      <c r="B153" s="78" t="n"/>
      <c r="C153" s="7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</row>
    <row r="154">
      <c r="A154" s="24" t="n"/>
      <c r="B154" s="78" t="n"/>
      <c r="C154" s="7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</row>
    <row r="155">
      <c r="A155" s="24" t="n"/>
      <c r="B155" s="78" t="n"/>
      <c r="C155" s="7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</row>
    <row r="156">
      <c r="A156" s="24" t="n"/>
      <c r="B156" s="78" t="n"/>
      <c r="C156" s="7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</row>
    <row r="157">
      <c r="A157" s="24" t="n"/>
      <c r="B157" s="78" t="n"/>
      <c r="C157" s="7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</row>
    <row r="158">
      <c r="A158" s="24" t="n"/>
      <c r="B158" s="78" t="n"/>
      <c r="C158" s="7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</row>
    <row r="159">
      <c r="A159" s="24" t="n"/>
      <c r="B159" s="78" t="n"/>
      <c r="C159" s="7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</row>
    <row r="160">
      <c r="A160" s="24" t="n"/>
      <c r="B160" s="78" t="n"/>
      <c r="C160" s="7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</row>
    <row r="161">
      <c r="A161" s="24" t="n"/>
      <c r="B161" s="78" t="n"/>
      <c r="C161" s="7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</row>
    <row r="162">
      <c r="A162" s="24" t="n"/>
      <c r="B162" s="78" t="n"/>
      <c r="C162" s="7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</row>
    <row r="163">
      <c r="A163" s="24" t="n"/>
      <c r="B163" s="78" t="n"/>
      <c r="C163" s="7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</row>
    <row r="164">
      <c r="A164" s="24" t="n"/>
      <c r="B164" s="78" t="n"/>
      <c r="C164" s="7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</row>
    <row r="165">
      <c r="A165" s="24" t="n"/>
      <c r="B165" s="78" t="n"/>
      <c r="C165" s="7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</row>
    <row r="166">
      <c r="A166" s="24" t="n"/>
      <c r="B166" s="78" t="n"/>
      <c r="C166" s="7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</row>
    <row r="167">
      <c r="A167" s="24" t="n"/>
      <c r="B167" s="78" t="n"/>
      <c r="C167" s="7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</row>
    <row r="168">
      <c r="A168" s="24" t="n"/>
      <c r="B168" s="78" t="n"/>
      <c r="C168" s="7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</row>
    <row r="169">
      <c r="A169" s="24" t="n"/>
      <c r="B169" s="78" t="n"/>
      <c r="C169" s="7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</row>
    <row r="170">
      <c r="A170" s="24" t="n"/>
      <c r="B170" s="78" t="n"/>
      <c r="C170" s="7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</row>
    <row r="171">
      <c r="A171" s="24" t="n"/>
      <c r="B171" s="78" t="n"/>
      <c r="C171" s="7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</row>
    <row r="172">
      <c r="A172" s="24" t="n"/>
      <c r="B172" s="78" t="n"/>
      <c r="C172" s="7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</row>
    <row r="173">
      <c r="A173" s="24" t="n"/>
      <c r="B173" s="78" t="n"/>
      <c r="C173" s="7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</row>
    <row r="174">
      <c r="A174" s="24" t="n"/>
      <c r="B174" s="78" t="n"/>
      <c r="C174" s="7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</row>
    <row r="175">
      <c r="A175" s="24" t="n"/>
      <c r="B175" s="78" t="n"/>
      <c r="C175" s="7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</row>
    <row r="176">
      <c r="A176" s="24" t="n"/>
      <c r="B176" s="78" t="n"/>
      <c r="C176" s="7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</row>
    <row r="177">
      <c r="A177" s="24" t="n"/>
      <c r="B177" s="78" t="n"/>
      <c r="C177" s="7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</row>
    <row r="178">
      <c r="A178" s="24" t="n"/>
      <c r="B178" s="78" t="n"/>
      <c r="C178" s="7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</row>
    <row r="179">
      <c r="A179" s="24" t="n"/>
      <c r="B179" s="78" t="n"/>
      <c r="C179" s="7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</row>
    <row r="180">
      <c r="A180" s="24" t="n"/>
      <c r="B180" s="78" t="n"/>
      <c r="C180" s="7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</row>
    <row r="181">
      <c r="A181" s="24" t="n"/>
      <c r="B181" s="78" t="n"/>
      <c r="C181" s="7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</row>
    <row r="182">
      <c r="A182" s="24" t="n"/>
      <c r="B182" s="78" t="n"/>
      <c r="C182" s="7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</row>
    <row r="183">
      <c r="A183" s="24" t="n"/>
      <c r="B183" s="78" t="n"/>
      <c r="C183" s="7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</row>
    <row r="184">
      <c r="A184" s="24" t="n"/>
      <c r="B184" s="78" t="n"/>
      <c r="C184" s="7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</row>
    <row r="185">
      <c r="A185" s="24" t="n"/>
      <c r="B185" s="78" t="n"/>
      <c r="C185" s="7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</row>
    <row r="186">
      <c r="A186" s="24" t="n"/>
      <c r="B186" s="78" t="n"/>
      <c r="C186" s="7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</row>
    <row r="187">
      <c r="A187" s="24" t="n"/>
      <c r="B187" s="78" t="n"/>
      <c r="C187" s="7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</row>
    <row r="188">
      <c r="A188" s="24" t="n"/>
      <c r="B188" s="78" t="n"/>
      <c r="C188" s="7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</row>
    <row r="189">
      <c r="A189" s="24" t="n"/>
      <c r="B189" s="78" t="n"/>
      <c r="C189" s="7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</row>
    <row r="190">
      <c r="A190" s="24" t="n"/>
      <c r="B190" s="78" t="n"/>
      <c r="C190" s="7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</row>
    <row r="191">
      <c r="A191" s="24" t="n"/>
      <c r="B191" s="78" t="n"/>
      <c r="C191" s="7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</row>
    <row r="192">
      <c r="A192" s="24" t="n"/>
      <c r="B192" s="78" t="n"/>
      <c r="C192" s="7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</row>
    <row r="193">
      <c r="A193" s="24" t="n"/>
      <c r="B193" s="78" t="n"/>
      <c r="C193" s="7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</row>
    <row r="194">
      <c r="A194" s="24" t="n"/>
      <c r="B194" s="78" t="n"/>
      <c r="C194" s="7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</row>
    <row r="195">
      <c r="A195" s="24" t="n"/>
      <c r="B195" s="78" t="n"/>
      <c r="C195" s="7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</row>
    <row r="196">
      <c r="A196" s="24" t="n"/>
      <c r="B196" s="78" t="n"/>
      <c r="C196" s="7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</row>
    <row r="197">
      <c r="A197" s="24" t="n"/>
      <c r="B197" s="78" t="n"/>
      <c r="C197" s="7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</row>
    <row r="198">
      <c r="A198" s="24" t="n"/>
      <c r="B198" s="78" t="n"/>
      <c r="C198" s="7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</row>
    <row r="199">
      <c r="A199" s="24" t="n"/>
      <c r="B199" s="78" t="n"/>
      <c r="C199" s="7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</row>
    <row r="200">
      <c r="A200" s="24" t="n"/>
      <c r="B200" s="78" t="n"/>
      <c r="C200" s="7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</row>
    <row r="201">
      <c r="A201" s="24" t="n"/>
      <c r="B201" s="78" t="n"/>
      <c r="C201" s="7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</row>
    <row r="202">
      <c r="A202" s="24" t="n"/>
      <c r="B202" s="78" t="n"/>
      <c r="C202" s="7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</row>
    <row r="203">
      <c r="A203" s="24" t="n"/>
      <c r="B203" s="78" t="n"/>
      <c r="C203" s="7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</row>
    <row r="204">
      <c r="A204" s="24" t="n"/>
      <c r="B204" s="78" t="n"/>
      <c r="C204" s="7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</row>
    <row r="205">
      <c r="A205" s="24" t="n"/>
      <c r="B205" s="78" t="n"/>
      <c r="C205" s="7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</row>
    <row r="206">
      <c r="A206" s="24" t="n"/>
      <c r="B206" s="78" t="n"/>
      <c r="C206" s="7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</row>
    <row r="207">
      <c r="A207" s="24" t="n"/>
      <c r="B207" s="78" t="n"/>
      <c r="C207" s="7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</row>
    <row r="208">
      <c r="A208" s="24" t="n"/>
      <c r="B208" s="78" t="n"/>
      <c r="C208" s="7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</row>
    <row r="209">
      <c r="A209" s="24" t="n"/>
      <c r="B209" s="78" t="n"/>
      <c r="C209" s="7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</row>
    <row r="210">
      <c r="A210" s="24" t="n"/>
      <c r="B210" s="78" t="n"/>
      <c r="C210" s="7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</row>
    <row r="211">
      <c r="A211" s="24" t="n"/>
      <c r="B211" s="78" t="n"/>
      <c r="C211" s="7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</row>
    <row r="212">
      <c r="A212" s="24" t="n"/>
      <c r="B212" s="78" t="n"/>
      <c r="C212" s="7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</row>
    <row r="213">
      <c r="A213" s="24" t="n"/>
      <c r="B213" s="78" t="n"/>
      <c r="C213" s="7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</row>
    <row r="214">
      <c r="A214" s="24" t="n"/>
      <c r="B214" s="78" t="n"/>
      <c r="C214" s="7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</row>
    <row r="215">
      <c r="A215" s="24" t="n"/>
      <c r="B215" s="78" t="n"/>
      <c r="C215" s="7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</row>
    <row r="216">
      <c r="A216" s="24" t="n"/>
      <c r="B216" s="78" t="n"/>
      <c r="C216" s="7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</row>
    <row r="217">
      <c r="A217" s="24" t="n"/>
      <c r="B217" s="78" t="n"/>
      <c r="C217" s="7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</row>
    <row r="218">
      <c r="A218" s="24" t="n"/>
      <c r="B218" s="78" t="n"/>
      <c r="C218" s="7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</row>
    <row r="219">
      <c r="A219" s="24" t="n"/>
      <c r="B219" s="78" t="n"/>
      <c r="C219" s="7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</row>
    <row r="220">
      <c r="A220" s="24" t="n"/>
      <c r="B220" s="78" t="n"/>
      <c r="C220" s="7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</row>
    <row r="221">
      <c r="A221" s="24" t="n"/>
      <c r="B221" s="78" t="n"/>
      <c r="C221" s="7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</row>
    <row r="222">
      <c r="A222" s="24" t="n"/>
      <c r="B222" s="78" t="n"/>
      <c r="C222" s="7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</row>
    <row r="223">
      <c r="A223" s="24" t="n"/>
      <c r="B223" s="78" t="n"/>
      <c r="C223" s="7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</row>
    <row r="224">
      <c r="A224" s="24" t="n"/>
      <c r="B224" s="78" t="n"/>
      <c r="C224" s="7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</row>
    <row r="225">
      <c r="A225" s="24" t="n"/>
      <c r="B225" s="78" t="n"/>
      <c r="C225" s="7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</row>
    <row r="226">
      <c r="A226" s="24" t="n"/>
      <c r="B226" s="78" t="n"/>
      <c r="C226" s="7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</row>
    <row r="227">
      <c r="A227" s="24" t="n"/>
      <c r="B227" s="78" t="n"/>
      <c r="C227" s="7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</row>
    <row r="228">
      <c r="A228" s="24" t="n"/>
      <c r="B228" s="78" t="n"/>
      <c r="C228" s="7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</row>
    <row r="229">
      <c r="A229" s="24" t="n"/>
      <c r="B229" s="78" t="n"/>
      <c r="C229" s="7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</row>
    <row r="230">
      <c r="A230" s="24" t="n"/>
      <c r="B230" s="78" t="n"/>
      <c r="C230" s="7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</row>
    <row r="231">
      <c r="A231" s="24" t="n"/>
      <c r="B231" s="78" t="n"/>
      <c r="C231" s="7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</row>
    <row r="232">
      <c r="A232" s="24" t="n"/>
      <c r="B232" s="78" t="n"/>
      <c r="C232" s="7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</row>
    <row r="233">
      <c r="A233" s="24" t="n"/>
      <c r="B233" s="78" t="n"/>
      <c r="C233" s="7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</row>
    <row r="234">
      <c r="A234" s="24" t="n"/>
      <c r="B234" s="78" t="n"/>
      <c r="C234" s="7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</row>
    <row r="235">
      <c r="A235" s="24" t="n"/>
      <c r="B235" s="78" t="n"/>
      <c r="C235" s="7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</row>
    <row r="236">
      <c r="A236" s="24" t="n"/>
      <c r="B236" s="78" t="n"/>
      <c r="C236" s="7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</row>
    <row r="237">
      <c r="A237" s="24" t="n"/>
      <c r="B237" s="78" t="n"/>
      <c r="C237" s="7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</row>
    <row r="238">
      <c r="A238" s="24" t="n"/>
      <c r="B238" s="78" t="n"/>
      <c r="C238" s="7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</row>
    <row r="239">
      <c r="A239" s="24" t="n"/>
      <c r="B239" s="78" t="n"/>
      <c r="C239" s="7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</row>
    <row r="240">
      <c r="A240" s="24" t="n"/>
      <c r="B240" s="78" t="n"/>
      <c r="C240" s="7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</row>
    <row r="241">
      <c r="A241" s="24" t="n"/>
      <c r="B241" s="78" t="n"/>
      <c r="C241" s="7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</row>
    <row r="242">
      <c r="A242" s="24" t="n"/>
      <c r="B242" s="78" t="n"/>
      <c r="C242" s="7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</row>
    <row r="243">
      <c r="A243" s="24" t="n"/>
      <c r="B243" s="78" t="n"/>
      <c r="C243" s="7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</row>
    <row r="244">
      <c r="A244" s="24" t="n"/>
      <c r="B244" s="78" t="n"/>
      <c r="C244" s="7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</row>
    <row r="245">
      <c r="A245" s="24" t="n"/>
      <c r="B245" s="78" t="n"/>
      <c r="C245" s="7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</row>
    <row r="246">
      <c r="A246" s="24" t="n"/>
      <c r="B246" s="78" t="n"/>
      <c r="C246" s="7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</row>
    <row r="247">
      <c r="A247" s="24" t="n"/>
      <c r="B247" s="78" t="n"/>
      <c r="C247" s="7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</row>
    <row r="248">
      <c r="A248" s="24" t="n"/>
      <c r="B248" s="78" t="n"/>
      <c r="C248" s="7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</row>
    <row r="249">
      <c r="A249" s="24" t="n"/>
      <c r="B249" s="78" t="n"/>
      <c r="C249" s="7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</row>
    <row r="250">
      <c r="A250" s="24" t="n"/>
      <c r="B250" s="78" t="n"/>
      <c r="C250" s="7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</row>
    <row r="251">
      <c r="A251" s="24" t="n"/>
      <c r="B251" s="78" t="n"/>
      <c r="C251" s="7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</row>
    <row r="252">
      <c r="A252" s="24" t="n"/>
      <c r="B252" s="78" t="n"/>
      <c r="C252" s="7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</row>
    <row r="253">
      <c r="A253" s="24" t="n"/>
      <c r="B253" s="78" t="n"/>
      <c r="C253" s="7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</row>
    <row r="254">
      <c r="A254" s="24" t="n"/>
      <c r="B254" s="78" t="n"/>
      <c r="C254" s="7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</row>
    <row r="255">
      <c r="A255" s="24" t="n"/>
      <c r="B255" s="78" t="n"/>
      <c r="C255" s="7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</row>
    <row r="256">
      <c r="A256" s="24" t="n"/>
      <c r="B256" s="78" t="n"/>
      <c r="C256" s="7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</row>
    <row r="257">
      <c r="A257" s="24" t="n"/>
      <c r="B257" s="78" t="n"/>
      <c r="C257" s="7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</row>
    <row r="258">
      <c r="A258" s="24" t="n"/>
      <c r="B258" s="78" t="n"/>
      <c r="C258" s="7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</row>
    <row r="259">
      <c r="A259" s="24" t="n"/>
      <c r="B259" s="78" t="n"/>
      <c r="C259" s="7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</row>
    <row r="260">
      <c r="A260" s="24" t="n"/>
      <c r="B260" s="78" t="n"/>
      <c r="C260" s="7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</row>
    <row r="261">
      <c r="A261" s="24" t="n"/>
      <c r="B261" s="78" t="n"/>
      <c r="C261" s="7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</row>
    <row r="262">
      <c r="A262" s="24" t="n"/>
      <c r="B262" s="78" t="n"/>
      <c r="C262" s="7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</row>
    <row r="263">
      <c r="A263" s="24" t="n"/>
      <c r="B263" s="78" t="n"/>
      <c r="C263" s="7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</row>
    <row r="264">
      <c r="A264" s="24" t="n"/>
      <c r="B264" s="78" t="n"/>
      <c r="C264" s="7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</row>
    <row r="265">
      <c r="A265" s="24" t="n"/>
      <c r="B265" s="78" t="n"/>
      <c r="C265" s="7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</row>
    <row r="266">
      <c r="A266" s="24" t="n"/>
      <c r="B266" s="78" t="n"/>
      <c r="C266" s="7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</row>
    <row r="267">
      <c r="A267" s="24" t="n"/>
      <c r="B267" s="78" t="n"/>
      <c r="C267" s="7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</row>
    <row r="268">
      <c r="A268" s="24" t="n"/>
      <c r="B268" s="78" t="n"/>
      <c r="C268" s="7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</row>
    <row r="269">
      <c r="A269" s="24" t="n"/>
      <c r="B269" s="78" t="n"/>
      <c r="C269" s="7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</row>
    <row r="270">
      <c r="A270" s="24" t="n"/>
      <c r="B270" s="78" t="n"/>
      <c r="C270" s="7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</row>
    <row r="271">
      <c r="A271" s="24" t="n"/>
      <c r="B271" s="78" t="n"/>
      <c r="C271" s="7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</row>
    <row r="272">
      <c r="A272" s="24" t="n"/>
      <c r="B272" s="78" t="n"/>
      <c r="C272" s="7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</row>
    <row r="273">
      <c r="A273" s="24" t="n"/>
      <c r="B273" s="78" t="n"/>
      <c r="C273" s="7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</row>
    <row r="274">
      <c r="A274" s="24" t="n"/>
      <c r="B274" s="78" t="n"/>
      <c r="C274" s="7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</row>
    <row r="275">
      <c r="A275" s="24" t="n"/>
      <c r="B275" s="78" t="n"/>
      <c r="C275" s="7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</row>
    <row r="276">
      <c r="A276" s="24" t="n"/>
      <c r="B276" s="78" t="n"/>
      <c r="C276" s="7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</row>
    <row r="277">
      <c r="A277" s="24" t="n"/>
      <c r="B277" s="78" t="n"/>
      <c r="C277" s="7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</row>
    <row r="278">
      <c r="A278" s="24" t="n"/>
      <c r="B278" s="78" t="n"/>
      <c r="C278" s="7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</row>
    <row r="279">
      <c r="A279" s="24" t="n"/>
      <c r="B279" s="78" t="n"/>
      <c r="C279" s="7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</row>
    <row r="280">
      <c r="A280" s="24" t="n"/>
      <c r="B280" s="78" t="n"/>
      <c r="C280" s="7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</row>
    <row r="281">
      <c r="A281" s="24" t="n"/>
      <c r="B281" s="78" t="n"/>
      <c r="C281" s="7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</row>
    <row r="282">
      <c r="A282" s="24" t="n"/>
      <c r="B282" s="78" t="n"/>
      <c r="C282" s="7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</row>
    <row r="283">
      <c r="A283" s="24" t="n"/>
      <c r="B283" s="78" t="n"/>
      <c r="C283" s="7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</row>
    <row r="284">
      <c r="A284" s="24" t="n"/>
      <c r="B284" s="78" t="n"/>
      <c r="C284" s="7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</row>
    <row r="285">
      <c r="A285" s="24" t="n"/>
      <c r="B285" s="78" t="n"/>
      <c r="C285" s="7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</row>
    <row r="286">
      <c r="A286" s="24" t="n"/>
      <c r="B286" s="78" t="n"/>
      <c r="C286" s="7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</row>
    <row r="287">
      <c r="A287" s="24" t="n"/>
      <c r="B287" s="78" t="n"/>
      <c r="C287" s="7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</row>
    <row r="288">
      <c r="A288" s="24" t="n"/>
      <c r="B288" s="78" t="n"/>
      <c r="C288" s="7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</row>
    <row r="289">
      <c r="A289" s="24" t="n"/>
      <c r="B289" s="78" t="n"/>
      <c r="C289" s="7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</row>
    <row r="290">
      <c r="A290" s="24" t="n"/>
      <c r="B290" s="78" t="n"/>
      <c r="C290" s="7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</row>
    <row r="291">
      <c r="A291" s="24" t="n"/>
      <c r="B291" s="78" t="n"/>
      <c r="C291" s="7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</row>
    <row r="292">
      <c r="A292" s="24" t="n"/>
      <c r="B292" s="78" t="n"/>
      <c r="C292" s="7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</row>
    <row r="293">
      <c r="A293" s="24" t="n"/>
      <c r="B293" s="78" t="n"/>
      <c r="C293" s="7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</row>
    <row r="294">
      <c r="A294" s="24" t="n"/>
      <c r="B294" s="78" t="n"/>
      <c r="C294" s="7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</row>
    <row r="295">
      <c r="A295" s="24" t="n"/>
      <c r="B295" s="78" t="n"/>
      <c r="C295" s="7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</row>
    <row r="296">
      <c r="A296" s="24" t="n"/>
      <c r="B296" s="78" t="n"/>
      <c r="C296" s="7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</row>
    <row r="297">
      <c r="A297" s="24" t="n"/>
      <c r="B297" s="78" t="n"/>
      <c r="C297" s="7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</row>
    <row r="298">
      <c r="A298" s="24" t="n"/>
      <c r="B298" s="78" t="n"/>
      <c r="C298" s="7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</row>
    <row r="299">
      <c r="A299" s="24" t="n"/>
      <c r="B299" s="78" t="n"/>
      <c r="C299" s="7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</row>
    <row r="300">
      <c r="A300" s="24" t="n"/>
      <c r="B300" s="78" t="n"/>
      <c r="C300" s="7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</row>
    <row r="301">
      <c r="A301" s="24" t="n"/>
      <c r="B301" s="78" t="n"/>
      <c r="C301" s="7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</row>
    <row r="302">
      <c r="A302" s="24" t="n"/>
      <c r="B302" s="78" t="n"/>
      <c r="C302" s="7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</row>
    <row r="303">
      <c r="A303" s="24" t="n"/>
      <c r="B303" s="78" t="n"/>
      <c r="C303" s="7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</row>
    <row r="304">
      <c r="A304" s="24" t="n"/>
      <c r="B304" s="78" t="n"/>
      <c r="C304" s="7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</row>
    <row r="305">
      <c r="A305" s="24" t="n"/>
      <c r="B305" s="78" t="n"/>
      <c r="C305" s="7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</row>
    <row r="306">
      <c r="A306" s="24" t="n"/>
      <c r="B306" s="78" t="n"/>
      <c r="C306" s="7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</row>
    <row r="307">
      <c r="A307" s="24" t="n"/>
      <c r="B307" s="78" t="n"/>
      <c r="C307" s="7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</row>
    <row r="308">
      <c r="A308" s="24" t="n"/>
      <c r="B308" s="78" t="n"/>
      <c r="C308" s="7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</row>
    <row r="309">
      <c r="A309" s="24" t="n"/>
      <c r="B309" s="78" t="n"/>
      <c r="C309" s="7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</row>
    <row r="310">
      <c r="A310" s="24" t="n"/>
      <c r="B310" s="78" t="n"/>
      <c r="C310" s="7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</row>
    <row r="311">
      <c r="A311" s="24" t="n"/>
      <c r="B311" s="78" t="n"/>
      <c r="C311" s="7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</row>
    <row r="312">
      <c r="A312" s="24" t="n"/>
      <c r="B312" s="78" t="n"/>
      <c r="C312" s="7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</row>
    <row r="313">
      <c r="A313" s="24" t="n"/>
      <c r="B313" s="78" t="n"/>
      <c r="C313" s="7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</row>
    <row r="314">
      <c r="A314" s="24" t="n"/>
      <c r="B314" s="78" t="n"/>
      <c r="C314" s="7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</row>
    <row r="315">
      <c r="A315" s="24" t="n"/>
      <c r="B315" s="78" t="n"/>
      <c r="C315" s="7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</row>
    <row r="316">
      <c r="A316" s="24" t="n"/>
      <c r="B316" s="78" t="n"/>
      <c r="C316" s="7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</row>
    <row r="317">
      <c r="A317" s="24" t="n"/>
      <c r="B317" s="78" t="n"/>
      <c r="C317" s="7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</row>
    <row r="318">
      <c r="A318" s="24" t="n"/>
      <c r="B318" s="78" t="n"/>
      <c r="C318" s="7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</row>
    <row r="319">
      <c r="A319" s="24" t="n"/>
      <c r="B319" s="78" t="n"/>
      <c r="C319" s="7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</row>
    <row r="320">
      <c r="A320" s="24" t="n"/>
      <c r="B320" s="78" t="n"/>
      <c r="C320" s="7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</row>
    <row r="321">
      <c r="A321" s="24" t="n"/>
      <c r="B321" s="78" t="n"/>
      <c r="C321" s="7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</row>
    <row r="322">
      <c r="A322" s="24" t="n"/>
      <c r="B322" s="78" t="n"/>
      <c r="C322" s="7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</row>
    <row r="323">
      <c r="A323" s="24" t="n"/>
      <c r="B323" s="78" t="n"/>
      <c r="C323" s="7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</row>
    <row r="324">
      <c r="A324" s="24" t="n"/>
      <c r="B324" s="78" t="n"/>
      <c r="C324" s="7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</row>
    <row r="325">
      <c r="A325" s="24" t="n"/>
      <c r="B325" s="78" t="n"/>
      <c r="C325" s="7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</row>
    <row r="326">
      <c r="A326" s="24" t="n"/>
      <c r="B326" s="78" t="n"/>
      <c r="C326" s="7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</row>
    <row r="327">
      <c r="A327" s="24" t="n"/>
      <c r="B327" s="78" t="n"/>
      <c r="C327" s="7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</row>
    <row r="328">
      <c r="A328" s="24" t="n"/>
      <c r="B328" s="78" t="n"/>
      <c r="C328" s="7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</row>
    <row r="329">
      <c r="A329" s="24" t="n"/>
      <c r="B329" s="78" t="n"/>
      <c r="C329" s="7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</row>
    <row r="330">
      <c r="A330" s="24" t="n"/>
      <c r="B330" s="78" t="n"/>
      <c r="C330" s="7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</row>
    <row r="331">
      <c r="A331" s="24" t="n"/>
      <c r="B331" s="78" t="n"/>
      <c r="C331" s="7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</row>
    <row r="332">
      <c r="A332" s="24" t="n"/>
      <c r="B332" s="78" t="n"/>
      <c r="C332" s="7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</row>
    <row r="333">
      <c r="A333" s="24" t="n"/>
      <c r="B333" s="78" t="n"/>
      <c r="C333" s="7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</row>
    <row r="334">
      <c r="A334" s="24" t="n"/>
      <c r="B334" s="78" t="n"/>
      <c r="C334" s="7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</row>
    <row r="335">
      <c r="A335" s="24" t="n"/>
      <c r="B335" s="78" t="n"/>
      <c r="C335" s="7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</row>
    <row r="336">
      <c r="A336" s="24" t="n"/>
      <c r="B336" s="78" t="n"/>
      <c r="C336" s="7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</row>
    <row r="337">
      <c r="A337" s="24" t="n"/>
      <c r="B337" s="78" t="n"/>
      <c r="C337" s="7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</row>
    <row r="338">
      <c r="A338" s="24" t="n"/>
      <c r="B338" s="78" t="n"/>
      <c r="C338" s="7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</row>
    <row r="339">
      <c r="A339" s="24" t="n"/>
      <c r="B339" s="78" t="n"/>
      <c r="C339" s="7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</row>
    <row r="340">
      <c r="A340" s="24" t="n"/>
      <c r="B340" s="78" t="n"/>
      <c r="C340" s="7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</row>
    <row r="341">
      <c r="A341" s="24" t="n"/>
      <c r="B341" s="78" t="n"/>
      <c r="C341" s="7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</row>
    <row r="342">
      <c r="A342" s="24" t="n"/>
      <c r="B342" s="78" t="n"/>
      <c r="C342" s="7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</row>
    <row r="343">
      <c r="A343" s="24" t="n"/>
      <c r="B343" s="78" t="n"/>
      <c r="C343" s="7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</row>
    <row r="344">
      <c r="A344" s="24" t="n"/>
      <c r="B344" s="78" t="n"/>
      <c r="C344" s="7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</row>
    <row r="345">
      <c r="A345" s="24" t="n"/>
      <c r="B345" s="78" t="n"/>
      <c r="C345" s="7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</row>
    <row r="346">
      <c r="A346" s="24" t="n"/>
      <c r="B346" s="78" t="n"/>
      <c r="C346" s="7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</row>
    <row r="347">
      <c r="A347" s="24" t="n"/>
      <c r="B347" s="78" t="n"/>
      <c r="C347" s="7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</row>
    <row r="348">
      <c r="A348" s="24" t="n"/>
      <c r="B348" s="78" t="n"/>
      <c r="C348" s="7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</row>
    <row r="349">
      <c r="A349" s="24" t="n"/>
      <c r="B349" s="78" t="n"/>
      <c r="C349" s="7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</row>
    <row r="350">
      <c r="A350" s="24" t="n"/>
      <c r="B350" s="78" t="n"/>
      <c r="C350" s="7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</row>
    <row r="351">
      <c r="A351" s="24" t="n"/>
      <c r="B351" s="78" t="n"/>
      <c r="C351" s="7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</row>
    <row r="352">
      <c r="A352" s="24" t="n"/>
      <c r="B352" s="78" t="n"/>
      <c r="C352" s="7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</row>
    <row r="353">
      <c r="A353" s="24" t="n"/>
      <c r="B353" s="78" t="n"/>
      <c r="C353" s="7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</row>
    <row r="354">
      <c r="A354" s="24" t="n"/>
      <c r="B354" s="78" t="n"/>
      <c r="C354" s="7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</row>
    <row r="355">
      <c r="A355" s="24" t="n"/>
      <c r="B355" s="78" t="n"/>
      <c r="C355" s="7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</row>
    <row r="356">
      <c r="A356" s="24" t="n"/>
      <c r="B356" s="78" t="n"/>
      <c r="C356" s="7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</row>
    <row r="357">
      <c r="A357" s="24" t="n"/>
      <c r="B357" s="78" t="n"/>
      <c r="C357" s="7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</row>
    <row r="358">
      <c r="A358" s="24" t="n"/>
      <c r="B358" s="78" t="n"/>
      <c r="C358" s="7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</row>
    <row r="359">
      <c r="A359" s="24" t="n"/>
      <c r="B359" s="78" t="n"/>
      <c r="C359" s="7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</row>
    <row r="360">
      <c r="A360" s="24" t="n"/>
      <c r="B360" s="78" t="n"/>
      <c r="C360" s="7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</row>
    <row r="361">
      <c r="A361" s="24" t="n"/>
      <c r="B361" s="78" t="n"/>
      <c r="C361" s="7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</row>
    <row r="362">
      <c r="A362" s="24" t="n"/>
      <c r="B362" s="78" t="n"/>
      <c r="C362" s="7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</row>
    <row r="363">
      <c r="A363" s="24" t="n"/>
      <c r="B363" s="78" t="n"/>
      <c r="C363" s="7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</row>
    <row r="364">
      <c r="A364" s="24" t="n"/>
      <c r="B364" s="78" t="n"/>
      <c r="C364" s="7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</row>
    <row r="365">
      <c r="A365" s="24" t="n"/>
      <c r="B365" s="78" t="n"/>
      <c r="C365" s="7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</row>
    <row r="366">
      <c r="A366" s="24" t="n"/>
      <c r="B366" s="78" t="n"/>
      <c r="C366" s="7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</row>
    <row r="367">
      <c r="A367" s="24" t="n"/>
      <c r="B367" s="78" t="n"/>
      <c r="C367" s="7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</row>
    <row r="368">
      <c r="A368" s="24" t="n"/>
      <c r="B368" s="78" t="n"/>
      <c r="C368" s="7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</row>
    <row r="369">
      <c r="A369" s="24" t="n"/>
      <c r="B369" s="78" t="n"/>
      <c r="C369" s="7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</row>
    <row r="370">
      <c r="A370" s="24" t="n"/>
      <c r="B370" s="78" t="n"/>
      <c r="C370" s="7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</row>
    <row r="371">
      <c r="A371" s="24" t="n"/>
      <c r="B371" s="78" t="n"/>
      <c r="C371" s="7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</row>
    <row r="372">
      <c r="A372" s="24" t="n"/>
      <c r="B372" s="78" t="n"/>
      <c r="C372" s="7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</row>
    <row r="373">
      <c r="A373" s="24" t="n"/>
      <c r="B373" s="78" t="n"/>
      <c r="C373" s="7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</row>
    <row r="374">
      <c r="A374" s="24" t="n"/>
      <c r="B374" s="78" t="n"/>
      <c r="C374" s="7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</row>
    <row r="375">
      <c r="A375" s="24" t="n"/>
      <c r="B375" s="78" t="n"/>
      <c r="C375" s="7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</row>
    <row r="376">
      <c r="A376" s="24" t="n"/>
      <c r="B376" s="78" t="n"/>
      <c r="C376" s="7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</row>
    <row r="377">
      <c r="A377" s="24" t="n"/>
      <c r="B377" s="78" t="n"/>
      <c r="C377" s="7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</row>
    <row r="378">
      <c r="A378" s="24" t="n"/>
      <c r="B378" s="78" t="n"/>
      <c r="C378" s="7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</row>
    <row r="379">
      <c r="A379" s="24" t="n"/>
      <c r="B379" s="78" t="n"/>
      <c r="C379" s="7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</row>
    <row r="380">
      <c r="A380" s="24" t="n"/>
      <c r="B380" s="78" t="n"/>
      <c r="C380" s="7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</row>
    <row r="381">
      <c r="A381" s="24" t="n"/>
      <c r="B381" s="78" t="n"/>
      <c r="C381" s="7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</row>
    <row r="382">
      <c r="A382" s="24" t="n"/>
      <c r="B382" s="78" t="n"/>
      <c r="C382" s="7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</row>
    <row r="383">
      <c r="A383" s="24" t="n"/>
      <c r="B383" s="78" t="n"/>
      <c r="C383" s="7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</row>
    <row r="384">
      <c r="A384" s="24" t="n"/>
      <c r="B384" s="78" t="n"/>
      <c r="C384" s="7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</row>
    <row r="385">
      <c r="A385" s="24" t="n"/>
      <c r="B385" s="78" t="n"/>
      <c r="C385" s="7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</row>
    <row r="386">
      <c r="A386" s="24" t="n"/>
      <c r="B386" s="78" t="n"/>
      <c r="C386" s="7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</row>
    <row r="387">
      <c r="A387" s="24" t="n"/>
      <c r="B387" s="78" t="n"/>
      <c r="C387" s="7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</row>
    <row r="388">
      <c r="A388" s="24" t="n"/>
      <c r="B388" s="78" t="n"/>
      <c r="C388" s="7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</row>
    <row r="389">
      <c r="A389" s="24" t="n"/>
      <c r="B389" s="78" t="n"/>
      <c r="C389" s="7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</row>
    <row r="390">
      <c r="A390" s="24" t="n"/>
      <c r="B390" s="78" t="n"/>
      <c r="C390" s="7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</row>
    <row r="391">
      <c r="A391" s="24" t="n"/>
      <c r="B391" s="78" t="n"/>
      <c r="C391" s="7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</row>
    <row r="392">
      <c r="A392" s="24" t="n"/>
      <c r="B392" s="78" t="n"/>
      <c r="C392" s="7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</row>
    <row r="393">
      <c r="A393" s="24" t="n"/>
      <c r="B393" s="78" t="n"/>
      <c r="C393" s="7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</row>
    <row r="394">
      <c r="A394" s="24" t="n"/>
      <c r="B394" s="78" t="n"/>
      <c r="C394" s="7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</row>
    <row r="395">
      <c r="A395" s="24" t="n"/>
      <c r="B395" s="78" t="n"/>
      <c r="C395" s="7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</row>
    <row r="396">
      <c r="A396" s="24" t="n"/>
      <c r="B396" s="78" t="n"/>
      <c r="C396" s="7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</row>
    <row r="397">
      <c r="A397" s="24" t="n"/>
      <c r="B397" s="78" t="n"/>
      <c r="C397" s="7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</row>
    <row r="398">
      <c r="A398" s="24" t="n"/>
      <c r="B398" s="78" t="n"/>
      <c r="C398" s="7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</row>
    <row r="399">
      <c r="A399" s="24" t="n"/>
      <c r="B399" s="78" t="n"/>
      <c r="C399" s="7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</row>
    <row r="400">
      <c r="A400" s="24" t="n"/>
      <c r="B400" s="78" t="n"/>
      <c r="C400" s="7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</row>
    <row r="401">
      <c r="A401" s="24" t="n"/>
      <c r="B401" s="78" t="n"/>
      <c r="C401" s="7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</row>
    <row r="402">
      <c r="A402" s="24" t="n"/>
      <c r="B402" s="78" t="n"/>
      <c r="C402" s="7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</row>
    <row r="403">
      <c r="A403" s="24" t="n"/>
      <c r="B403" s="78" t="n"/>
      <c r="C403" s="7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</row>
    <row r="404">
      <c r="A404" s="24" t="n"/>
      <c r="B404" s="78" t="n"/>
      <c r="C404" s="7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</row>
    <row r="405">
      <c r="A405" s="24" t="n"/>
      <c r="B405" s="78" t="n"/>
      <c r="C405" s="7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</row>
    <row r="406">
      <c r="A406" s="24" t="n"/>
      <c r="B406" s="78" t="n"/>
      <c r="C406" s="7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</row>
    <row r="407">
      <c r="A407" s="24" t="n"/>
      <c r="B407" s="78" t="n"/>
      <c r="C407" s="7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</row>
    <row r="408">
      <c r="A408" s="24" t="n"/>
      <c r="B408" s="78" t="n"/>
      <c r="C408" s="7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</row>
    <row r="409">
      <c r="A409" s="24" t="n"/>
      <c r="B409" s="78" t="n"/>
      <c r="C409" s="7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</row>
    <row r="410">
      <c r="A410" s="24" t="n"/>
      <c r="B410" s="78" t="n"/>
      <c r="C410" s="7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</row>
    <row r="411">
      <c r="A411" s="24" t="n"/>
      <c r="B411" s="78" t="n"/>
      <c r="C411" s="7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</row>
    <row r="412">
      <c r="A412" s="24" t="n"/>
      <c r="B412" s="78" t="n"/>
      <c r="C412" s="7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</row>
    <row r="413">
      <c r="A413" s="24" t="n"/>
      <c r="B413" s="78" t="n"/>
      <c r="C413" s="7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</row>
    <row r="414">
      <c r="A414" s="24" t="n"/>
      <c r="B414" s="78" t="n"/>
      <c r="C414" s="7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</row>
    <row r="415">
      <c r="A415" s="24" t="n"/>
      <c r="B415" s="78" t="n"/>
      <c r="C415" s="7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</row>
    <row r="416">
      <c r="A416" s="24" t="n"/>
      <c r="B416" s="78" t="n"/>
      <c r="C416" s="7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</row>
    <row r="417">
      <c r="A417" s="24" t="n"/>
      <c r="B417" s="78" t="n"/>
      <c r="C417" s="7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</row>
    <row r="418">
      <c r="A418" s="24" t="n"/>
      <c r="B418" s="78" t="n"/>
      <c r="C418" s="7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</row>
    <row r="419">
      <c r="A419" s="24" t="n"/>
      <c r="B419" s="78" t="n"/>
      <c r="C419" s="7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</row>
    <row r="420">
      <c r="A420" s="24" t="n"/>
      <c r="B420" s="78" t="n"/>
      <c r="C420" s="7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</row>
    <row r="421">
      <c r="A421" s="24" t="n"/>
      <c r="B421" s="78" t="n"/>
      <c r="C421" s="7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</row>
    <row r="422">
      <c r="A422" s="24" t="n"/>
      <c r="B422" s="78" t="n"/>
      <c r="C422" s="7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</row>
    <row r="423">
      <c r="A423" s="24" t="n"/>
      <c r="B423" s="78" t="n"/>
      <c r="C423" s="7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</row>
    <row r="424">
      <c r="A424" s="24" t="n"/>
      <c r="B424" s="78" t="n"/>
      <c r="C424" s="7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</row>
    <row r="425">
      <c r="A425" s="24" t="n"/>
      <c r="B425" s="78" t="n"/>
      <c r="C425" s="7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</row>
    <row r="426">
      <c r="A426" s="24" t="n"/>
      <c r="B426" s="78" t="n"/>
      <c r="C426" s="7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</row>
    <row r="427">
      <c r="A427" s="24" t="n"/>
      <c r="B427" s="78" t="n"/>
      <c r="C427" s="7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</row>
    <row r="428">
      <c r="A428" s="24" t="n"/>
      <c r="B428" s="78" t="n"/>
      <c r="C428" s="7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</row>
    <row r="429">
      <c r="A429" s="24" t="n"/>
      <c r="B429" s="78" t="n"/>
      <c r="C429" s="7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</row>
    <row r="430">
      <c r="A430" s="24" t="n"/>
      <c r="B430" s="78" t="n"/>
      <c r="C430" s="7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</row>
    <row r="431">
      <c r="A431" s="24" t="n"/>
      <c r="B431" s="78" t="n"/>
      <c r="C431" s="7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</row>
    <row r="432">
      <c r="A432" s="24" t="n"/>
      <c r="B432" s="78" t="n"/>
      <c r="C432" s="7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</row>
    <row r="433">
      <c r="A433" s="24" t="n"/>
      <c r="B433" s="78" t="n"/>
      <c r="C433" s="7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</row>
    <row r="434">
      <c r="A434" s="24" t="n"/>
      <c r="B434" s="78" t="n"/>
      <c r="C434" s="7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</row>
    <row r="435">
      <c r="A435" s="24" t="n"/>
      <c r="B435" s="78" t="n"/>
      <c r="C435" s="7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</row>
    <row r="436">
      <c r="A436" s="24" t="n"/>
      <c r="B436" s="78" t="n"/>
      <c r="C436" s="7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</row>
    <row r="437">
      <c r="A437" s="24" t="n"/>
      <c r="B437" s="78" t="n"/>
      <c r="C437" s="7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</row>
    <row r="438">
      <c r="A438" s="24" t="n"/>
      <c r="B438" s="78" t="n"/>
      <c r="C438" s="7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</row>
    <row r="439">
      <c r="A439" s="24" t="n"/>
      <c r="B439" s="78" t="n"/>
      <c r="C439" s="7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</row>
    <row r="440">
      <c r="A440" s="24" t="n"/>
      <c r="B440" s="78" t="n"/>
      <c r="C440" s="7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</row>
    <row r="441">
      <c r="A441" s="24" t="n"/>
      <c r="B441" s="78" t="n"/>
      <c r="C441" s="7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</row>
    <row r="442">
      <c r="A442" s="24" t="n"/>
      <c r="B442" s="78" t="n"/>
      <c r="C442" s="7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</row>
    <row r="443">
      <c r="A443" s="24" t="n"/>
      <c r="B443" s="78" t="n"/>
      <c r="C443" s="7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</row>
    <row r="444">
      <c r="A444" s="24" t="n"/>
      <c r="B444" s="78" t="n"/>
      <c r="C444" s="7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</row>
    <row r="445">
      <c r="A445" s="24" t="n"/>
      <c r="B445" s="78" t="n"/>
      <c r="C445" s="7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</row>
    <row r="446">
      <c r="A446" s="24" t="n"/>
      <c r="B446" s="78" t="n"/>
      <c r="C446" s="7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</row>
    <row r="447">
      <c r="A447" s="24" t="n"/>
      <c r="B447" s="78" t="n"/>
      <c r="C447" s="7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</row>
    <row r="448">
      <c r="A448" s="24" t="n"/>
      <c r="B448" s="78" t="n"/>
      <c r="C448" s="7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</row>
    <row r="449">
      <c r="A449" s="24" t="n"/>
      <c r="B449" s="78" t="n"/>
      <c r="C449" s="7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</row>
    <row r="450">
      <c r="A450" s="24" t="n"/>
      <c r="B450" s="78" t="n"/>
      <c r="C450" s="7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</row>
    <row r="451">
      <c r="A451" s="24" t="n"/>
      <c r="B451" s="78" t="n"/>
      <c r="C451" s="7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</row>
    <row r="452">
      <c r="A452" s="24" t="n"/>
      <c r="B452" s="78" t="n"/>
      <c r="C452" s="7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</row>
    <row r="453">
      <c r="A453" s="24" t="n"/>
      <c r="B453" s="78" t="n"/>
      <c r="C453" s="7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</row>
    <row r="454">
      <c r="A454" s="24" t="n"/>
      <c r="B454" s="78" t="n"/>
      <c r="C454" s="7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</row>
    <row r="455">
      <c r="A455" s="24" t="n"/>
      <c r="B455" s="78" t="n"/>
      <c r="C455" s="7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</row>
    <row r="456">
      <c r="A456" s="24" t="n"/>
      <c r="B456" s="78" t="n"/>
      <c r="C456" s="7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</row>
    <row r="457">
      <c r="A457" s="24" t="n"/>
      <c r="B457" s="78" t="n"/>
      <c r="C457" s="7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</row>
    <row r="458">
      <c r="A458" s="24" t="n"/>
      <c r="B458" s="78" t="n"/>
      <c r="C458" s="7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</row>
    <row r="459">
      <c r="A459" s="24" t="n"/>
      <c r="B459" s="78" t="n"/>
      <c r="C459" s="7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</row>
    <row r="460">
      <c r="A460" s="24" t="n"/>
      <c r="B460" s="78" t="n"/>
      <c r="C460" s="7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</row>
    <row r="461">
      <c r="A461" s="24" t="n"/>
      <c r="B461" s="78" t="n"/>
      <c r="C461" s="7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</row>
    <row r="462">
      <c r="A462" s="24" t="n"/>
      <c r="B462" s="78" t="n"/>
      <c r="C462" s="7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</row>
    <row r="463">
      <c r="A463" s="24" t="n"/>
      <c r="B463" s="78" t="n"/>
      <c r="C463" s="7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</row>
    <row r="464">
      <c r="A464" s="24" t="n"/>
      <c r="B464" s="78" t="n"/>
      <c r="C464" s="7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</row>
    <row r="465">
      <c r="A465" s="24" t="n"/>
      <c r="B465" s="78" t="n"/>
      <c r="C465" s="7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</row>
    <row r="466">
      <c r="A466" s="24" t="n"/>
      <c r="B466" s="78" t="n"/>
      <c r="C466" s="7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</row>
    <row r="467">
      <c r="A467" s="24" t="n"/>
      <c r="B467" s="78" t="n"/>
      <c r="C467" s="7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</row>
    <row r="468">
      <c r="A468" s="24" t="n"/>
      <c r="B468" s="78" t="n"/>
      <c r="C468" s="7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</row>
    <row r="469">
      <c r="A469" s="24" t="n"/>
      <c r="B469" s="78" t="n"/>
      <c r="C469" s="7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</row>
    <row r="470">
      <c r="A470" s="24" t="n"/>
      <c r="B470" s="78" t="n"/>
      <c r="C470" s="7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</row>
    <row r="471">
      <c r="A471" s="24" t="n"/>
      <c r="B471" s="78" t="n"/>
      <c r="C471" s="7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</row>
    <row r="472">
      <c r="A472" s="24" t="n"/>
      <c r="B472" s="78" t="n"/>
      <c r="C472" s="7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</row>
    <row r="473">
      <c r="A473" s="24" t="n"/>
      <c r="B473" s="78" t="n"/>
      <c r="C473" s="7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</row>
    <row r="474">
      <c r="A474" s="24" t="n"/>
      <c r="B474" s="78" t="n"/>
      <c r="C474" s="7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</row>
    <row r="475">
      <c r="A475" s="24" t="n"/>
      <c r="B475" s="78" t="n"/>
      <c r="C475" s="7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</row>
    <row r="476">
      <c r="A476" s="24" t="n"/>
      <c r="B476" s="78" t="n"/>
      <c r="C476" s="7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</row>
    <row r="477">
      <c r="A477" s="24" t="n"/>
      <c r="B477" s="78" t="n"/>
      <c r="C477" s="7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</row>
    <row r="478">
      <c r="A478" s="24" t="n"/>
      <c r="B478" s="78" t="n"/>
      <c r="C478" s="7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</row>
    <row r="479">
      <c r="A479" s="24" t="n"/>
      <c r="B479" s="78" t="n"/>
      <c r="C479" s="7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</row>
    <row r="480">
      <c r="A480" s="24" t="n"/>
      <c r="B480" s="78" t="n"/>
      <c r="C480" s="7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</row>
    <row r="481">
      <c r="A481" s="24" t="n"/>
      <c r="B481" s="78" t="n"/>
      <c r="C481" s="7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</row>
    <row r="482">
      <c r="A482" s="24" t="n"/>
      <c r="B482" s="78" t="n"/>
      <c r="C482" s="7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</row>
    <row r="483">
      <c r="A483" s="24" t="n"/>
      <c r="B483" s="78" t="n"/>
      <c r="C483" s="7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</row>
    <row r="484">
      <c r="A484" s="24" t="n"/>
      <c r="B484" s="78" t="n"/>
      <c r="C484" s="7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</row>
    <row r="485">
      <c r="A485" s="24" t="n"/>
      <c r="B485" s="78" t="n"/>
      <c r="C485" s="7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</row>
    <row r="486">
      <c r="A486" s="24" t="n"/>
      <c r="B486" s="78" t="n"/>
      <c r="C486" s="7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</row>
    <row r="487">
      <c r="A487" s="24" t="n"/>
      <c r="B487" s="78" t="n"/>
      <c r="C487" s="7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</row>
    <row r="488">
      <c r="A488" s="24" t="n"/>
      <c r="B488" s="78" t="n"/>
      <c r="C488" s="7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</row>
    <row r="489">
      <c r="A489" s="24" t="n"/>
      <c r="B489" s="78" t="n"/>
      <c r="C489" s="7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</row>
    <row r="490">
      <c r="A490" s="24" t="n"/>
      <c r="B490" s="78" t="n"/>
      <c r="C490" s="7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</row>
    <row r="491">
      <c r="A491" s="24" t="n"/>
      <c r="B491" s="78" t="n"/>
      <c r="C491" s="7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</row>
    <row r="492">
      <c r="A492" s="24" t="n"/>
      <c r="B492" s="78" t="n"/>
      <c r="C492" s="7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</row>
    <row r="493">
      <c r="A493" s="24" t="n"/>
      <c r="B493" s="78" t="n"/>
      <c r="C493" s="7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</row>
    <row r="494">
      <c r="A494" s="24" t="n"/>
      <c r="B494" s="78" t="n"/>
      <c r="C494" s="7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</row>
    <row r="495">
      <c r="A495" s="24" t="n"/>
      <c r="B495" s="78" t="n"/>
      <c r="C495" s="7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</row>
    <row r="496">
      <c r="A496" s="24" t="n"/>
      <c r="B496" s="78" t="n"/>
      <c r="C496" s="7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</row>
    <row r="497">
      <c r="A497" s="24" t="n"/>
      <c r="B497" s="78" t="n"/>
      <c r="C497" s="7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</row>
    <row r="498">
      <c r="A498" s="24" t="n"/>
      <c r="B498" s="78" t="n"/>
      <c r="C498" s="7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</row>
    <row r="499">
      <c r="A499" s="24" t="n"/>
      <c r="B499" s="78" t="n"/>
      <c r="C499" s="7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</row>
    <row r="500">
      <c r="A500" s="24" t="n"/>
      <c r="B500" s="78" t="n"/>
      <c r="C500" s="7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</row>
    <row r="501">
      <c r="A501" s="24" t="n"/>
      <c r="B501" s="78" t="n"/>
      <c r="C501" s="7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</row>
    <row r="502">
      <c r="A502" s="24" t="n"/>
      <c r="B502" s="78" t="n"/>
      <c r="C502" s="7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</row>
    <row r="503">
      <c r="A503" s="24" t="n"/>
      <c r="B503" s="78" t="n"/>
      <c r="C503" s="7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</row>
    <row r="504">
      <c r="A504" s="24" t="n"/>
      <c r="B504" s="78" t="n"/>
      <c r="C504" s="7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</row>
    <row r="505">
      <c r="A505" s="24" t="n"/>
      <c r="B505" s="78" t="n"/>
      <c r="C505" s="7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</row>
    <row r="506">
      <c r="A506" s="24" t="n"/>
      <c r="B506" s="78" t="n"/>
      <c r="C506" s="7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</row>
    <row r="507">
      <c r="A507" s="24" t="n"/>
      <c r="B507" s="78" t="n"/>
      <c r="C507" s="7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</row>
    <row r="508">
      <c r="A508" s="24" t="n"/>
      <c r="B508" s="78" t="n"/>
      <c r="C508" s="7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</row>
    <row r="509">
      <c r="A509" s="24" t="n"/>
      <c r="B509" s="78" t="n"/>
      <c r="C509" s="7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</row>
    <row r="510">
      <c r="A510" s="24" t="n"/>
      <c r="B510" s="78" t="n"/>
      <c r="C510" s="7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</row>
    <row r="511">
      <c r="A511" s="24" t="n"/>
      <c r="B511" s="78" t="n"/>
      <c r="C511" s="7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</row>
    <row r="512">
      <c r="A512" s="24" t="n"/>
      <c r="B512" s="78" t="n"/>
      <c r="C512" s="7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</row>
    <row r="513">
      <c r="A513" s="24" t="n"/>
      <c r="B513" s="78" t="n"/>
      <c r="C513" s="7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</row>
    <row r="514">
      <c r="A514" s="24" t="n"/>
      <c r="B514" s="78" t="n"/>
      <c r="C514" s="7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</row>
    <row r="515">
      <c r="A515" s="24" t="n"/>
      <c r="B515" s="78" t="n"/>
      <c r="C515" s="7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</row>
    <row r="516">
      <c r="A516" s="24" t="n"/>
      <c r="B516" s="78" t="n"/>
      <c r="C516" s="7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</row>
    <row r="517">
      <c r="A517" s="24" t="n"/>
      <c r="B517" s="78" t="n"/>
      <c r="C517" s="7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</row>
    <row r="518">
      <c r="A518" s="24" t="n"/>
      <c r="B518" s="78" t="n"/>
      <c r="C518" s="7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</row>
    <row r="519">
      <c r="A519" s="24" t="n"/>
      <c r="B519" s="78" t="n"/>
      <c r="C519" s="7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</row>
    <row r="520">
      <c r="A520" s="24" t="n"/>
      <c r="B520" s="78" t="n"/>
      <c r="C520" s="7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</row>
    <row r="521">
      <c r="A521" s="24" t="n"/>
      <c r="B521" s="78" t="n"/>
      <c r="C521" s="7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</row>
    <row r="522">
      <c r="A522" s="24" t="n"/>
      <c r="B522" s="78" t="n"/>
      <c r="C522" s="7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</row>
    <row r="523">
      <c r="A523" s="24" t="n"/>
      <c r="B523" s="78" t="n"/>
      <c r="C523" s="7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</row>
    <row r="524">
      <c r="A524" s="24" t="n"/>
      <c r="B524" s="78" t="n"/>
      <c r="C524" s="7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</row>
    <row r="525">
      <c r="A525" s="24" t="n"/>
      <c r="B525" s="78" t="n"/>
      <c r="C525" s="7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</row>
    <row r="526">
      <c r="A526" s="24" t="n"/>
      <c r="B526" s="78" t="n"/>
      <c r="C526" s="7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</row>
    <row r="527">
      <c r="A527" s="24" t="n"/>
      <c r="B527" s="78" t="n"/>
      <c r="C527" s="7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</row>
    <row r="528">
      <c r="A528" s="24" t="n"/>
      <c r="B528" s="78" t="n"/>
      <c r="C528" s="7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</row>
    <row r="529">
      <c r="A529" s="24" t="n"/>
      <c r="B529" s="78" t="n"/>
      <c r="C529" s="7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</row>
    <row r="530">
      <c r="A530" s="24" t="n"/>
      <c r="B530" s="78" t="n"/>
      <c r="C530" s="7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</row>
    <row r="531">
      <c r="A531" s="24" t="n"/>
      <c r="B531" s="78" t="n"/>
      <c r="C531" s="7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</row>
    <row r="532">
      <c r="A532" s="24" t="n"/>
      <c r="B532" s="78" t="n"/>
      <c r="C532" s="7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</row>
    <row r="533">
      <c r="A533" s="24" t="n"/>
      <c r="B533" s="78" t="n"/>
      <c r="C533" s="7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</row>
    <row r="534">
      <c r="A534" s="24" t="n"/>
      <c r="B534" s="78" t="n"/>
      <c r="C534" s="7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</row>
    <row r="535">
      <c r="A535" s="24" t="n"/>
      <c r="B535" s="78" t="n"/>
      <c r="C535" s="7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</row>
    <row r="536">
      <c r="A536" s="24" t="n"/>
      <c r="B536" s="78" t="n"/>
      <c r="C536" s="7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</row>
    <row r="537">
      <c r="A537" s="24" t="n"/>
      <c r="B537" s="78" t="n"/>
      <c r="C537" s="7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</row>
    <row r="538">
      <c r="A538" s="24" t="n"/>
      <c r="B538" s="78" t="n"/>
      <c r="C538" s="7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</row>
    <row r="539">
      <c r="A539" s="24" t="n"/>
      <c r="B539" s="78" t="n"/>
      <c r="C539" s="7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</row>
    <row r="540">
      <c r="A540" s="24" t="n"/>
      <c r="B540" s="78" t="n"/>
      <c r="C540" s="7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</row>
    <row r="541">
      <c r="A541" s="24" t="n"/>
      <c r="B541" s="78" t="n"/>
      <c r="C541" s="7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</row>
    <row r="542">
      <c r="A542" s="24" t="n"/>
      <c r="B542" s="78" t="n"/>
      <c r="C542" s="7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</row>
    <row r="543">
      <c r="A543" s="24" t="n"/>
      <c r="B543" s="78" t="n"/>
      <c r="C543" s="7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</row>
    <row r="544">
      <c r="A544" s="24" t="n"/>
      <c r="B544" s="78" t="n"/>
      <c r="C544" s="7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</row>
    <row r="545">
      <c r="A545" s="24" t="n"/>
      <c r="B545" s="78" t="n"/>
      <c r="C545" s="7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</row>
    <row r="546">
      <c r="A546" s="24" t="n"/>
      <c r="B546" s="78" t="n"/>
      <c r="C546" s="7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</row>
    <row r="547">
      <c r="A547" s="24" t="n"/>
      <c r="B547" s="78" t="n"/>
      <c r="C547" s="7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</row>
    <row r="548">
      <c r="A548" s="24" t="n"/>
      <c r="B548" s="78" t="n"/>
      <c r="C548" s="7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</row>
    <row r="549">
      <c r="A549" s="24" t="n"/>
      <c r="B549" s="78" t="n"/>
      <c r="C549" s="7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</row>
    <row r="550">
      <c r="A550" s="24" t="n"/>
      <c r="B550" s="78" t="n"/>
      <c r="C550" s="7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</row>
    <row r="551">
      <c r="A551" s="24" t="n"/>
      <c r="B551" s="78" t="n"/>
      <c r="C551" s="7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</row>
    <row r="552">
      <c r="A552" s="24" t="n"/>
      <c r="B552" s="78" t="n"/>
      <c r="C552" s="7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</row>
    <row r="553">
      <c r="A553" s="24" t="n"/>
      <c r="B553" s="78" t="n"/>
      <c r="C553" s="7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</row>
    <row r="554">
      <c r="A554" s="24" t="n"/>
      <c r="B554" s="78" t="n"/>
      <c r="C554" s="7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</row>
    <row r="555">
      <c r="A555" s="24" t="n"/>
      <c r="B555" s="78" t="n"/>
      <c r="C555" s="7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</row>
    <row r="556">
      <c r="A556" s="24" t="n"/>
      <c r="B556" s="78" t="n"/>
      <c r="C556" s="7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</row>
    <row r="557">
      <c r="A557" s="24" t="n"/>
      <c r="B557" s="78" t="n"/>
      <c r="C557" s="7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</row>
    <row r="558">
      <c r="A558" s="24" t="n"/>
      <c r="B558" s="78" t="n"/>
      <c r="C558" s="7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</row>
    <row r="559">
      <c r="A559" s="24" t="n"/>
      <c r="B559" s="78" t="n"/>
      <c r="C559" s="7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</row>
    <row r="560">
      <c r="A560" s="24" t="n"/>
      <c r="B560" s="78" t="n"/>
      <c r="C560" s="7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</row>
    <row r="561">
      <c r="A561" s="24" t="n"/>
      <c r="B561" s="78" t="n"/>
      <c r="C561" s="7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</row>
    <row r="562">
      <c r="A562" s="24" t="n"/>
      <c r="B562" s="78" t="n"/>
      <c r="C562" s="7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</row>
    <row r="563">
      <c r="A563" s="24" t="n"/>
      <c r="B563" s="78" t="n"/>
      <c r="C563" s="7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</row>
    <row r="564">
      <c r="A564" s="24" t="n"/>
      <c r="B564" s="78" t="n"/>
      <c r="C564" s="7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</row>
    <row r="565">
      <c r="A565" s="24" t="n"/>
      <c r="B565" s="78" t="n"/>
      <c r="C565" s="7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</row>
    <row r="566">
      <c r="A566" s="24" t="n"/>
      <c r="B566" s="78" t="n"/>
      <c r="C566" s="7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</row>
    <row r="567">
      <c r="A567" s="24" t="n"/>
      <c r="B567" s="78" t="n"/>
      <c r="C567" s="7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</row>
    <row r="568">
      <c r="A568" s="24" t="n"/>
      <c r="B568" s="78" t="n"/>
      <c r="C568" s="7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</row>
    <row r="569">
      <c r="A569" s="24" t="n"/>
      <c r="B569" s="78" t="n"/>
      <c r="C569" s="7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</row>
    <row r="570">
      <c r="A570" s="24" t="n"/>
      <c r="B570" s="78" t="n"/>
      <c r="C570" s="7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</row>
    <row r="571">
      <c r="A571" s="24" t="n"/>
      <c r="B571" s="78" t="n"/>
      <c r="C571" s="7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</row>
    <row r="572">
      <c r="A572" s="24" t="n"/>
      <c r="B572" s="78" t="n"/>
      <c r="C572" s="7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</row>
    <row r="573">
      <c r="A573" s="24" t="n"/>
      <c r="B573" s="78" t="n"/>
      <c r="C573" s="7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</row>
    <row r="574">
      <c r="A574" s="24" t="n"/>
      <c r="B574" s="78" t="n"/>
      <c r="C574" s="7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</row>
    <row r="575">
      <c r="A575" s="24" t="n"/>
      <c r="B575" s="78" t="n"/>
      <c r="C575" s="7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</row>
    <row r="576">
      <c r="A576" s="24" t="n"/>
      <c r="B576" s="78" t="n"/>
      <c r="C576" s="7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</row>
    <row r="577">
      <c r="A577" s="24" t="n"/>
      <c r="B577" s="78" t="n"/>
      <c r="C577" s="7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</row>
    <row r="578">
      <c r="A578" s="24" t="n"/>
      <c r="B578" s="78" t="n"/>
      <c r="C578" s="7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</row>
    <row r="579">
      <c r="A579" s="24" t="n"/>
      <c r="B579" s="78" t="n"/>
      <c r="C579" s="7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</row>
    <row r="580">
      <c r="A580" s="24" t="n"/>
      <c r="B580" s="78" t="n"/>
      <c r="C580" s="7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</row>
    <row r="581">
      <c r="A581" s="24" t="n"/>
      <c r="B581" s="78" t="n"/>
      <c r="C581" s="7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</row>
    <row r="582">
      <c r="A582" s="24" t="n"/>
      <c r="B582" s="78" t="n"/>
      <c r="C582" s="7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</row>
    <row r="583">
      <c r="A583" s="24" t="n"/>
      <c r="B583" s="78" t="n"/>
      <c r="C583" s="7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</row>
    <row r="584">
      <c r="A584" s="24" t="n"/>
      <c r="B584" s="78" t="n"/>
      <c r="C584" s="7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</row>
    <row r="585">
      <c r="A585" s="24" t="n"/>
      <c r="B585" s="78" t="n"/>
      <c r="C585" s="7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</row>
    <row r="586">
      <c r="A586" s="24" t="n"/>
      <c r="B586" s="78" t="n"/>
      <c r="C586" s="7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</row>
    <row r="587">
      <c r="A587" s="24" t="n"/>
      <c r="B587" s="78" t="n"/>
      <c r="C587" s="7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</row>
    <row r="588">
      <c r="A588" s="24" t="n"/>
      <c r="B588" s="78" t="n"/>
      <c r="C588" s="7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</row>
    <row r="589">
      <c r="A589" s="24" t="n"/>
      <c r="B589" s="78" t="n"/>
      <c r="C589" s="7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</row>
    <row r="590">
      <c r="A590" s="24" t="n"/>
      <c r="B590" s="78" t="n"/>
      <c r="C590" s="7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</row>
    <row r="591">
      <c r="A591" s="24" t="n"/>
      <c r="B591" s="78" t="n"/>
      <c r="C591" s="7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</row>
    <row r="592">
      <c r="A592" s="24" t="n"/>
      <c r="B592" s="78" t="n"/>
      <c r="C592" s="7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</row>
    <row r="593">
      <c r="A593" s="24" t="n"/>
      <c r="B593" s="78" t="n"/>
      <c r="C593" s="7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</row>
    <row r="594">
      <c r="A594" s="24" t="n"/>
      <c r="B594" s="78" t="n"/>
      <c r="C594" s="7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</row>
    <row r="595">
      <c r="A595" s="24" t="n"/>
      <c r="B595" s="78" t="n"/>
      <c r="C595" s="7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</row>
    <row r="596">
      <c r="A596" s="24" t="n"/>
      <c r="B596" s="78" t="n"/>
      <c r="C596" s="7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</row>
    <row r="597">
      <c r="A597" s="24" t="n"/>
      <c r="B597" s="78" t="n"/>
      <c r="C597" s="7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</row>
    <row r="598">
      <c r="A598" s="24" t="n"/>
      <c r="B598" s="78" t="n"/>
      <c r="C598" s="7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</row>
    <row r="599">
      <c r="A599" s="24" t="n"/>
      <c r="B599" s="78" t="n"/>
      <c r="C599" s="7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</row>
    <row r="600">
      <c r="A600" s="24" t="n"/>
      <c r="B600" s="78" t="n"/>
      <c r="C600" s="7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</row>
    <row r="601">
      <c r="A601" s="24" t="n"/>
      <c r="B601" s="78" t="n"/>
      <c r="C601" s="7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</row>
    <row r="602">
      <c r="A602" s="24" t="n"/>
      <c r="B602" s="78" t="n"/>
      <c r="C602" s="7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</row>
    <row r="603">
      <c r="A603" s="24" t="n"/>
      <c r="B603" s="78" t="n"/>
      <c r="C603" s="7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</row>
    <row r="604">
      <c r="A604" s="24" t="n"/>
      <c r="B604" s="78" t="n"/>
      <c r="C604" s="7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</row>
    <row r="605">
      <c r="A605" s="24" t="n"/>
      <c r="B605" s="78" t="n"/>
      <c r="C605" s="7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</row>
    <row r="606">
      <c r="A606" s="24" t="n"/>
      <c r="B606" s="78" t="n"/>
      <c r="C606" s="7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</row>
    <row r="607">
      <c r="A607" s="24" t="n"/>
      <c r="B607" s="78" t="n"/>
      <c r="C607" s="7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</row>
    <row r="608">
      <c r="A608" s="24" t="n"/>
      <c r="B608" s="78" t="n"/>
      <c r="C608" s="7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</row>
    <row r="609">
      <c r="A609" s="24" t="n"/>
      <c r="B609" s="78" t="n"/>
      <c r="C609" s="7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</row>
    <row r="610">
      <c r="A610" s="24" t="n"/>
      <c r="B610" s="78" t="n"/>
      <c r="C610" s="7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</row>
    <row r="611">
      <c r="A611" s="24" t="n"/>
      <c r="B611" s="78" t="n"/>
      <c r="C611" s="7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</row>
    <row r="612">
      <c r="A612" s="24" t="n"/>
      <c r="B612" s="78" t="n"/>
      <c r="C612" s="7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</row>
    <row r="613">
      <c r="A613" s="24" t="n"/>
      <c r="B613" s="78" t="n"/>
      <c r="C613" s="7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</row>
    <row r="614">
      <c r="A614" s="24" t="n"/>
      <c r="B614" s="78" t="n"/>
      <c r="C614" s="7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</row>
    <row r="615">
      <c r="A615" s="24" t="n"/>
      <c r="B615" s="78" t="n"/>
      <c r="C615" s="7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</row>
    <row r="616">
      <c r="A616" s="24" t="n"/>
      <c r="B616" s="78" t="n"/>
      <c r="C616" s="7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</row>
    <row r="617">
      <c r="A617" s="24" t="n"/>
      <c r="B617" s="78" t="n"/>
      <c r="C617" s="7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</row>
    <row r="618">
      <c r="A618" s="24" t="n"/>
      <c r="B618" s="78" t="n"/>
      <c r="C618" s="7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</row>
    <row r="619">
      <c r="A619" s="24" t="n"/>
      <c r="B619" s="78" t="n"/>
      <c r="C619" s="7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</row>
    <row r="620">
      <c r="A620" s="24" t="n"/>
      <c r="B620" s="78" t="n"/>
      <c r="C620" s="7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</row>
    <row r="621">
      <c r="A621" s="24" t="n"/>
      <c r="B621" s="78" t="n"/>
      <c r="C621" s="7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</row>
    <row r="622">
      <c r="A622" s="24" t="n"/>
      <c r="B622" s="78" t="n"/>
      <c r="C622" s="7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</row>
    <row r="623">
      <c r="A623" s="24" t="n"/>
      <c r="B623" s="78" t="n"/>
      <c r="C623" s="7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</row>
    <row r="624">
      <c r="A624" s="24" t="n"/>
      <c r="B624" s="78" t="n"/>
      <c r="C624" s="7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</row>
    <row r="625">
      <c r="A625" s="24" t="n"/>
      <c r="B625" s="78" t="n"/>
      <c r="C625" s="7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</row>
    <row r="626">
      <c r="A626" s="24" t="n"/>
      <c r="B626" s="78" t="n"/>
      <c r="C626" s="7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</row>
    <row r="627">
      <c r="A627" s="24" t="n"/>
      <c r="B627" s="78" t="n"/>
      <c r="C627" s="7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</row>
    <row r="628">
      <c r="A628" s="24" t="n"/>
      <c r="B628" s="78" t="n"/>
      <c r="C628" s="7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</row>
    <row r="629">
      <c r="A629" s="24" t="n"/>
      <c r="B629" s="78" t="n"/>
      <c r="C629" s="7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</row>
    <row r="630">
      <c r="A630" s="24" t="n"/>
      <c r="B630" s="78" t="n"/>
      <c r="C630" s="7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</row>
    <row r="631">
      <c r="A631" s="24" t="n"/>
      <c r="B631" s="78" t="n"/>
      <c r="C631" s="7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</row>
    <row r="632">
      <c r="A632" s="24" t="n"/>
      <c r="B632" s="78" t="n"/>
      <c r="C632" s="7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</row>
    <row r="633">
      <c r="A633" s="24" t="n"/>
      <c r="B633" s="78" t="n"/>
      <c r="C633" s="7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</row>
    <row r="634">
      <c r="A634" s="24" t="n"/>
      <c r="B634" s="78" t="n"/>
      <c r="C634" s="7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</row>
    <row r="635">
      <c r="A635" s="24" t="n"/>
      <c r="B635" s="78" t="n"/>
      <c r="C635" s="7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</row>
    <row r="636">
      <c r="A636" s="24" t="n"/>
      <c r="B636" s="78" t="n"/>
      <c r="C636" s="7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</row>
    <row r="637">
      <c r="A637" s="24" t="n"/>
      <c r="B637" s="78" t="n"/>
      <c r="C637" s="7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</row>
    <row r="638">
      <c r="A638" s="24" t="n"/>
      <c r="B638" s="78" t="n"/>
      <c r="C638" s="7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</row>
    <row r="639">
      <c r="A639" s="24" t="n"/>
      <c r="B639" s="78" t="n"/>
      <c r="C639" s="7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</row>
    <row r="640">
      <c r="A640" s="24" t="n"/>
      <c r="B640" s="78" t="n"/>
      <c r="C640" s="7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</row>
    <row r="641">
      <c r="A641" s="24" t="n"/>
      <c r="B641" s="78" t="n"/>
      <c r="C641" s="7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</row>
    <row r="642">
      <c r="A642" s="24" t="n"/>
      <c r="B642" s="78" t="n"/>
      <c r="C642" s="7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</row>
    <row r="643">
      <c r="A643" s="24" t="n"/>
      <c r="B643" s="78" t="n"/>
      <c r="C643" s="7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</row>
    <row r="644">
      <c r="A644" s="24" t="n"/>
      <c r="B644" s="78" t="n"/>
      <c r="C644" s="7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</row>
    <row r="645">
      <c r="A645" s="24" t="n"/>
      <c r="B645" s="78" t="n"/>
      <c r="C645" s="7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</row>
    <row r="646">
      <c r="A646" s="24" t="n"/>
      <c r="B646" s="78" t="n"/>
      <c r="C646" s="7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</row>
    <row r="647">
      <c r="A647" s="24" t="n"/>
      <c r="B647" s="78" t="n"/>
      <c r="C647" s="7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</row>
    <row r="648">
      <c r="A648" s="24" t="n"/>
      <c r="B648" s="78" t="n"/>
      <c r="C648" s="7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</row>
    <row r="649">
      <c r="A649" s="24" t="n"/>
      <c r="B649" s="78" t="n"/>
      <c r="C649" s="7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</row>
    <row r="650">
      <c r="A650" s="24" t="n"/>
      <c r="B650" s="78" t="n"/>
      <c r="C650" s="7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</row>
    <row r="651">
      <c r="A651" s="24" t="n"/>
      <c r="B651" s="78" t="n"/>
      <c r="C651" s="7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</row>
    <row r="652">
      <c r="A652" s="24" t="n"/>
      <c r="B652" s="78" t="n"/>
      <c r="C652" s="7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</row>
    <row r="653">
      <c r="A653" s="24" t="n"/>
      <c r="B653" s="78" t="n"/>
      <c r="C653" s="7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</row>
    <row r="654">
      <c r="A654" s="24" t="n"/>
      <c r="B654" s="78" t="n"/>
      <c r="C654" s="7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</row>
    <row r="655">
      <c r="A655" s="24" t="n"/>
      <c r="B655" s="78" t="n"/>
      <c r="C655" s="7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</row>
    <row r="656">
      <c r="A656" s="24" t="n"/>
      <c r="B656" s="78" t="n"/>
      <c r="C656" s="7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</row>
    <row r="657">
      <c r="A657" s="24" t="n"/>
      <c r="B657" s="78" t="n"/>
      <c r="C657" s="7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</row>
    <row r="658">
      <c r="A658" s="24" t="n"/>
      <c r="B658" s="78" t="n"/>
      <c r="C658" s="7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</row>
    <row r="659">
      <c r="A659" s="24" t="n"/>
      <c r="B659" s="78" t="n"/>
      <c r="C659" s="7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</row>
    <row r="660">
      <c r="A660" s="24" t="n"/>
      <c r="B660" s="78" t="n"/>
      <c r="C660" s="7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</row>
    <row r="661">
      <c r="A661" s="24" t="n"/>
      <c r="B661" s="78" t="n"/>
      <c r="C661" s="7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</row>
    <row r="662">
      <c r="A662" s="24" t="n"/>
      <c r="B662" s="78" t="n"/>
      <c r="C662" s="7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</row>
    <row r="663">
      <c r="A663" s="24" t="n"/>
      <c r="B663" s="78" t="n"/>
      <c r="C663" s="7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</row>
    <row r="664">
      <c r="A664" s="24" t="n"/>
      <c r="B664" s="78" t="n"/>
      <c r="C664" s="7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</row>
    <row r="665">
      <c r="A665" s="24" t="n"/>
      <c r="B665" s="78" t="n"/>
      <c r="C665" s="7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</row>
    <row r="666">
      <c r="A666" s="24" t="n"/>
      <c r="B666" s="78" t="n"/>
      <c r="C666" s="7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</row>
    <row r="667">
      <c r="A667" s="24" t="n"/>
      <c r="B667" s="78" t="n"/>
      <c r="C667" s="7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</row>
    <row r="668">
      <c r="A668" s="24" t="n"/>
      <c r="B668" s="78" t="n"/>
      <c r="C668" s="7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</row>
    <row r="669">
      <c r="A669" s="24" t="n"/>
      <c r="B669" s="78" t="n"/>
      <c r="C669" s="7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</row>
    <row r="670">
      <c r="A670" s="24" t="n"/>
      <c r="B670" s="78" t="n"/>
      <c r="C670" s="7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</row>
    <row r="671">
      <c r="A671" s="24" t="n"/>
      <c r="B671" s="78" t="n"/>
      <c r="C671" s="7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</row>
    <row r="672">
      <c r="A672" s="24" t="n"/>
      <c r="B672" s="78" t="n"/>
      <c r="C672" s="7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</row>
    <row r="673">
      <c r="A673" s="24" t="n"/>
      <c r="B673" s="78" t="n"/>
      <c r="C673" s="7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</row>
    <row r="674">
      <c r="A674" s="24" t="n"/>
      <c r="B674" s="78" t="n"/>
      <c r="C674" s="7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</row>
    <row r="675">
      <c r="A675" s="24" t="n"/>
      <c r="B675" s="78" t="n"/>
      <c r="C675" s="7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</row>
    <row r="676">
      <c r="A676" s="24" t="n"/>
      <c r="B676" s="78" t="n"/>
      <c r="C676" s="7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</row>
    <row r="677">
      <c r="A677" s="24" t="n"/>
      <c r="B677" s="78" t="n"/>
      <c r="C677" s="7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</row>
    <row r="678">
      <c r="A678" s="24" t="n"/>
      <c r="B678" s="78" t="n"/>
      <c r="C678" s="7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</row>
    <row r="679">
      <c r="A679" s="24" t="n"/>
      <c r="B679" s="78" t="n"/>
      <c r="C679" s="7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</row>
    <row r="680">
      <c r="A680" s="24" t="n"/>
      <c r="B680" s="78" t="n"/>
      <c r="C680" s="7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</row>
    <row r="681">
      <c r="A681" s="24" t="n"/>
      <c r="B681" s="78" t="n"/>
      <c r="C681" s="7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</row>
    <row r="682">
      <c r="A682" s="24" t="n"/>
      <c r="B682" s="78" t="n"/>
      <c r="C682" s="7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</row>
    <row r="683">
      <c r="A683" s="24" t="n"/>
      <c r="B683" s="78" t="n"/>
      <c r="C683" s="7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</row>
    <row r="684">
      <c r="A684" s="24" t="n"/>
      <c r="B684" s="78" t="n"/>
      <c r="C684" s="7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</row>
    <row r="685">
      <c r="A685" s="24" t="n"/>
      <c r="B685" s="78" t="n"/>
      <c r="C685" s="7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</row>
    <row r="686">
      <c r="A686" s="24" t="n"/>
      <c r="B686" s="78" t="n"/>
      <c r="C686" s="7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</row>
    <row r="687">
      <c r="A687" s="24" t="n"/>
      <c r="B687" s="78" t="n"/>
      <c r="C687" s="7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</row>
    <row r="688">
      <c r="A688" s="24" t="n"/>
      <c r="B688" s="78" t="n"/>
      <c r="C688" s="7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</row>
    <row r="689">
      <c r="A689" s="24" t="n"/>
      <c r="B689" s="78" t="n"/>
      <c r="C689" s="7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</row>
    <row r="690">
      <c r="A690" s="24" t="n"/>
      <c r="B690" s="78" t="n"/>
      <c r="C690" s="7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</row>
    <row r="691">
      <c r="A691" s="24" t="n"/>
      <c r="B691" s="78" t="n"/>
      <c r="C691" s="7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</row>
    <row r="692">
      <c r="A692" s="24" t="n"/>
      <c r="B692" s="78" t="n"/>
      <c r="C692" s="7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</row>
    <row r="693">
      <c r="A693" s="24" t="n"/>
      <c r="B693" s="78" t="n"/>
      <c r="C693" s="7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</row>
    <row r="694">
      <c r="A694" s="24" t="n"/>
      <c r="B694" s="78" t="n"/>
      <c r="C694" s="7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</row>
    <row r="695">
      <c r="A695" s="24" t="n"/>
      <c r="B695" s="78" t="n"/>
      <c r="C695" s="7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</row>
    <row r="696">
      <c r="A696" s="24" t="n"/>
      <c r="B696" s="78" t="n"/>
      <c r="C696" s="7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</row>
    <row r="697">
      <c r="A697" s="24" t="n"/>
      <c r="B697" s="78" t="n"/>
      <c r="C697" s="7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</row>
    <row r="698">
      <c r="A698" s="24" t="n"/>
      <c r="B698" s="78" t="n"/>
      <c r="C698" s="7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</row>
    <row r="699">
      <c r="A699" s="24" t="n"/>
      <c r="B699" s="78" t="n"/>
      <c r="C699" s="7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</row>
    <row r="700">
      <c r="A700" s="24" t="n"/>
      <c r="B700" s="78" t="n"/>
      <c r="C700" s="7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</row>
    <row r="701">
      <c r="A701" s="24" t="n"/>
      <c r="B701" s="78" t="n"/>
      <c r="C701" s="7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</row>
    <row r="702">
      <c r="A702" s="24" t="n"/>
      <c r="B702" s="78" t="n"/>
      <c r="C702" s="7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</row>
    <row r="703">
      <c r="A703" s="24" t="n"/>
      <c r="B703" s="78" t="n"/>
      <c r="C703" s="7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</row>
    <row r="704">
      <c r="A704" s="24" t="n"/>
      <c r="B704" s="78" t="n"/>
      <c r="C704" s="7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</row>
    <row r="705">
      <c r="A705" s="24" t="n"/>
      <c r="B705" s="78" t="n"/>
      <c r="C705" s="7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</row>
    <row r="706">
      <c r="A706" s="24" t="n"/>
      <c r="B706" s="78" t="n"/>
      <c r="C706" s="7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</row>
    <row r="707">
      <c r="A707" s="24" t="n"/>
      <c r="B707" s="78" t="n"/>
      <c r="C707" s="7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</row>
    <row r="708">
      <c r="A708" s="24" t="n"/>
      <c r="B708" s="78" t="n"/>
      <c r="C708" s="7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</row>
    <row r="709">
      <c r="A709" s="24" t="n"/>
      <c r="B709" s="78" t="n"/>
      <c r="C709" s="7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</row>
    <row r="710">
      <c r="A710" s="24" t="n"/>
      <c r="B710" s="78" t="n"/>
      <c r="C710" s="7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</row>
    <row r="711">
      <c r="A711" s="24" t="n"/>
      <c r="B711" s="78" t="n"/>
      <c r="C711" s="7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</row>
    <row r="712">
      <c r="A712" s="24" t="n"/>
      <c r="B712" s="78" t="n"/>
      <c r="C712" s="7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</row>
    <row r="713">
      <c r="A713" s="24" t="n"/>
      <c r="B713" s="78" t="n"/>
      <c r="C713" s="7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</row>
    <row r="714">
      <c r="A714" s="24" t="n"/>
      <c r="B714" s="78" t="n"/>
      <c r="C714" s="7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</row>
    <row r="715">
      <c r="A715" s="24" t="n"/>
      <c r="B715" s="78" t="n"/>
      <c r="C715" s="7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</row>
    <row r="716">
      <c r="A716" s="24" t="n"/>
      <c r="B716" s="78" t="n"/>
      <c r="C716" s="7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</row>
    <row r="717">
      <c r="A717" s="24" t="n"/>
      <c r="B717" s="78" t="n"/>
      <c r="C717" s="7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</row>
    <row r="718">
      <c r="A718" s="24" t="n"/>
      <c r="B718" s="78" t="n"/>
      <c r="C718" s="7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</row>
    <row r="719">
      <c r="A719" s="24" t="n"/>
      <c r="B719" s="78" t="n"/>
      <c r="C719" s="7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</row>
    <row r="720">
      <c r="A720" s="24" t="n"/>
      <c r="B720" s="78" t="n"/>
      <c r="C720" s="7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</row>
    <row r="721">
      <c r="A721" s="24" t="n"/>
      <c r="B721" s="78" t="n"/>
      <c r="C721" s="7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</row>
    <row r="722">
      <c r="A722" s="24" t="n"/>
      <c r="B722" s="78" t="n"/>
      <c r="C722" s="7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</row>
    <row r="723">
      <c r="A723" s="24" t="n"/>
      <c r="B723" s="78" t="n"/>
      <c r="C723" s="7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</row>
    <row r="724">
      <c r="A724" s="24" t="n"/>
      <c r="B724" s="78" t="n"/>
      <c r="C724" s="7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</row>
    <row r="725">
      <c r="A725" s="24" t="n"/>
      <c r="B725" s="78" t="n"/>
      <c r="C725" s="7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</row>
    <row r="726">
      <c r="A726" s="24" t="n"/>
      <c r="B726" s="78" t="n"/>
      <c r="C726" s="7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</row>
    <row r="727">
      <c r="A727" s="24" t="n"/>
      <c r="B727" s="78" t="n"/>
      <c r="C727" s="7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</row>
    <row r="728">
      <c r="A728" s="24" t="n"/>
      <c r="B728" s="78" t="n"/>
      <c r="C728" s="7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</row>
    <row r="729">
      <c r="A729" s="24" t="n"/>
      <c r="B729" s="78" t="n"/>
      <c r="C729" s="7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</row>
    <row r="730">
      <c r="A730" s="24" t="n"/>
      <c r="B730" s="78" t="n"/>
      <c r="C730" s="7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</row>
    <row r="731">
      <c r="A731" s="24" t="n"/>
      <c r="B731" s="78" t="n"/>
      <c r="C731" s="7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</row>
    <row r="732">
      <c r="A732" s="24" t="n"/>
      <c r="B732" s="78" t="n"/>
      <c r="C732" s="7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</row>
    <row r="733">
      <c r="A733" s="24" t="n"/>
      <c r="B733" s="78" t="n"/>
      <c r="C733" s="7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</row>
    <row r="734">
      <c r="A734" s="24" t="n"/>
      <c r="B734" s="78" t="n"/>
      <c r="C734" s="7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</row>
    <row r="735">
      <c r="A735" s="24" t="n"/>
      <c r="B735" s="78" t="n"/>
      <c r="C735" s="7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</row>
    <row r="736">
      <c r="A736" s="24" t="n"/>
      <c r="B736" s="78" t="n"/>
      <c r="C736" s="7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</row>
    <row r="737">
      <c r="A737" s="24" t="n"/>
      <c r="B737" s="78" t="n"/>
      <c r="C737" s="7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</row>
    <row r="738">
      <c r="A738" s="24" t="n"/>
      <c r="B738" s="78" t="n"/>
      <c r="C738" s="7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</row>
    <row r="739">
      <c r="A739" s="24" t="n"/>
      <c r="B739" s="78" t="n"/>
      <c r="C739" s="7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</row>
    <row r="740">
      <c r="A740" s="24" t="n"/>
      <c r="B740" s="78" t="n"/>
      <c r="C740" s="7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</row>
    <row r="741">
      <c r="A741" s="24" t="n"/>
      <c r="B741" s="78" t="n"/>
      <c r="C741" s="7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</row>
    <row r="742">
      <c r="A742" s="24" t="n"/>
      <c r="B742" s="78" t="n"/>
      <c r="C742" s="7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</row>
    <row r="743">
      <c r="A743" s="24" t="n"/>
      <c r="B743" s="78" t="n"/>
      <c r="C743" s="7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</row>
    <row r="744">
      <c r="A744" s="24" t="n"/>
      <c r="B744" s="78" t="n"/>
      <c r="C744" s="7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</row>
    <row r="745">
      <c r="A745" s="24" t="n"/>
      <c r="B745" s="78" t="n"/>
      <c r="C745" s="7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</row>
    <row r="746">
      <c r="A746" s="24" t="n"/>
      <c r="B746" s="78" t="n"/>
      <c r="C746" s="7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</row>
    <row r="747">
      <c r="A747" s="24" t="n"/>
      <c r="B747" s="78" t="n"/>
      <c r="C747" s="7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</row>
    <row r="748">
      <c r="A748" s="24" t="n"/>
      <c r="B748" s="78" t="n"/>
      <c r="C748" s="7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</row>
    <row r="749">
      <c r="A749" s="24" t="n"/>
      <c r="B749" s="78" t="n"/>
      <c r="C749" s="7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</row>
    <row r="750">
      <c r="A750" s="24" t="n"/>
      <c r="B750" s="78" t="n"/>
      <c r="C750" s="7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</row>
    <row r="751">
      <c r="A751" s="24" t="n"/>
      <c r="B751" s="78" t="n"/>
      <c r="C751" s="7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</row>
    <row r="752">
      <c r="A752" s="24" t="n"/>
      <c r="B752" s="78" t="n"/>
      <c r="C752" s="7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</row>
    <row r="753">
      <c r="A753" s="24" t="n"/>
      <c r="B753" s="78" t="n"/>
      <c r="C753" s="7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</row>
    <row r="754">
      <c r="A754" s="24" t="n"/>
      <c r="B754" s="78" t="n"/>
      <c r="C754" s="7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</row>
    <row r="755">
      <c r="A755" s="24" t="n"/>
      <c r="B755" s="78" t="n"/>
      <c r="C755" s="7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</row>
    <row r="756">
      <c r="A756" s="24" t="n"/>
      <c r="B756" s="78" t="n"/>
      <c r="C756" s="7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</row>
    <row r="757">
      <c r="A757" s="24" t="n"/>
      <c r="B757" s="78" t="n"/>
      <c r="C757" s="7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</row>
    <row r="758">
      <c r="A758" s="24" t="n"/>
      <c r="B758" s="78" t="n"/>
      <c r="C758" s="7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</row>
    <row r="759">
      <c r="A759" s="24" t="n"/>
      <c r="B759" s="78" t="n"/>
      <c r="C759" s="7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</row>
    <row r="760">
      <c r="A760" s="24" t="n"/>
      <c r="B760" s="78" t="n"/>
      <c r="C760" s="7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</row>
    <row r="761">
      <c r="A761" s="24" t="n"/>
      <c r="B761" s="78" t="n"/>
      <c r="C761" s="7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</row>
    <row r="762">
      <c r="A762" s="24" t="n"/>
      <c r="B762" s="78" t="n"/>
      <c r="C762" s="7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</row>
    <row r="763">
      <c r="A763" s="24" t="n"/>
      <c r="B763" s="78" t="n"/>
      <c r="C763" s="7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</row>
    <row r="764">
      <c r="A764" s="24" t="n"/>
      <c r="B764" s="78" t="n"/>
      <c r="C764" s="7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</row>
    <row r="765">
      <c r="A765" s="24" t="n"/>
      <c r="B765" s="78" t="n"/>
      <c r="C765" s="7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</row>
    <row r="766">
      <c r="A766" s="24" t="n"/>
      <c r="B766" s="78" t="n"/>
      <c r="C766" s="7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</row>
    <row r="767">
      <c r="A767" s="24" t="n"/>
      <c r="B767" s="78" t="n"/>
      <c r="C767" s="7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</row>
    <row r="768">
      <c r="A768" s="24" t="n"/>
      <c r="B768" s="78" t="n"/>
      <c r="C768" s="7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</row>
    <row r="769">
      <c r="A769" s="24" t="n"/>
      <c r="B769" s="78" t="n"/>
      <c r="C769" s="7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</row>
    <row r="770">
      <c r="A770" s="24" t="n"/>
      <c r="B770" s="78" t="n"/>
      <c r="C770" s="7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</row>
    <row r="771">
      <c r="A771" s="24" t="n"/>
      <c r="B771" s="78" t="n"/>
      <c r="C771" s="7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</row>
    <row r="772">
      <c r="A772" s="24" t="n"/>
      <c r="B772" s="78" t="n"/>
      <c r="C772" s="7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</row>
    <row r="773">
      <c r="A773" s="24" t="n"/>
      <c r="B773" s="78" t="n"/>
      <c r="C773" s="7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</row>
    <row r="774">
      <c r="A774" s="24" t="n"/>
      <c r="B774" s="78" t="n"/>
      <c r="C774" s="7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</row>
    <row r="775">
      <c r="A775" s="24" t="n"/>
      <c r="B775" s="78" t="n"/>
      <c r="C775" s="7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</row>
    <row r="776">
      <c r="A776" s="24" t="n"/>
      <c r="B776" s="78" t="n"/>
      <c r="C776" s="7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</row>
    <row r="777">
      <c r="A777" s="24" t="n"/>
      <c r="B777" s="78" t="n"/>
      <c r="C777" s="7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</row>
    <row r="778">
      <c r="A778" s="24" t="n"/>
      <c r="B778" s="78" t="n"/>
      <c r="C778" s="7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</row>
    <row r="779">
      <c r="A779" s="24" t="n"/>
      <c r="B779" s="78" t="n"/>
      <c r="C779" s="7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</row>
    <row r="780">
      <c r="A780" s="24" t="n"/>
      <c r="B780" s="78" t="n"/>
      <c r="C780" s="7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</row>
    <row r="781">
      <c r="A781" s="24" t="n"/>
      <c r="B781" s="78" t="n"/>
      <c r="C781" s="7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</row>
    <row r="782">
      <c r="A782" s="24" t="n"/>
      <c r="B782" s="78" t="n"/>
      <c r="C782" s="7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</row>
    <row r="783">
      <c r="A783" s="24" t="n"/>
      <c r="B783" s="78" t="n"/>
      <c r="C783" s="7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</row>
    <row r="784">
      <c r="A784" s="24" t="n"/>
      <c r="B784" s="78" t="n"/>
      <c r="C784" s="7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</row>
    <row r="785">
      <c r="A785" s="24" t="n"/>
      <c r="B785" s="78" t="n"/>
      <c r="C785" s="7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</row>
    <row r="786">
      <c r="A786" s="24" t="n"/>
      <c r="B786" s="78" t="n"/>
      <c r="C786" s="7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</row>
    <row r="787">
      <c r="A787" s="24" t="n"/>
      <c r="B787" s="78" t="n"/>
      <c r="C787" s="7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</row>
    <row r="788">
      <c r="A788" s="24" t="n"/>
      <c r="B788" s="78" t="n"/>
      <c r="C788" s="7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</row>
    <row r="789">
      <c r="A789" s="24" t="n"/>
      <c r="B789" s="78" t="n"/>
      <c r="C789" s="7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</row>
    <row r="790">
      <c r="A790" s="24" t="n"/>
      <c r="B790" s="78" t="n"/>
      <c r="C790" s="7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</row>
    <row r="791">
      <c r="A791" s="24" t="n"/>
      <c r="B791" s="78" t="n"/>
      <c r="C791" s="7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</row>
    <row r="792">
      <c r="A792" s="24" t="n"/>
      <c r="B792" s="78" t="n"/>
      <c r="C792" s="7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</row>
    <row r="793">
      <c r="A793" s="24" t="n"/>
      <c r="B793" s="78" t="n"/>
      <c r="C793" s="7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</row>
    <row r="794">
      <c r="A794" s="24" t="n"/>
      <c r="B794" s="78" t="n"/>
      <c r="C794" s="7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</row>
    <row r="795">
      <c r="A795" s="24" t="n"/>
      <c r="B795" s="78" t="n"/>
      <c r="C795" s="7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</row>
    <row r="796">
      <c r="A796" s="24" t="n"/>
      <c r="B796" s="78" t="n"/>
      <c r="C796" s="7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</row>
    <row r="797">
      <c r="A797" s="24" t="n"/>
      <c r="B797" s="78" t="n"/>
      <c r="C797" s="7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</row>
    <row r="798">
      <c r="A798" s="24" t="n"/>
      <c r="B798" s="78" t="n"/>
      <c r="C798" s="7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</row>
    <row r="799">
      <c r="A799" s="24" t="n"/>
      <c r="B799" s="78" t="n"/>
      <c r="C799" s="7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</row>
    <row r="800">
      <c r="A800" s="24" t="n"/>
      <c r="B800" s="78" t="n"/>
      <c r="C800" s="7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</row>
    <row r="801">
      <c r="A801" s="24" t="n"/>
      <c r="B801" s="78" t="n"/>
      <c r="C801" s="7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</row>
    <row r="802">
      <c r="A802" s="24" t="n"/>
      <c r="B802" s="78" t="n"/>
      <c r="C802" s="7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</row>
    <row r="803">
      <c r="A803" s="24" t="n"/>
      <c r="B803" s="78" t="n"/>
      <c r="C803" s="7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</row>
    <row r="804">
      <c r="A804" s="24" t="n"/>
      <c r="B804" s="78" t="n"/>
      <c r="C804" s="7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</row>
    <row r="805">
      <c r="A805" s="24" t="n"/>
      <c r="B805" s="78" t="n"/>
      <c r="C805" s="7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</row>
    <row r="806">
      <c r="A806" s="24" t="n"/>
      <c r="B806" s="78" t="n"/>
      <c r="C806" s="7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</row>
    <row r="807">
      <c r="A807" s="24" t="n"/>
      <c r="B807" s="78" t="n"/>
      <c r="C807" s="7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</row>
    <row r="808">
      <c r="A808" s="24" t="n"/>
      <c r="B808" s="78" t="n"/>
      <c r="C808" s="7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</row>
    <row r="809">
      <c r="A809" s="24" t="n"/>
      <c r="B809" s="78" t="n"/>
      <c r="C809" s="7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</row>
    <row r="810">
      <c r="A810" s="24" t="n"/>
      <c r="B810" s="78" t="n"/>
      <c r="C810" s="7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</row>
    <row r="811">
      <c r="A811" s="24" t="n"/>
      <c r="B811" s="78" t="n"/>
      <c r="C811" s="7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</row>
    <row r="812">
      <c r="A812" s="24" t="n"/>
      <c r="B812" s="78" t="n"/>
      <c r="C812" s="7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</row>
    <row r="813">
      <c r="A813" s="24" t="n"/>
      <c r="B813" s="78" t="n"/>
      <c r="C813" s="7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</row>
    <row r="814">
      <c r="A814" s="24" t="n"/>
      <c r="B814" s="78" t="n"/>
      <c r="C814" s="7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</row>
    <row r="815">
      <c r="A815" s="24" t="n"/>
      <c r="B815" s="78" t="n"/>
      <c r="C815" s="7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</row>
    <row r="816">
      <c r="A816" s="24" t="n"/>
      <c r="B816" s="78" t="n"/>
      <c r="C816" s="7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</row>
    <row r="817">
      <c r="A817" s="24" t="n"/>
      <c r="B817" s="78" t="n"/>
      <c r="C817" s="7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</row>
    <row r="818">
      <c r="A818" s="24" t="n"/>
      <c r="B818" s="78" t="n"/>
      <c r="C818" s="7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</row>
    <row r="819">
      <c r="A819" s="24" t="n"/>
      <c r="B819" s="78" t="n"/>
      <c r="C819" s="7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</row>
    <row r="820">
      <c r="A820" s="24" t="n"/>
      <c r="B820" s="78" t="n"/>
      <c r="C820" s="7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</row>
    <row r="821">
      <c r="A821" s="24" t="n"/>
      <c r="B821" s="78" t="n"/>
      <c r="C821" s="7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</row>
    <row r="822">
      <c r="A822" s="24" t="n"/>
      <c r="B822" s="78" t="n"/>
      <c r="C822" s="7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</row>
    <row r="823">
      <c r="A823" s="24" t="n"/>
      <c r="B823" s="78" t="n"/>
      <c r="C823" s="7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</row>
    <row r="824">
      <c r="A824" s="24" t="n"/>
      <c r="B824" s="78" t="n"/>
      <c r="C824" s="7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</row>
    <row r="825">
      <c r="A825" s="24" t="n"/>
      <c r="B825" s="78" t="n"/>
      <c r="C825" s="7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</row>
    <row r="826">
      <c r="A826" s="24" t="n"/>
      <c r="B826" s="78" t="n"/>
      <c r="C826" s="7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</row>
    <row r="827">
      <c r="A827" s="24" t="n"/>
      <c r="B827" s="78" t="n"/>
      <c r="C827" s="7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</row>
    <row r="828">
      <c r="A828" s="24" t="n"/>
      <c r="B828" s="78" t="n"/>
      <c r="C828" s="7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</row>
    <row r="829">
      <c r="A829" s="24" t="n"/>
      <c r="B829" s="78" t="n"/>
      <c r="C829" s="7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</row>
    <row r="830">
      <c r="A830" s="24" t="n"/>
      <c r="B830" s="78" t="n"/>
      <c r="C830" s="7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</row>
    <row r="831">
      <c r="A831" s="24" t="n"/>
      <c r="B831" s="78" t="n"/>
      <c r="C831" s="7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</row>
    <row r="832">
      <c r="A832" s="24" t="n"/>
      <c r="B832" s="78" t="n"/>
      <c r="C832" s="7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</row>
    <row r="833">
      <c r="A833" s="24" t="n"/>
      <c r="B833" s="78" t="n"/>
      <c r="C833" s="7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</row>
    <row r="834">
      <c r="A834" s="24" t="n"/>
      <c r="B834" s="78" t="n"/>
      <c r="C834" s="7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</row>
    <row r="835">
      <c r="A835" s="24" t="n"/>
      <c r="B835" s="78" t="n"/>
      <c r="C835" s="7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  <c r="AA835" s="14" t="n"/>
      <c r="AB835" s="14" t="n"/>
      <c r="AC835" s="14" t="n"/>
    </row>
    <row r="836">
      <c r="A836" s="24" t="n"/>
      <c r="B836" s="78" t="n"/>
      <c r="C836" s="7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  <c r="AA836" s="14" t="n"/>
      <c r="AB836" s="14" t="n"/>
      <c r="AC836" s="14" t="n"/>
    </row>
    <row r="837">
      <c r="A837" s="24" t="n"/>
      <c r="B837" s="78" t="n"/>
      <c r="C837" s="7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  <c r="AA837" s="14" t="n"/>
      <c r="AB837" s="14" t="n"/>
      <c r="AC837" s="14" t="n"/>
    </row>
    <row r="838">
      <c r="A838" s="24" t="n"/>
      <c r="B838" s="78" t="n"/>
      <c r="C838" s="7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  <c r="AA838" s="14" t="n"/>
      <c r="AB838" s="14" t="n"/>
      <c r="AC838" s="14" t="n"/>
    </row>
    <row r="839">
      <c r="A839" s="24" t="n"/>
      <c r="B839" s="78" t="n"/>
      <c r="C839" s="7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  <c r="AA839" s="14" t="n"/>
      <c r="AB839" s="14" t="n"/>
      <c r="AC839" s="14" t="n"/>
    </row>
    <row r="840">
      <c r="A840" s="24" t="n"/>
      <c r="B840" s="78" t="n"/>
      <c r="C840" s="7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  <c r="AA840" s="14" t="n"/>
      <c r="AB840" s="14" t="n"/>
      <c r="AC840" s="14" t="n"/>
    </row>
    <row r="841">
      <c r="A841" s="24" t="n"/>
      <c r="B841" s="78" t="n"/>
      <c r="C841" s="7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  <c r="AA841" s="14" t="n"/>
      <c r="AB841" s="14" t="n"/>
      <c r="AC841" s="14" t="n"/>
    </row>
    <row r="842">
      <c r="A842" s="24" t="n"/>
      <c r="B842" s="78" t="n"/>
      <c r="C842" s="7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  <c r="AA842" s="14" t="n"/>
      <c r="AB842" s="14" t="n"/>
      <c r="AC842" s="14" t="n"/>
    </row>
  </sheetData>
  <autoFilter ref="$B$1:$Q$151"/>
  <dataValidations count="2">
    <dataValidation sqref="E4:E842" showDropDown="0" showInputMessage="0" showErrorMessage="1" allowBlank="1" type="list">
      <formula1>"Chung,vợ,chồng,SUBO,SUGI"</formula1>
    </dataValidation>
    <dataValidation sqref="D4:D842" showDropDown="0" showInputMessage="0" showErrorMessage="1" allowBlank="1" type="list">
      <formula1>"Ăn uống,vui chơi,đồ dùng GĐ,Nợ,phí tiện ích,Y tế,Công việc,học tập,event,Làm đẹp"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4" t="n"/>
      <c r="C2" s="90">
        <f>C3-SUM(C4:C18)</f>
        <v/>
      </c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14" t="n"/>
      <c r="B3" s="92" t="inlineStr">
        <is>
          <t>TỔNG THUẾ</t>
        </is>
      </c>
      <c r="C3" s="14">
        <f>18000000+35100000</f>
        <v/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n"/>
      <c r="B4" s="92" t="inlineStr">
        <is>
          <t>t1</t>
        </is>
      </c>
      <c r="C4" s="14" t="n">
        <v>3000000</v>
      </c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4" t="n"/>
      <c r="B5" s="92" t="inlineStr">
        <is>
          <t>t2</t>
        </is>
      </c>
      <c r="C5" s="14" t="n">
        <v>3000000</v>
      </c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4" t="n"/>
      <c r="B6" s="92" t="inlineStr">
        <is>
          <t>t3</t>
        </is>
      </c>
      <c r="C6" s="14" t="n">
        <v>3000000</v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4" t="n"/>
      <c r="B7" s="14" t="inlineStr">
        <is>
          <t>t4</t>
        </is>
      </c>
      <c r="C7" s="14" t="n">
        <v>3000000</v>
      </c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14" t="n"/>
      <c r="B8" s="14" t="inlineStr">
        <is>
          <t>t5</t>
        </is>
      </c>
      <c r="C8" s="14" t="n">
        <v>3000000</v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n"/>
      <c r="B9" s="14" t="inlineStr">
        <is>
          <t>t6</t>
        </is>
      </c>
      <c r="C9" s="14" t="n">
        <v>3000000</v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n"/>
      <c r="B10" s="14" t="inlineStr">
        <is>
          <t>t7</t>
        </is>
      </c>
      <c r="C10" s="14" t="n">
        <v>3000000</v>
      </c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n"/>
      <c r="B11" s="14" t="inlineStr">
        <is>
          <t>t8</t>
        </is>
      </c>
      <c r="C11" s="14" t="n">
        <v>3000000</v>
      </c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n"/>
      <c r="B12" s="14" t="inlineStr">
        <is>
          <t>t9</t>
        </is>
      </c>
      <c r="C12" s="14" t="n">
        <v>3000000</v>
      </c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n"/>
      <c r="B13" s="14" t="inlineStr">
        <is>
          <t>t10</t>
        </is>
      </c>
      <c r="C13" s="14" t="n">
        <v>3000000</v>
      </c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B1001"/>
  <sheetViews>
    <sheetView workbookViewId="0">
      <selection activeCell="A1" sqref="A1"/>
    </sheetView>
  </sheetViews>
  <sheetFormatPr baseColWidth="8" defaultColWidth="12.63" defaultRowHeight="15.75" customHeight="1"/>
  <sheetData>
    <row r="1">
      <c r="B1" s="14" t="n"/>
    </row>
    <row r="2">
      <c r="B2" s="90">
        <f>B3-SUM(B4:B18)</f>
        <v/>
      </c>
    </row>
    <row r="3">
      <c r="A3" s="92" t="n"/>
      <c r="B3" s="14" t="n">
        <v>35490000</v>
      </c>
    </row>
    <row r="4">
      <c r="A4" s="92" t="inlineStr">
        <is>
          <t>t11</t>
        </is>
      </c>
      <c r="B4" s="14">
        <f>3000000</f>
        <v/>
      </c>
    </row>
    <row r="5">
      <c r="A5" s="92" t="inlineStr">
        <is>
          <t>t12</t>
        </is>
      </c>
      <c r="B5" s="14" t="n">
        <v>3000000</v>
      </c>
    </row>
    <row r="6">
      <c r="A6" s="92" t="inlineStr">
        <is>
          <t>t1</t>
        </is>
      </c>
      <c r="B6" s="14" t="n">
        <v>3000000</v>
      </c>
    </row>
    <row r="7">
      <c r="A7" s="92" t="inlineStr">
        <is>
          <t>t2</t>
        </is>
      </c>
      <c r="B7" s="14" t="n">
        <v>3000000</v>
      </c>
    </row>
    <row r="8">
      <c r="A8" s="92" t="inlineStr">
        <is>
          <t>t3</t>
        </is>
      </c>
      <c r="B8" s="14" t="n">
        <v>3000000</v>
      </c>
    </row>
    <row r="9">
      <c r="A9" s="92" t="inlineStr">
        <is>
          <t>t4</t>
        </is>
      </c>
      <c r="B9" s="14" t="n">
        <v>3000000</v>
      </c>
    </row>
    <row r="10">
      <c r="A10" s="92" t="inlineStr">
        <is>
          <t>t5</t>
        </is>
      </c>
      <c r="B10" s="14" t="n">
        <v>3000000</v>
      </c>
    </row>
    <row r="11">
      <c r="A11" s="92" t="inlineStr">
        <is>
          <t>t6</t>
        </is>
      </c>
      <c r="B11" s="14" t="n">
        <v>3000000</v>
      </c>
    </row>
    <row r="12">
      <c r="A12" s="92" t="inlineStr">
        <is>
          <t>t7</t>
        </is>
      </c>
      <c r="B12" s="14" t="n">
        <v>3000000</v>
      </c>
    </row>
    <row r="13">
      <c r="A13" s="92" t="inlineStr">
        <is>
          <t>t8</t>
        </is>
      </c>
      <c r="B13" s="14" t="n">
        <v>3000000</v>
      </c>
    </row>
    <row r="14">
      <c r="A14" s="92" t="inlineStr">
        <is>
          <t>t9</t>
        </is>
      </c>
      <c r="B14" s="14" t="n">
        <v>3000000</v>
      </c>
    </row>
    <row r="15">
      <c r="A15" s="92" t="n">
        <v>10</v>
      </c>
      <c r="B15" s="14" t="n">
        <v>2490000</v>
      </c>
    </row>
    <row r="16">
      <c r="B16" s="14" t="n"/>
    </row>
    <row r="17">
      <c r="B17" s="14" t="n"/>
    </row>
    <row r="18">
      <c r="B18" s="14" t="n"/>
    </row>
    <row r="19">
      <c r="B19" s="14" t="n"/>
    </row>
    <row r="20">
      <c r="B20" s="14" t="n"/>
    </row>
    <row r="21">
      <c r="B21" s="14" t="n"/>
    </row>
    <row r="22">
      <c r="B22" s="14" t="n"/>
    </row>
    <row r="23">
      <c r="B23" s="14" t="n"/>
    </row>
    <row r="24">
      <c r="B24" s="14" t="n"/>
    </row>
    <row r="25">
      <c r="B25" s="14" t="n"/>
    </row>
    <row r="26">
      <c r="B26" s="14" t="n"/>
    </row>
    <row r="27">
      <c r="B27" s="14" t="n"/>
    </row>
    <row r="28">
      <c r="B28" s="14" t="n"/>
    </row>
    <row r="29">
      <c r="B29" s="14" t="n"/>
    </row>
    <row r="30">
      <c r="B30" s="14" t="n"/>
    </row>
    <row r="31">
      <c r="B31" s="14" t="n"/>
    </row>
    <row r="32">
      <c r="B32" s="14" t="n"/>
    </row>
    <row r="33">
      <c r="B33" s="14" t="n"/>
    </row>
    <row r="34">
      <c r="B34" s="14" t="n"/>
    </row>
    <row r="35">
      <c r="B35" s="14" t="n"/>
    </row>
    <row r="36">
      <c r="B36" s="14" t="n"/>
    </row>
    <row r="37">
      <c r="B37" s="14" t="n"/>
    </row>
    <row r="38">
      <c r="B38" s="14" t="n"/>
    </row>
    <row r="39">
      <c r="B39" s="14" t="n"/>
    </row>
    <row r="40">
      <c r="B40" s="14" t="n"/>
    </row>
    <row r="41">
      <c r="B41" s="14" t="n"/>
    </row>
    <row r="42">
      <c r="B42" s="14" t="n"/>
    </row>
    <row r="43">
      <c r="B43" s="14" t="n"/>
    </row>
    <row r="44">
      <c r="B44" s="14" t="n"/>
    </row>
    <row r="45">
      <c r="B45" s="14" t="n"/>
    </row>
    <row r="46">
      <c r="B46" s="14" t="n"/>
    </row>
    <row r="47">
      <c r="B47" s="14" t="n"/>
    </row>
    <row r="48">
      <c r="B48" s="14" t="n"/>
    </row>
    <row r="49">
      <c r="B49" s="14" t="n"/>
    </row>
    <row r="50">
      <c r="B50" s="14" t="n"/>
    </row>
    <row r="51">
      <c r="B51" s="14" t="n"/>
    </row>
    <row r="52">
      <c r="B52" s="14" t="n"/>
    </row>
    <row r="53">
      <c r="B53" s="14" t="n"/>
    </row>
    <row r="54">
      <c r="B54" s="14" t="n"/>
    </row>
    <row r="55">
      <c r="B55" s="14" t="n"/>
    </row>
    <row r="56">
      <c r="B56" s="14" t="n"/>
    </row>
    <row r="57">
      <c r="B57" s="14" t="n"/>
    </row>
    <row r="58">
      <c r="B58" s="14" t="n"/>
    </row>
    <row r="59">
      <c r="B59" s="14" t="n"/>
    </row>
    <row r="60">
      <c r="B60" s="14" t="n"/>
    </row>
    <row r="61">
      <c r="B61" s="14" t="n"/>
    </row>
    <row r="62">
      <c r="B62" s="14" t="n"/>
    </row>
    <row r="63">
      <c r="B63" s="14" t="n"/>
    </row>
    <row r="64">
      <c r="B64" s="14" t="n"/>
    </row>
    <row r="65">
      <c r="B65" s="14" t="n"/>
    </row>
    <row r="66">
      <c r="B66" s="14" t="n"/>
    </row>
    <row r="67">
      <c r="B67" s="14" t="n"/>
    </row>
    <row r="68">
      <c r="B68" s="14" t="n"/>
    </row>
    <row r="69">
      <c r="B69" s="14" t="n"/>
    </row>
    <row r="70">
      <c r="B70" s="14" t="n"/>
    </row>
    <row r="71">
      <c r="B71" s="14" t="n"/>
    </row>
    <row r="72">
      <c r="B72" s="14" t="n"/>
    </row>
    <row r="73">
      <c r="B73" s="14" t="n"/>
    </row>
    <row r="74">
      <c r="B74" s="14" t="n"/>
    </row>
    <row r="75">
      <c r="B75" s="14" t="n"/>
    </row>
    <row r="76">
      <c r="B76" s="14" t="n"/>
    </row>
    <row r="77">
      <c r="B77" s="14" t="n"/>
    </row>
    <row r="78">
      <c r="B78" s="14" t="n"/>
    </row>
    <row r="79">
      <c r="B79" s="14" t="n"/>
    </row>
    <row r="80">
      <c r="B80" s="14" t="n"/>
    </row>
    <row r="81">
      <c r="B81" s="14" t="n"/>
    </row>
    <row r="82">
      <c r="B82" s="14" t="n"/>
    </row>
    <row r="83">
      <c r="B83" s="14" t="n"/>
    </row>
    <row r="84">
      <c r="B84" s="14" t="n"/>
    </row>
    <row r="85">
      <c r="B85" s="14" t="n"/>
    </row>
    <row r="86">
      <c r="B86" s="14" t="n"/>
    </row>
    <row r="87">
      <c r="B87" s="14" t="n"/>
    </row>
    <row r="88">
      <c r="B88" s="14" t="n"/>
    </row>
    <row r="89">
      <c r="B89" s="14" t="n"/>
    </row>
    <row r="90">
      <c r="B90" s="14" t="n"/>
    </row>
    <row r="91">
      <c r="B91" s="14" t="n"/>
    </row>
    <row r="92">
      <c r="B92" s="14" t="n"/>
    </row>
    <row r="93">
      <c r="B93" s="14" t="n"/>
    </row>
    <row r="94">
      <c r="B94" s="14" t="n"/>
    </row>
    <row r="95">
      <c r="B95" s="14" t="n"/>
    </row>
    <row r="96">
      <c r="B96" s="14" t="n"/>
    </row>
    <row r="97">
      <c r="B97" s="14" t="n"/>
    </row>
    <row r="98">
      <c r="B98" s="14" t="n"/>
    </row>
    <row r="99">
      <c r="B99" s="14" t="n"/>
    </row>
    <row r="100">
      <c r="B100" s="14" t="n"/>
    </row>
    <row r="101">
      <c r="B101" s="14" t="n"/>
    </row>
    <row r="102">
      <c r="B102" s="14" t="n"/>
    </row>
    <row r="103">
      <c r="B103" s="14" t="n"/>
    </row>
    <row r="104">
      <c r="B104" s="14" t="n"/>
    </row>
    <row r="105">
      <c r="B105" s="14" t="n"/>
    </row>
    <row r="106">
      <c r="B106" s="14" t="n"/>
    </row>
    <row r="107">
      <c r="B107" s="14" t="n"/>
    </row>
    <row r="108">
      <c r="B108" s="14" t="n"/>
    </row>
    <row r="109">
      <c r="B109" s="14" t="n"/>
    </row>
    <row r="110">
      <c r="B110" s="14" t="n"/>
    </row>
    <row r="111">
      <c r="B111" s="14" t="n"/>
    </row>
    <row r="112">
      <c r="B112" s="14" t="n"/>
    </row>
    <row r="113">
      <c r="B113" s="14" t="n"/>
    </row>
    <row r="114">
      <c r="B114" s="14" t="n"/>
    </row>
    <row r="115">
      <c r="B115" s="14" t="n"/>
    </row>
    <row r="116">
      <c r="B116" s="14" t="n"/>
    </row>
    <row r="117">
      <c r="B117" s="14" t="n"/>
    </row>
    <row r="118">
      <c r="B118" s="14" t="n"/>
    </row>
    <row r="119">
      <c r="B119" s="14" t="n"/>
    </row>
    <row r="120">
      <c r="B120" s="14" t="n"/>
    </row>
    <row r="121">
      <c r="B121" s="14" t="n"/>
    </row>
    <row r="122">
      <c r="B122" s="14" t="n"/>
    </row>
    <row r="123">
      <c r="B123" s="14" t="n"/>
    </row>
    <row r="124">
      <c r="B124" s="14" t="n"/>
    </row>
    <row r="125">
      <c r="B125" s="14" t="n"/>
    </row>
    <row r="126">
      <c r="B126" s="14" t="n"/>
    </row>
    <row r="127">
      <c r="B127" s="14" t="n"/>
    </row>
    <row r="128">
      <c r="B128" s="14" t="n"/>
    </row>
    <row r="129">
      <c r="B129" s="14" t="n"/>
    </row>
    <row r="130">
      <c r="B130" s="14" t="n"/>
    </row>
    <row r="131">
      <c r="B131" s="14" t="n"/>
    </row>
    <row r="132">
      <c r="B132" s="14" t="n"/>
    </row>
    <row r="133">
      <c r="B133" s="14" t="n"/>
    </row>
    <row r="134">
      <c r="B134" s="14" t="n"/>
    </row>
    <row r="135">
      <c r="B135" s="14" t="n"/>
    </row>
    <row r="136">
      <c r="B136" s="14" t="n"/>
    </row>
    <row r="137">
      <c r="B137" s="14" t="n"/>
    </row>
    <row r="138">
      <c r="B138" s="14" t="n"/>
    </row>
    <row r="139">
      <c r="B139" s="14" t="n"/>
    </row>
    <row r="140">
      <c r="B140" s="14" t="n"/>
    </row>
    <row r="141">
      <c r="B141" s="14" t="n"/>
    </row>
    <row r="142">
      <c r="B142" s="14" t="n"/>
    </row>
    <row r="143">
      <c r="B143" s="14" t="n"/>
    </row>
    <row r="144">
      <c r="B144" s="14" t="n"/>
    </row>
    <row r="145">
      <c r="B145" s="14" t="n"/>
    </row>
    <row r="146">
      <c r="B146" s="14" t="n"/>
    </row>
    <row r="147">
      <c r="B147" s="14" t="n"/>
    </row>
    <row r="148">
      <c r="B148" s="14" t="n"/>
    </row>
    <row r="149">
      <c r="B149" s="14" t="n"/>
    </row>
    <row r="150">
      <c r="B150" s="14" t="n"/>
    </row>
    <row r="151">
      <c r="B151" s="14" t="n"/>
    </row>
    <row r="152">
      <c r="B152" s="14" t="n"/>
    </row>
    <row r="153">
      <c r="B153" s="14" t="n"/>
    </row>
    <row r="154">
      <c r="B154" s="14" t="n"/>
    </row>
    <row r="155">
      <c r="B155" s="14" t="n"/>
    </row>
    <row r="156">
      <c r="B156" s="14" t="n"/>
    </row>
    <row r="157">
      <c r="B157" s="14" t="n"/>
    </row>
    <row r="158">
      <c r="B158" s="14" t="n"/>
    </row>
    <row r="159">
      <c r="B159" s="14" t="n"/>
    </row>
    <row r="160">
      <c r="B160" s="14" t="n"/>
    </row>
    <row r="161">
      <c r="B161" s="14" t="n"/>
    </row>
    <row r="162">
      <c r="B162" s="14" t="n"/>
    </row>
    <row r="163">
      <c r="B163" s="14" t="n"/>
    </row>
    <row r="164">
      <c r="B164" s="14" t="n"/>
    </row>
    <row r="165">
      <c r="B165" s="14" t="n"/>
    </row>
    <row r="166">
      <c r="B166" s="14" t="n"/>
    </row>
    <row r="167">
      <c r="B167" s="14" t="n"/>
    </row>
    <row r="168">
      <c r="B168" s="14" t="n"/>
    </row>
    <row r="169">
      <c r="B169" s="14" t="n"/>
    </row>
    <row r="170">
      <c r="B170" s="14" t="n"/>
    </row>
    <row r="171">
      <c r="B171" s="14" t="n"/>
    </row>
    <row r="172">
      <c r="B172" s="14" t="n"/>
    </row>
    <row r="173">
      <c r="B173" s="14" t="n"/>
    </row>
    <row r="174">
      <c r="B174" s="14" t="n"/>
    </row>
    <row r="175">
      <c r="B175" s="14" t="n"/>
    </row>
    <row r="176">
      <c r="B176" s="14" t="n"/>
    </row>
    <row r="177">
      <c r="B177" s="14" t="n"/>
    </row>
    <row r="178">
      <c r="B178" s="14" t="n"/>
    </row>
    <row r="179">
      <c r="B179" s="14" t="n"/>
    </row>
    <row r="180">
      <c r="B180" s="14" t="n"/>
    </row>
    <row r="181">
      <c r="B181" s="14" t="n"/>
    </row>
    <row r="182">
      <c r="B182" s="14" t="n"/>
    </row>
    <row r="183">
      <c r="B183" s="14" t="n"/>
    </row>
    <row r="184">
      <c r="B184" s="14" t="n"/>
    </row>
    <row r="185">
      <c r="B185" s="14" t="n"/>
    </row>
    <row r="186">
      <c r="B186" s="14" t="n"/>
    </row>
    <row r="187">
      <c r="B187" s="14" t="n"/>
    </row>
    <row r="188">
      <c r="B188" s="14" t="n"/>
    </row>
    <row r="189">
      <c r="B189" s="14" t="n"/>
    </row>
    <row r="190">
      <c r="B190" s="14" t="n"/>
    </row>
    <row r="191">
      <c r="B191" s="14" t="n"/>
    </row>
    <row r="192">
      <c r="B192" s="14" t="n"/>
    </row>
    <row r="193">
      <c r="B193" s="14" t="n"/>
    </row>
    <row r="194">
      <c r="B194" s="14" t="n"/>
    </row>
    <row r="195">
      <c r="B195" s="14" t="n"/>
    </row>
    <row r="196">
      <c r="B196" s="14" t="n"/>
    </row>
    <row r="197">
      <c r="B197" s="14" t="n"/>
    </row>
    <row r="198">
      <c r="B198" s="14" t="n"/>
    </row>
    <row r="199">
      <c r="B199" s="14" t="n"/>
    </row>
    <row r="200">
      <c r="B200" s="14" t="n"/>
    </row>
    <row r="201">
      <c r="B201" s="14" t="n"/>
    </row>
    <row r="202">
      <c r="B202" s="14" t="n"/>
    </row>
    <row r="203">
      <c r="B203" s="14" t="n"/>
    </row>
    <row r="204">
      <c r="B204" s="14" t="n"/>
    </row>
    <row r="205">
      <c r="B205" s="14" t="n"/>
    </row>
    <row r="206">
      <c r="B206" s="14" t="n"/>
    </row>
    <row r="207">
      <c r="B207" s="14" t="n"/>
    </row>
    <row r="208">
      <c r="B208" s="14" t="n"/>
    </row>
    <row r="209">
      <c r="B209" s="14" t="n"/>
    </row>
    <row r="210">
      <c r="B210" s="14" t="n"/>
    </row>
    <row r="211">
      <c r="B211" s="14" t="n"/>
    </row>
    <row r="212">
      <c r="B212" s="14" t="n"/>
    </row>
    <row r="213">
      <c r="B213" s="14" t="n"/>
    </row>
    <row r="214">
      <c r="B214" s="14" t="n"/>
    </row>
    <row r="215">
      <c r="B215" s="14" t="n"/>
    </row>
    <row r="216">
      <c r="B216" s="14" t="n"/>
    </row>
    <row r="217">
      <c r="B217" s="14" t="n"/>
    </row>
    <row r="218">
      <c r="B218" s="14" t="n"/>
    </row>
    <row r="219">
      <c r="B219" s="14" t="n"/>
    </row>
    <row r="220">
      <c r="B220" s="14" t="n"/>
    </row>
    <row r="221">
      <c r="B221" s="14" t="n"/>
    </row>
    <row r="222">
      <c r="B222" s="14" t="n"/>
    </row>
    <row r="223">
      <c r="B223" s="14" t="n"/>
    </row>
    <row r="224">
      <c r="B224" s="14" t="n"/>
    </row>
    <row r="225">
      <c r="B225" s="14" t="n"/>
    </row>
    <row r="226">
      <c r="B226" s="14" t="n"/>
    </row>
    <row r="227">
      <c r="B227" s="14" t="n"/>
    </row>
    <row r="228">
      <c r="B228" s="14" t="n"/>
    </row>
    <row r="229">
      <c r="B229" s="14" t="n"/>
    </row>
    <row r="230">
      <c r="B230" s="14" t="n"/>
    </row>
    <row r="231">
      <c r="B231" s="14" t="n"/>
    </row>
    <row r="232">
      <c r="B232" s="14" t="n"/>
    </row>
    <row r="233">
      <c r="B233" s="14" t="n"/>
    </row>
    <row r="234">
      <c r="B234" s="14" t="n"/>
    </row>
    <row r="235">
      <c r="B235" s="14" t="n"/>
    </row>
    <row r="236">
      <c r="B236" s="14" t="n"/>
    </row>
    <row r="237">
      <c r="B237" s="14" t="n"/>
    </row>
    <row r="238">
      <c r="B238" s="14" t="n"/>
    </row>
    <row r="239">
      <c r="B239" s="14" t="n"/>
    </row>
    <row r="240">
      <c r="B240" s="14" t="n"/>
    </row>
    <row r="241">
      <c r="B241" s="14" t="n"/>
    </row>
    <row r="242">
      <c r="B242" s="14" t="n"/>
    </row>
    <row r="243">
      <c r="B243" s="14" t="n"/>
    </row>
    <row r="244">
      <c r="B244" s="14" t="n"/>
    </row>
    <row r="245">
      <c r="B245" s="14" t="n"/>
    </row>
    <row r="246">
      <c r="B246" s="14" t="n"/>
    </row>
    <row r="247">
      <c r="B247" s="14" t="n"/>
    </row>
    <row r="248">
      <c r="B248" s="14" t="n"/>
    </row>
    <row r="249">
      <c r="B249" s="14" t="n"/>
    </row>
    <row r="250">
      <c r="B250" s="14" t="n"/>
    </row>
    <row r="251">
      <c r="B251" s="14" t="n"/>
    </row>
    <row r="252">
      <c r="B252" s="14" t="n"/>
    </row>
    <row r="253">
      <c r="B253" s="14" t="n"/>
    </row>
    <row r="254">
      <c r="B254" s="14" t="n"/>
    </row>
    <row r="255">
      <c r="B255" s="14" t="n"/>
    </row>
    <row r="256">
      <c r="B256" s="14" t="n"/>
    </row>
    <row r="257">
      <c r="B257" s="14" t="n"/>
    </row>
    <row r="258">
      <c r="B258" s="14" t="n"/>
    </row>
    <row r="259">
      <c r="B259" s="14" t="n"/>
    </row>
    <row r="260">
      <c r="B260" s="14" t="n"/>
    </row>
    <row r="261">
      <c r="B261" s="14" t="n"/>
    </row>
    <row r="262">
      <c r="B262" s="14" t="n"/>
    </row>
    <row r="263">
      <c r="B263" s="14" t="n"/>
    </row>
    <row r="264">
      <c r="B264" s="14" t="n"/>
    </row>
    <row r="265">
      <c r="B265" s="14" t="n"/>
    </row>
    <row r="266">
      <c r="B266" s="14" t="n"/>
    </row>
    <row r="267">
      <c r="B267" s="14" t="n"/>
    </row>
    <row r="268">
      <c r="B268" s="14" t="n"/>
    </row>
    <row r="269">
      <c r="B269" s="14" t="n"/>
    </row>
    <row r="270">
      <c r="B270" s="14" t="n"/>
    </row>
    <row r="271">
      <c r="B271" s="14" t="n"/>
    </row>
    <row r="272">
      <c r="B272" s="14" t="n"/>
    </row>
    <row r="273">
      <c r="B273" s="14" t="n"/>
    </row>
    <row r="274">
      <c r="B274" s="14" t="n"/>
    </row>
    <row r="275">
      <c r="B275" s="14" t="n"/>
    </row>
    <row r="276">
      <c r="B276" s="14" t="n"/>
    </row>
    <row r="277">
      <c r="B277" s="14" t="n"/>
    </row>
    <row r="278">
      <c r="B278" s="14" t="n"/>
    </row>
    <row r="279">
      <c r="B279" s="14" t="n"/>
    </row>
    <row r="280">
      <c r="B280" s="14" t="n"/>
    </row>
    <row r="281">
      <c r="B281" s="14" t="n"/>
    </row>
    <row r="282">
      <c r="B282" s="14" t="n"/>
    </row>
    <row r="283">
      <c r="B283" s="14" t="n"/>
    </row>
    <row r="284">
      <c r="B284" s="14" t="n"/>
    </row>
    <row r="285">
      <c r="B285" s="14" t="n"/>
    </row>
    <row r="286">
      <c r="B286" s="14" t="n"/>
    </row>
    <row r="287">
      <c r="B287" s="14" t="n"/>
    </row>
    <row r="288">
      <c r="B288" s="14" t="n"/>
    </row>
    <row r="289">
      <c r="B289" s="14" t="n"/>
    </row>
    <row r="290">
      <c r="B290" s="14" t="n"/>
    </row>
    <row r="291">
      <c r="B291" s="14" t="n"/>
    </row>
    <row r="292">
      <c r="B292" s="14" t="n"/>
    </row>
    <row r="293">
      <c r="B293" s="14" t="n"/>
    </row>
    <row r="294">
      <c r="B294" s="14" t="n"/>
    </row>
    <row r="295">
      <c r="B295" s="14" t="n"/>
    </row>
    <row r="296">
      <c r="B296" s="14" t="n"/>
    </row>
    <row r="297">
      <c r="B297" s="14" t="n"/>
    </row>
    <row r="298">
      <c r="B298" s="14" t="n"/>
    </row>
    <row r="299">
      <c r="B299" s="14" t="n"/>
    </row>
    <row r="300">
      <c r="B300" s="14" t="n"/>
    </row>
    <row r="301">
      <c r="B301" s="14" t="n"/>
    </row>
    <row r="302">
      <c r="B302" s="14" t="n"/>
    </row>
    <row r="303">
      <c r="B303" s="14" t="n"/>
    </row>
    <row r="304">
      <c r="B304" s="14" t="n"/>
    </row>
    <row r="305">
      <c r="B305" s="14" t="n"/>
    </row>
    <row r="306">
      <c r="B306" s="14" t="n"/>
    </row>
    <row r="307">
      <c r="B307" s="14" t="n"/>
    </row>
    <row r="308">
      <c r="B308" s="14" t="n"/>
    </row>
    <row r="309">
      <c r="B309" s="14" t="n"/>
    </row>
    <row r="310">
      <c r="B310" s="14" t="n"/>
    </row>
    <row r="311">
      <c r="B311" s="14" t="n"/>
    </row>
    <row r="312">
      <c r="B312" s="14" t="n"/>
    </row>
    <row r="313">
      <c r="B313" s="14" t="n"/>
    </row>
    <row r="314">
      <c r="B314" s="14" t="n"/>
    </row>
    <row r="315">
      <c r="B315" s="14" t="n"/>
    </row>
    <row r="316">
      <c r="B316" s="14" t="n"/>
    </row>
    <row r="317">
      <c r="B317" s="14" t="n"/>
    </row>
    <row r="318">
      <c r="B318" s="14" t="n"/>
    </row>
    <row r="319">
      <c r="B319" s="14" t="n"/>
    </row>
    <row r="320">
      <c r="B320" s="14" t="n"/>
    </row>
    <row r="321">
      <c r="B321" s="14" t="n"/>
    </row>
    <row r="322">
      <c r="B322" s="14" t="n"/>
    </row>
    <row r="323">
      <c r="B323" s="14" t="n"/>
    </row>
    <row r="324">
      <c r="B324" s="14" t="n"/>
    </row>
    <row r="325">
      <c r="B325" s="14" t="n"/>
    </row>
    <row r="326">
      <c r="B326" s="14" t="n"/>
    </row>
    <row r="327">
      <c r="B327" s="14" t="n"/>
    </row>
    <row r="328">
      <c r="B328" s="14" t="n"/>
    </row>
    <row r="329">
      <c r="B329" s="14" t="n"/>
    </row>
    <row r="330">
      <c r="B330" s="14" t="n"/>
    </row>
    <row r="331">
      <c r="B331" s="14" t="n"/>
    </row>
    <row r="332">
      <c r="B332" s="14" t="n"/>
    </row>
    <row r="333">
      <c r="B333" s="14" t="n"/>
    </row>
    <row r="334">
      <c r="B334" s="14" t="n"/>
    </row>
    <row r="335">
      <c r="B335" s="14" t="n"/>
    </row>
    <row r="336">
      <c r="B336" s="14" t="n"/>
    </row>
    <row r="337">
      <c r="B337" s="14" t="n"/>
    </row>
    <row r="338">
      <c r="B338" s="14" t="n"/>
    </row>
    <row r="339">
      <c r="B339" s="14" t="n"/>
    </row>
    <row r="340">
      <c r="B340" s="14" t="n"/>
    </row>
    <row r="341">
      <c r="B341" s="14" t="n"/>
    </row>
    <row r="342">
      <c r="B342" s="14" t="n"/>
    </row>
    <row r="343">
      <c r="B343" s="14" t="n"/>
    </row>
    <row r="344">
      <c r="B344" s="14" t="n"/>
    </row>
    <row r="345">
      <c r="B345" s="14" t="n"/>
    </row>
    <row r="346">
      <c r="B346" s="14" t="n"/>
    </row>
    <row r="347">
      <c r="B347" s="14" t="n"/>
    </row>
    <row r="348">
      <c r="B348" s="14" t="n"/>
    </row>
    <row r="349">
      <c r="B349" s="14" t="n"/>
    </row>
    <row r="350">
      <c r="B350" s="14" t="n"/>
    </row>
    <row r="351">
      <c r="B351" s="14" t="n"/>
    </row>
    <row r="352">
      <c r="B352" s="14" t="n"/>
    </row>
    <row r="353">
      <c r="B353" s="14" t="n"/>
    </row>
    <row r="354">
      <c r="B354" s="14" t="n"/>
    </row>
    <row r="355">
      <c r="B355" s="14" t="n"/>
    </row>
    <row r="356">
      <c r="B356" s="14" t="n"/>
    </row>
    <row r="357">
      <c r="B357" s="14" t="n"/>
    </row>
    <row r="358">
      <c r="B358" s="14" t="n"/>
    </row>
    <row r="359">
      <c r="B359" s="14" t="n"/>
    </row>
    <row r="360">
      <c r="B360" s="14" t="n"/>
    </row>
    <row r="361">
      <c r="B361" s="14" t="n"/>
    </row>
    <row r="362">
      <c r="B362" s="14" t="n"/>
    </row>
    <row r="363">
      <c r="B363" s="14" t="n"/>
    </row>
    <row r="364">
      <c r="B364" s="14" t="n"/>
    </row>
    <row r="365">
      <c r="B365" s="14" t="n"/>
    </row>
    <row r="366">
      <c r="B366" s="14" t="n"/>
    </row>
    <row r="367">
      <c r="B367" s="14" t="n"/>
    </row>
    <row r="368">
      <c r="B368" s="14" t="n"/>
    </row>
    <row r="369">
      <c r="B369" s="14" t="n"/>
    </row>
    <row r="370">
      <c r="B370" s="14" t="n"/>
    </row>
    <row r="371">
      <c r="B371" s="14" t="n"/>
    </row>
    <row r="372">
      <c r="B372" s="14" t="n"/>
    </row>
    <row r="373">
      <c r="B373" s="14" t="n"/>
    </row>
    <row r="374">
      <c r="B374" s="14" t="n"/>
    </row>
    <row r="375">
      <c r="B375" s="14" t="n"/>
    </row>
    <row r="376">
      <c r="B376" s="14" t="n"/>
    </row>
    <row r="377">
      <c r="B377" s="14" t="n"/>
    </row>
    <row r="378">
      <c r="B378" s="14" t="n"/>
    </row>
    <row r="379">
      <c r="B379" s="14" t="n"/>
    </row>
    <row r="380">
      <c r="B380" s="14" t="n"/>
    </row>
    <row r="381">
      <c r="B381" s="14" t="n"/>
    </row>
    <row r="382">
      <c r="B382" s="14" t="n"/>
    </row>
    <row r="383">
      <c r="B383" s="14" t="n"/>
    </row>
    <row r="384">
      <c r="B384" s="14" t="n"/>
    </row>
    <row r="385">
      <c r="B385" s="14" t="n"/>
    </row>
    <row r="386">
      <c r="B386" s="14" t="n"/>
    </row>
    <row r="387">
      <c r="B387" s="14" t="n"/>
    </row>
    <row r="388">
      <c r="B388" s="14" t="n"/>
    </row>
    <row r="389">
      <c r="B389" s="14" t="n"/>
    </row>
    <row r="390">
      <c r="B390" s="14" t="n"/>
    </row>
    <row r="391">
      <c r="B391" s="14" t="n"/>
    </row>
    <row r="392">
      <c r="B392" s="14" t="n"/>
    </row>
    <row r="393">
      <c r="B393" s="14" t="n"/>
    </row>
    <row r="394">
      <c r="B394" s="14" t="n"/>
    </row>
    <row r="395">
      <c r="B395" s="14" t="n"/>
    </row>
    <row r="396">
      <c r="B396" s="14" t="n"/>
    </row>
    <row r="397">
      <c r="B397" s="14" t="n"/>
    </row>
    <row r="398">
      <c r="B398" s="14" t="n"/>
    </row>
    <row r="399">
      <c r="B399" s="14" t="n"/>
    </row>
    <row r="400">
      <c r="B400" s="14" t="n"/>
    </row>
    <row r="401">
      <c r="B401" s="14" t="n"/>
    </row>
    <row r="402">
      <c r="B402" s="14" t="n"/>
    </row>
    <row r="403">
      <c r="B403" s="14" t="n"/>
    </row>
    <row r="404">
      <c r="B404" s="14" t="n"/>
    </row>
    <row r="405">
      <c r="B405" s="14" t="n"/>
    </row>
    <row r="406">
      <c r="B406" s="14" t="n"/>
    </row>
    <row r="407">
      <c r="B407" s="14" t="n"/>
    </row>
    <row r="408">
      <c r="B408" s="14" t="n"/>
    </row>
    <row r="409">
      <c r="B409" s="14" t="n"/>
    </row>
    <row r="410">
      <c r="B410" s="14" t="n"/>
    </row>
    <row r="411">
      <c r="B411" s="14" t="n"/>
    </row>
    <row r="412">
      <c r="B412" s="14" t="n"/>
    </row>
    <row r="413">
      <c r="B413" s="14" t="n"/>
    </row>
    <row r="414">
      <c r="B414" s="14" t="n"/>
    </row>
    <row r="415">
      <c r="B415" s="14" t="n"/>
    </row>
    <row r="416">
      <c r="B416" s="14" t="n"/>
    </row>
    <row r="417">
      <c r="B417" s="14" t="n"/>
    </row>
    <row r="418">
      <c r="B418" s="14" t="n"/>
    </row>
    <row r="419">
      <c r="B419" s="14" t="n"/>
    </row>
    <row r="420">
      <c r="B420" s="14" t="n"/>
    </row>
    <row r="421">
      <c r="B421" s="14" t="n"/>
    </row>
    <row r="422">
      <c r="B422" s="14" t="n"/>
    </row>
    <row r="423">
      <c r="B423" s="14" t="n"/>
    </row>
    <row r="424">
      <c r="B424" s="14" t="n"/>
    </row>
    <row r="425">
      <c r="B425" s="14" t="n"/>
    </row>
    <row r="426">
      <c r="B426" s="14" t="n"/>
    </row>
    <row r="427">
      <c r="B427" s="14" t="n"/>
    </row>
    <row r="428">
      <c r="B428" s="14" t="n"/>
    </row>
    <row r="429">
      <c r="B429" s="14" t="n"/>
    </row>
    <row r="430">
      <c r="B430" s="14" t="n"/>
    </row>
    <row r="431">
      <c r="B431" s="14" t="n"/>
    </row>
    <row r="432">
      <c r="B432" s="14" t="n"/>
    </row>
    <row r="433">
      <c r="B433" s="14" t="n"/>
    </row>
    <row r="434">
      <c r="B434" s="14" t="n"/>
    </row>
    <row r="435">
      <c r="B435" s="14" t="n"/>
    </row>
    <row r="436">
      <c r="B436" s="14" t="n"/>
    </row>
    <row r="437">
      <c r="B437" s="14" t="n"/>
    </row>
    <row r="438">
      <c r="B438" s="14" t="n"/>
    </row>
    <row r="439">
      <c r="B439" s="14" t="n"/>
    </row>
    <row r="440">
      <c r="B440" s="14" t="n"/>
    </row>
    <row r="441">
      <c r="B441" s="14" t="n"/>
    </row>
    <row r="442">
      <c r="B442" s="14" t="n"/>
    </row>
    <row r="443">
      <c r="B443" s="14" t="n"/>
    </row>
    <row r="444">
      <c r="B444" s="14" t="n"/>
    </row>
    <row r="445">
      <c r="B445" s="14" t="n"/>
    </row>
    <row r="446">
      <c r="B446" s="14" t="n"/>
    </row>
    <row r="447">
      <c r="B447" s="14" t="n"/>
    </row>
    <row r="448">
      <c r="B448" s="14" t="n"/>
    </row>
    <row r="449">
      <c r="B449" s="14" t="n"/>
    </row>
    <row r="450">
      <c r="B450" s="14" t="n"/>
    </row>
    <row r="451">
      <c r="B451" s="14" t="n"/>
    </row>
    <row r="452">
      <c r="B452" s="14" t="n"/>
    </row>
    <row r="453">
      <c r="B453" s="14" t="n"/>
    </row>
    <row r="454">
      <c r="B454" s="14" t="n"/>
    </row>
    <row r="455">
      <c r="B455" s="14" t="n"/>
    </row>
    <row r="456">
      <c r="B456" s="14" t="n"/>
    </row>
    <row r="457">
      <c r="B457" s="14" t="n"/>
    </row>
    <row r="458">
      <c r="B458" s="14" t="n"/>
    </row>
    <row r="459">
      <c r="B459" s="14" t="n"/>
    </row>
    <row r="460">
      <c r="B460" s="14" t="n"/>
    </row>
    <row r="461">
      <c r="B461" s="14" t="n"/>
    </row>
    <row r="462">
      <c r="B462" s="14" t="n"/>
    </row>
    <row r="463">
      <c r="B463" s="14" t="n"/>
    </row>
    <row r="464">
      <c r="B464" s="14" t="n"/>
    </row>
    <row r="465">
      <c r="B465" s="14" t="n"/>
    </row>
    <row r="466">
      <c r="B466" s="14" t="n"/>
    </row>
    <row r="467">
      <c r="B467" s="14" t="n"/>
    </row>
    <row r="468">
      <c r="B468" s="14" t="n"/>
    </row>
    <row r="469">
      <c r="B469" s="14" t="n"/>
    </row>
    <row r="470">
      <c r="B470" s="14" t="n"/>
    </row>
    <row r="471">
      <c r="B471" s="14" t="n"/>
    </row>
    <row r="472">
      <c r="B472" s="14" t="n"/>
    </row>
    <row r="473">
      <c r="B473" s="14" t="n"/>
    </row>
    <row r="474">
      <c r="B474" s="14" t="n"/>
    </row>
    <row r="475">
      <c r="B475" s="14" t="n"/>
    </row>
    <row r="476">
      <c r="B476" s="14" t="n"/>
    </row>
    <row r="477">
      <c r="B477" s="14" t="n"/>
    </row>
    <row r="478">
      <c r="B478" s="14" t="n"/>
    </row>
    <row r="479">
      <c r="B479" s="14" t="n"/>
    </row>
    <row r="480">
      <c r="B480" s="14" t="n"/>
    </row>
    <row r="481">
      <c r="B481" s="14" t="n"/>
    </row>
    <row r="482">
      <c r="B482" s="14" t="n"/>
    </row>
    <row r="483">
      <c r="B483" s="14" t="n"/>
    </row>
    <row r="484">
      <c r="B484" s="14" t="n"/>
    </row>
    <row r="485">
      <c r="B485" s="14" t="n"/>
    </row>
    <row r="486">
      <c r="B486" s="14" t="n"/>
    </row>
    <row r="487">
      <c r="B487" s="14" t="n"/>
    </row>
    <row r="488">
      <c r="B488" s="14" t="n"/>
    </row>
    <row r="489">
      <c r="B489" s="14" t="n"/>
    </row>
    <row r="490">
      <c r="B490" s="14" t="n"/>
    </row>
    <row r="491">
      <c r="B491" s="14" t="n"/>
    </row>
    <row r="492">
      <c r="B492" s="14" t="n"/>
    </row>
    <row r="493">
      <c r="B493" s="14" t="n"/>
    </row>
    <row r="494">
      <c r="B494" s="14" t="n"/>
    </row>
    <row r="495">
      <c r="B495" s="14" t="n"/>
    </row>
    <row r="496">
      <c r="B496" s="14" t="n"/>
    </row>
    <row r="497">
      <c r="B497" s="14" t="n"/>
    </row>
    <row r="498">
      <c r="B498" s="14" t="n"/>
    </row>
    <row r="499">
      <c r="B499" s="14" t="n"/>
    </row>
    <row r="500">
      <c r="B500" s="14" t="n"/>
    </row>
    <row r="501">
      <c r="B501" s="14" t="n"/>
    </row>
    <row r="502">
      <c r="B502" s="14" t="n"/>
    </row>
    <row r="503">
      <c r="B503" s="14" t="n"/>
    </row>
    <row r="504">
      <c r="B504" s="14" t="n"/>
    </row>
    <row r="505">
      <c r="B505" s="14" t="n"/>
    </row>
    <row r="506">
      <c r="B506" s="14" t="n"/>
    </row>
    <row r="507">
      <c r="B507" s="14" t="n"/>
    </row>
    <row r="508">
      <c r="B508" s="14" t="n"/>
    </row>
    <row r="509">
      <c r="B509" s="14" t="n"/>
    </row>
    <row r="510">
      <c r="B510" s="14" t="n"/>
    </row>
    <row r="511">
      <c r="B511" s="14" t="n"/>
    </row>
    <row r="512">
      <c r="B512" s="14" t="n"/>
    </row>
    <row r="513">
      <c r="B513" s="14" t="n"/>
    </row>
    <row r="514">
      <c r="B514" s="14" t="n"/>
    </row>
    <row r="515">
      <c r="B515" s="14" t="n"/>
    </row>
    <row r="516">
      <c r="B516" s="14" t="n"/>
    </row>
    <row r="517">
      <c r="B517" s="14" t="n"/>
    </row>
    <row r="518">
      <c r="B518" s="14" t="n"/>
    </row>
    <row r="519">
      <c r="B519" s="14" t="n"/>
    </row>
    <row r="520">
      <c r="B520" s="14" t="n"/>
    </row>
    <row r="521">
      <c r="B521" s="14" t="n"/>
    </row>
    <row r="522">
      <c r="B522" s="14" t="n"/>
    </row>
    <row r="523">
      <c r="B523" s="14" t="n"/>
    </row>
    <row r="524">
      <c r="B524" s="14" t="n"/>
    </row>
    <row r="525">
      <c r="B525" s="14" t="n"/>
    </row>
    <row r="526">
      <c r="B526" s="14" t="n"/>
    </row>
    <row r="527">
      <c r="B527" s="14" t="n"/>
    </row>
    <row r="528">
      <c r="B528" s="14" t="n"/>
    </row>
    <row r="529">
      <c r="B529" s="14" t="n"/>
    </row>
    <row r="530">
      <c r="B530" s="14" t="n"/>
    </row>
    <row r="531">
      <c r="B531" s="14" t="n"/>
    </row>
    <row r="532">
      <c r="B532" s="14" t="n"/>
    </row>
    <row r="533">
      <c r="B533" s="14" t="n"/>
    </row>
    <row r="534">
      <c r="B534" s="14" t="n"/>
    </row>
    <row r="535">
      <c r="B535" s="14" t="n"/>
    </row>
    <row r="536">
      <c r="B536" s="14" t="n"/>
    </row>
    <row r="537">
      <c r="B537" s="14" t="n"/>
    </row>
    <row r="538">
      <c r="B538" s="14" t="n"/>
    </row>
    <row r="539">
      <c r="B539" s="14" t="n"/>
    </row>
    <row r="540">
      <c r="B540" s="14" t="n"/>
    </row>
    <row r="541">
      <c r="B541" s="14" t="n"/>
    </row>
    <row r="542">
      <c r="B542" s="14" t="n"/>
    </row>
    <row r="543">
      <c r="B543" s="14" t="n"/>
    </row>
    <row r="544">
      <c r="B544" s="14" t="n"/>
    </row>
    <row r="545">
      <c r="B545" s="14" t="n"/>
    </row>
    <row r="546">
      <c r="B546" s="14" t="n"/>
    </row>
    <row r="547">
      <c r="B547" s="14" t="n"/>
    </row>
    <row r="548">
      <c r="B548" s="14" t="n"/>
    </row>
    <row r="549">
      <c r="B549" s="14" t="n"/>
    </row>
    <row r="550">
      <c r="B550" s="14" t="n"/>
    </row>
    <row r="551">
      <c r="B551" s="14" t="n"/>
    </row>
    <row r="552">
      <c r="B552" s="14" t="n"/>
    </row>
    <row r="553">
      <c r="B553" s="14" t="n"/>
    </row>
    <row r="554">
      <c r="B554" s="14" t="n"/>
    </row>
    <row r="555">
      <c r="B555" s="14" t="n"/>
    </row>
    <row r="556">
      <c r="B556" s="14" t="n"/>
    </row>
    <row r="557">
      <c r="B557" s="14" t="n"/>
    </row>
    <row r="558">
      <c r="B558" s="14" t="n"/>
    </row>
    <row r="559">
      <c r="B559" s="14" t="n"/>
    </row>
    <row r="560">
      <c r="B560" s="14" t="n"/>
    </row>
    <row r="561">
      <c r="B561" s="14" t="n"/>
    </row>
    <row r="562">
      <c r="B562" s="14" t="n"/>
    </row>
    <row r="563">
      <c r="B563" s="14" t="n"/>
    </row>
    <row r="564">
      <c r="B564" s="14" t="n"/>
    </row>
    <row r="565">
      <c r="B565" s="14" t="n"/>
    </row>
    <row r="566">
      <c r="B566" s="14" t="n"/>
    </row>
    <row r="567">
      <c r="B567" s="14" t="n"/>
    </row>
    <row r="568">
      <c r="B568" s="14" t="n"/>
    </row>
    <row r="569">
      <c r="B569" s="14" t="n"/>
    </row>
    <row r="570">
      <c r="B570" s="14" t="n"/>
    </row>
    <row r="571">
      <c r="B571" s="14" t="n"/>
    </row>
    <row r="572">
      <c r="B572" s="14" t="n"/>
    </row>
    <row r="573">
      <c r="B573" s="14" t="n"/>
    </row>
    <row r="574">
      <c r="B574" s="14" t="n"/>
    </row>
    <row r="575">
      <c r="B575" s="14" t="n"/>
    </row>
    <row r="576">
      <c r="B576" s="14" t="n"/>
    </row>
    <row r="577">
      <c r="B577" s="14" t="n"/>
    </row>
    <row r="578">
      <c r="B578" s="14" t="n"/>
    </row>
    <row r="579">
      <c r="B579" s="14" t="n"/>
    </row>
    <row r="580">
      <c r="B580" s="14" t="n"/>
    </row>
    <row r="581">
      <c r="B581" s="14" t="n"/>
    </row>
    <row r="582">
      <c r="B582" s="14" t="n"/>
    </row>
    <row r="583">
      <c r="B583" s="14" t="n"/>
    </row>
    <row r="584">
      <c r="B584" s="14" t="n"/>
    </row>
    <row r="585">
      <c r="B585" s="14" t="n"/>
    </row>
    <row r="586">
      <c r="B586" s="14" t="n"/>
    </row>
    <row r="587">
      <c r="B587" s="14" t="n"/>
    </row>
    <row r="588">
      <c r="B588" s="14" t="n"/>
    </row>
    <row r="589">
      <c r="B589" s="14" t="n"/>
    </row>
    <row r="590">
      <c r="B590" s="14" t="n"/>
    </row>
    <row r="591">
      <c r="B591" s="14" t="n"/>
    </row>
    <row r="592">
      <c r="B592" s="14" t="n"/>
    </row>
    <row r="593">
      <c r="B593" s="14" t="n"/>
    </row>
    <row r="594">
      <c r="B594" s="14" t="n"/>
    </row>
    <row r="595">
      <c r="B595" s="14" t="n"/>
    </row>
    <row r="596">
      <c r="B596" s="14" t="n"/>
    </row>
    <row r="597">
      <c r="B597" s="14" t="n"/>
    </row>
    <row r="598">
      <c r="B598" s="14" t="n"/>
    </row>
    <row r="599">
      <c r="B599" s="14" t="n"/>
    </row>
    <row r="600">
      <c r="B600" s="14" t="n"/>
    </row>
    <row r="601">
      <c r="B601" s="14" t="n"/>
    </row>
    <row r="602">
      <c r="B602" s="14" t="n"/>
    </row>
    <row r="603">
      <c r="B603" s="14" t="n"/>
    </row>
    <row r="604">
      <c r="B604" s="14" t="n"/>
    </row>
    <row r="605">
      <c r="B605" s="14" t="n"/>
    </row>
    <row r="606">
      <c r="B606" s="14" t="n"/>
    </row>
    <row r="607">
      <c r="B607" s="14" t="n"/>
    </row>
    <row r="608">
      <c r="B608" s="14" t="n"/>
    </row>
    <row r="609">
      <c r="B609" s="14" t="n"/>
    </row>
    <row r="610">
      <c r="B610" s="14" t="n"/>
    </row>
    <row r="611">
      <c r="B611" s="14" t="n"/>
    </row>
    <row r="612">
      <c r="B612" s="14" t="n"/>
    </row>
    <row r="613">
      <c r="B613" s="14" t="n"/>
    </row>
    <row r="614">
      <c r="B614" s="14" t="n"/>
    </row>
    <row r="615">
      <c r="B615" s="14" t="n"/>
    </row>
    <row r="616">
      <c r="B616" s="14" t="n"/>
    </row>
    <row r="617">
      <c r="B617" s="14" t="n"/>
    </row>
    <row r="618">
      <c r="B618" s="14" t="n"/>
    </row>
    <row r="619">
      <c r="B619" s="14" t="n"/>
    </row>
    <row r="620">
      <c r="B620" s="14" t="n"/>
    </row>
    <row r="621">
      <c r="B621" s="14" t="n"/>
    </row>
    <row r="622">
      <c r="B622" s="14" t="n"/>
    </row>
    <row r="623">
      <c r="B623" s="14" t="n"/>
    </row>
    <row r="624">
      <c r="B624" s="14" t="n"/>
    </row>
    <row r="625">
      <c r="B625" s="14" t="n"/>
    </row>
    <row r="626">
      <c r="B626" s="14" t="n"/>
    </row>
    <row r="627">
      <c r="B627" s="14" t="n"/>
    </row>
    <row r="628">
      <c r="B628" s="14" t="n"/>
    </row>
    <row r="629">
      <c r="B629" s="14" t="n"/>
    </row>
    <row r="630">
      <c r="B630" s="14" t="n"/>
    </row>
    <row r="631">
      <c r="B631" s="14" t="n"/>
    </row>
    <row r="632">
      <c r="B632" s="14" t="n"/>
    </row>
    <row r="633">
      <c r="B633" s="14" t="n"/>
    </row>
    <row r="634">
      <c r="B634" s="14" t="n"/>
    </row>
    <row r="635">
      <c r="B635" s="14" t="n"/>
    </row>
    <row r="636">
      <c r="B636" s="14" t="n"/>
    </row>
    <row r="637">
      <c r="B637" s="14" t="n"/>
    </row>
    <row r="638">
      <c r="B638" s="14" t="n"/>
    </row>
    <row r="639">
      <c r="B639" s="14" t="n"/>
    </row>
    <row r="640">
      <c r="B640" s="14" t="n"/>
    </row>
    <row r="641">
      <c r="B641" s="14" t="n"/>
    </row>
    <row r="642">
      <c r="B642" s="14" t="n"/>
    </row>
    <row r="643">
      <c r="B643" s="14" t="n"/>
    </row>
    <row r="644">
      <c r="B644" s="14" t="n"/>
    </row>
    <row r="645">
      <c r="B645" s="14" t="n"/>
    </row>
    <row r="646">
      <c r="B646" s="14" t="n"/>
    </row>
    <row r="647">
      <c r="B647" s="14" t="n"/>
    </row>
    <row r="648">
      <c r="B648" s="14" t="n"/>
    </row>
    <row r="649">
      <c r="B649" s="14" t="n"/>
    </row>
    <row r="650">
      <c r="B650" s="14" t="n"/>
    </row>
    <row r="651">
      <c r="B651" s="14" t="n"/>
    </row>
    <row r="652">
      <c r="B652" s="14" t="n"/>
    </row>
    <row r="653">
      <c r="B653" s="14" t="n"/>
    </row>
    <row r="654">
      <c r="B654" s="14" t="n"/>
    </row>
    <row r="655">
      <c r="B655" s="14" t="n"/>
    </row>
    <row r="656">
      <c r="B656" s="14" t="n"/>
    </row>
    <row r="657">
      <c r="B657" s="14" t="n"/>
    </row>
    <row r="658">
      <c r="B658" s="14" t="n"/>
    </row>
    <row r="659">
      <c r="B659" s="14" t="n"/>
    </row>
    <row r="660">
      <c r="B660" s="14" t="n"/>
    </row>
    <row r="661">
      <c r="B661" s="14" t="n"/>
    </row>
    <row r="662">
      <c r="B662" s="14" t="n"/>
    </row>
    <row r="663">
      <c r="B663" s="14" t="n"/>
    </row>
    <row r="664">
      <c r="B664" s="14" t="n"/>
    </row>
    <row r="665">
      <c r="B665" s="14" t="n"/>
    </row>
    <row r="666">
      <c r="B666" s="14" t="n"/>
    </row>
    <row r="667">
      <c r="B667" s="14" t="n"/>
    </row>
    <row r="668">
      <c r="B668" s="14" t="n"/>
    </row>
    <row r="669">
      <c r="B669" s="14" t="n"/>
    </row>
    <row r="670">
      <c r="B670" s="14" t="n"/>
    </row>
    <row r="671">
      <c r="B671" s="14" t="n"/>
    </row>
    <row r="672">
      <c r="B672" s="14" t="n"/>
    </row>
    <row r="673">
      <c r="B673" s="14" t="n"/>
    </row>
    <row r="674">
      <c r="B674" s="14" t="n"/>
    </row>
    <row r="675">
      <c r="B675" s="14" t="n"/>
    </row>
    <row r="676">
      <c r="B676" s="14" t="n"/>
    </row>
    <row r="677">
      <c r="B677" s="14" t="n"/>
    </row>
    <row r="678">
      <c r="B678" s="14" t="n"/>
    </row>
    <row r="679">
      <c r="B679" s="14" t="n"/>
    </row>
    <row r="680">
      <c r="B680" s="14" t="n"/>
    </row>
    <row r="681">
      <c r="B681" s="14" t="n"/>
    </row>
    <row r="682">
      <c r="B682" s="14" t="n"/>
    </row>
    <row r="683">
      <c r="B683" s="14" t="n"/>
    </row>
    <row r="684">
      <c r="B684" s="14" t="n"/>
    </row>
    <row r="685">
      <c r="B685" s="14" t="n"/>
    </row>
    <row r="686">
      <c r="B686" s="14" t="n"/>
    </row>
    <row r="687">
      <c r="B687" s="14" t="n"/>
    </row>
    <row r="688">
      <c r="B688" s="14" t="n"/>
    </row>
    <row r="689">
      <c r="B689" s="14" t="n"/>
    </row>
    <row r="690">
      <c r="B690" s="14" t="n"/>
    </row>
    <row r="691">
      <c r="B691" s="14" t="n"/>
    </row>
    <row r="692">
      <c r="B692" s="14" t="n"/>
    </row>
    <row r="693">
      <c r="B693" s="14" t="n"/>
    </row>
    <row r="694">
      <c r="B694" s="14" t="n"/>
    </row>
    <row r="695">
      <c r="B695" s="14" t="n"/>
    </row>
    <row r="696">
      <c r="B696" s="14" t="n"/>
    </row>
    <row r="697">
      <c r="B697" s="14" t="n"/>
    </row>
    <row r="698">
      <c r="B698" s="14" t="n"/>
    </row>
    <row r="699">
      <c r="B699" s="14" t="n"/>
    </row>
    <row r="700">
      <c r="B700" s="14" t="n"/>
    </row>
    <row r="701">
      <c r="B701" s="14" t="n"/>
    </row>
    <row r="702">
      <c r="B702" s="14" t="n"/>
    </row>
    <row r="703">
      <c r="B703" s="14" t="n"/>
    </row>
    <row r="704">
      <c r="B704" s="14" t="n"/>
    </row>
    <row r="705">
      <c r="B705" s="14" t="n"/>
    </row>
    <row r="706">
      <c r="B706" s="14" t="n"/>
    </row>
    <row r="707">
      <c r="B707" s="14" t="n"/>
    </row>
    <row r="708">
      <c r="B708" s="14" t="n"/>
    </row>
    <row r="709">
      <c r="B709" s="14" t="n"/>
    </row>
    <row r="710">
      <c r="B710" s="14" t="n"/>
    </row>
    <row r="711">
      <c r="B711" s="14" t="n"/>
    </row>
    <row r="712">
      <c r="B712" s="14" t="n"/>
    </row>
    <row r="713">
      <c r="B713" s="14" t="n"/>
    </row>
    <row r="714">
      <c r="B714" s="14" t="n"/>
    </row>
    <row r="715">
      <c r="B715" s="14" t="n"/>
    </row>
    <row r="716">
      <c r="B716" s="14" t="n"/>
    </row>
    <row r="717">
      <c r="B717" s="14" t="n"/>
    </row>
    <row r="718">
      <c r="B718" s="14" t="n"/>
    </row>
    <row r="719">
      <c r="B719" s="14" t="n"/>
    </row>
    <row r="720">
      <c r="B720" s="14" t="n"/>
    </row>
    <row r="721">
      <c r="B721" s="14" t="n"/>
    </row>
    <row r="722">
      <c r="B722" s="14" t="n"/>
    </row>
    <row r="723">
      <c r="B723" s="14" t="n"/>
    </row>
    <row r="724">
      <c r="B724" s="14" t="n"/>
    </row>
    <row r="725">
      <c r="B725" s="14" t="n"/>
    </row>
    <row r="726">
      <c r="B726" s="14" t="n"/>
    </row>
    <row r="727">
      <c r="B727" s="14" t="n"/>
    </row>
    <row r="728">
      <c r="B728" s="14" t="n"/>
    </row>
    <row r="729">
      <c r="B729" s="14" t="n"/>
    </row>
    <row r="730">
      <c r="B730" s="14" t="n"/>
    </row>
    <row r="731">
      <c r="B731" s="14" t="n"/>
    </row>
    <row r="732">
      <c r="B732" s="14" t="n"/>
    </row>
    <row r="733">
      <c r="B733" s="14" t="n"/>
    </row>
    <row r="734">
      <c r="B734" s="14" t="n"/>
    </row>
    <row r="735">
      <c r="B735" s="14" t="n"/>
    </row>
    <row r="736">
      <c r="B736" s="14" t="n"/>
    </row>
    <row r="737">
      <c r="B737" s="14" t="n"/>
    </row>
    <row r="738">
      <c r="B738" s="14" t="n"/>
    </row>
    <row r="739">
      <c r="B739" s="14" t="n"/>
    </row>
    <row r="740">
      <c r="B740" s="14" t="n"/>
    </row>
    <row r="741">
      <c r="B741" s="14" t="n"/>
    </row>
    <row r="742">
      <c r="B742" s="14" t="n"/>
    </row>
    <row r="743">
      <c r="B743" s="14" t="n"/>
    </row>
    <row r="744">
      <c r="B744" s="14" t="n"/>
    </row>
    <row r="745">
      <c r="B745" s="14" t="n"/>
    </row>
    <row r="746">
      <c r="B746" s="14" t="n"/>
    </row>
    <row r="747">
      <c r="B747" s="14" t="n"/>
    </row>
    <row r="748">
      <c r="B748" s="14" t="n"/>
    </row>
    <row r="749">
      <c r="B749" s="14" t="n"/>
    </row>
    <row r="750">
      <c r="B750" s="14" t="n"/>
    </row>
    <row r="751">
      <c r="B751" s="14" t="n"/>
    </row>
    <row r="752">
      <c r="B752" s="14" t="n"/>
    </row>
    <row r="753">
      <c r="B753" s="14" t="n"/>
    </row>
    <row r="754">
      <c r="B754" s="14" t="n"/>
    </row>
    <row r="755">
      <c r="B755" s="14" t="n"/>
    </row>
    <row r="756">
      <c r="B756" s="14" t="n"/>
    </row>
    <row r="757">
      <c r="B757" s="14" t="n"/>
    </row>
    <row r="758">
      <c r="B758" s="14" t="n"/>
    </row>
    <row r="759">
      <c r="B759" s="14" t="n"/>
    </row>
    <row r="760">
      <c r="B760" s="14" t="n"/>
    </row>
    <row r="761">
      <c r="B761" s="14" t="n"/>
    </row>
    <row r="762">
      <c r="B762" s="14" t="n"/>
    </row>
    <row r="763">
      <c r="B763" s="14" t="n"/>
    </row>
    <row r="764">
      <c r="B764" s="14" t="n"/>
    </row>
    <row r="765">
      <c r="B765" s="14" t="n"/>
    </row>
    <row r="766">
      <c r="B766" s="14" t="n"/>
    </row>
    <row r="767">
      <c r="B767" s="14" t="n"/>
    </row>
    <row r="768">
      <c r="B768" s="14" t="n"/>
    </row>
    <row r="769">
      <c r="B769" s="14" t="n"/>
    </row>
    <row r="770">
      <c r="B770" s="14" t="n"/>
    </row>
    <row r="771">
      <c r="B771" s="14" t="n"/>
    </row>
    <row r="772">
      <c r="B772" s="14" t="n"/>
    </row>
    <row r="773">
      <c r="B773" s="14" t="n"/>
    </row>
    <row r="774">
      <c r="B774" s="14" t="n"/>
    </row>
    <row r="775">
      <c r="B775" s="14" t="n"/>
    </row>
    <row r="776">
      <c r="B776" s="14" t="n"/>
    </row>
    <row r="777">
      <c r="B777" s="14" t="n"/>
    </row>
    <row r="778">
      <c r="B778" s="14" t="n"/>
    </row>
    <row r="779">
      <c r="B779" s="14" t="n"/>
    </row>
    <row r="780">
      <c r="B780" s="14" t="n"/>
    </row>
    <row r="781">
      <c r="B781" s="14" t="n"/>
    </row>
    <row r="782">
      <c r="B782" s="14" t="n"/>
    </row>
    <row r="783">
      <c r="B783" s="14" t="n"/>
    </row>
    <row r="784">
      <c r="B784" s="14" t="n"/>
    </row>
    <row r="785">
      <c r="B785" s="14" t="n"/>
    </row>
    <row r="786">
      <c r="B786" s="14" t="n"/>
    </row>
    <row r="787">
      <c r="B787" s="14" t="n"/>
    </row>
    <row r="788">
      <c r="B788" s="14" t="n"/>
    </row>
    <row r="789">
      <c r="B789" s="14" t="n"/>
    </row>
    <row r="790">
      <c r="B790" s="14" t="n"/>
    </row>
    <row r="791">
      <c r="B791" s="14" t="n"/>
    </row>
    <row r="792">
      <c r="B792" s="14" t="n"/>
    </row>
    <row r="793">
      <c r="B793" s="14" t="n"/>
    </row>
    <row r="794">
      <c r="B794" s="14" t="n"/>
    </row>
    <row r="795">
      <c r="B795" s="14" t="n"/>
    </row>
    <row r="796">
      <c r="B796" s="14" t="n"/>
    </row>
    <row r="797">
      <c r="B797" s="14" t="n"/>
    </row>
    <row r="798">
      <c r="B798" s="14" t="n"/>
    </row>
    <row r="799">
      <c r="B799" s="14" t="n"/>
    </row>
    <row r="800">
      <c r="B800" s="14" t="n"/>
    </row>
    <row r="801">
      <c r="B801" s="14" t="n"/>
    </row>
    <row r="802">
      <c r="B802" s="14" t="n"/>
    </row>
    <row r="803">
      <c r="B803" s="14" t="n"/>
    </row>
    <row r="804">
      <c r="B804" s="14" t="n"/>
    </row>
    <row r="805">
      <c r="B805" s="14" t="n"/>
    </row>
    <row r="806">
      <c r="B806" s="14" t="n"/>
    </row>
    <row r="807">
      <c r="B807" s="14" t="n"/>
    </row>
    <row r="808">
      <c r="B808" s="14" t="n"/>
    </row>
    <row r="809">
      <c r="B809" s="14" t="n"/>
    </row>
    <row r="810">
      <c r="B810" s="14" t="n"/>
    </row>
    <row r="811">
      <c r="B811" s="14" t="n"/>
    </row>
    <row r="812">
      <c r="B812" s="14" t="n"/>
    </row>
    <row r="813">
      <c r="B813" s="14" t="n"/>
    </row>
    <row r="814">
      <c r="B814" s="14" t="n"/>
    </row>
    <row r="815">
      <c r="B815" s="14" t="n"/>
    </row>
    <row r="816">
      <c r="B816" s="14" t="n"/>
    </row>
    <row r="817">
      <c r="B817" s="14" t="n"/>
    </row>
    <row r="818">
      <c r="B818" s="14" t="n"/>
    </row>
    <row r="819">
      <c r="B819" s="14" t="n"/>
    </row>
    <row r="820">
      <c r="B820" s="14" t="n"/>
    </row>
    <row r="821">
      <c r="B821" s="14" t="n"/>
    </row>
    <row r="822">
      <c r="B822" s="14" t="n"/>
    </row>
    <row r="823">
      <c r="B823" s="14" t="n"/>
    </row>
    <row r="824">
      <c r="B824" s="14" t="n"/>
    </row>
    <row r="825">
      <c r="B825" s="14" t="n"/>
    </row>
    <row r="826">
      <c r="B826" s="14" t="n"/>
    </row>
    <row r="827">
      <c r="B827" s="14" t="n"/>
    </row>
    <row r="828">
      <c r="B828" s="14" t="n"/>
    </row>
    <row r="829">
      <c r="B829" s="14" t="n"/>
    </row>
    <row r="830">
      <c r="B830" s="14" t="n"/>
    </row>
    <row r="831">
      <c r="B831" s="14" t="n"/>
    </row>
    <row r="832">
      <c r="B832" s="14" t="n"/>
    </row>
    <row r="833">
      <c r="B833" s="14" t="n"/>
    </row>
    <row r="834">
      <c r="B834" s="14" t="n"/>
    </row>
    <row r="835">
      <c r="B835" s="14" t="n"/>
    </row>
    <row r="836">
      <c r="B836" s="14" t="n"/>
    </row>
    <row r="837">
      <c r="B837" s="14" t="n"/>
    </row>
    <row r="838">
      <c r="B838" s="14" t="n"/>
    </row>
    <row r="839">
      <c r="B839" s="14" t="n"/>
    </row>
    <row r="840">
      <c r="B840" s="14" t="n"/>
    </row>
    <row r="841">
      <c r="B841" s="14" t="n"/>
    </row>
    <row r="842">
      <c r="B842" s="14" t="n"/>
    </row>
    <row r="843">
      <c r="B843" s="14" t="n"/>
    </row>
    <row r="844">
      <c r="B844" s="14" t="n"/>
    </row>
    <row r="845">
      <c r="B845" s="14" t="n"/>
    </row>
    <row r="846">
      <c r="B846" s="14" t="n"/>
    </row>
    <row r="847">
      <c r="B847" s="14" t="n"/>
    </row>
    <row r="848">
      <c r="B848" s="14" t="n"/>
    </row>
    <row r="849">
      <c r="B849" s="14" t="n"/>
    </row>
    <row r="850">
      <c r="B850" s="14" t="n"/>
    </row>
    <row r="851">
      <c r="B851" s="14" t="n"/>
    </row>
    <row r="852">
      <c r="B852" s="14" t="n"/>
    </row>
    <row r="853">
      <c r="B853" s="14" t="n"/>
    </row>
    <row r="854">
      <c r="B854" s="14" t="n"/>
    </row>
    <row r="855">
      <c r="B855" s="14" t="n"/>
    </row>
    <row r="856">
      <c r="B856" s="14" t="n"/>
    </row>
    <row r="857">
      <c r="B857" s="14" t="n"/>
    </row>
    <row r="858">
      <c r="B858" s="14" t="n"/>
    </row>
    <row r="859">
      <c r="B859" s="14" t="n"/>
    </row>
    <row r="860">
      <c r="B860" s="14" t="n"/>
    </row>
    <row r="861">
      <c r="B861" s="14" t="n"/>
    </row>
    <row r="862">
      <c r="B862" s="14" t="n"/>
    </row>
    <row r="863">
      <c r="B863" s="14" t="n"/>
    </row>
    <row r="864">
      <c r="B864" s="14" t="n"/>
    </row>
    <row r="865">
      <c r="B865" s="14" t="n"/>
    </row>
    <row r="866">
      <c r="B866" s="14" t="n"/>
    </row>
    <row r="867">
      <c r="B867" s="14" t="n"/>
    </row>
    <row r="868">
      <c r="B868" s="14" t="n"/>
    </row>
    <row r="869">
      <c r="B869" s="14" t="n"/>
    </row>
    <row r="870">
      <c r="B870" s="14" t="n"/>
    </row>
    <row r="871">
      <c r="B871" s="14" t="n"/>
    </row>
    <row r="872">
      <c r="B872" s="14" t="n"/>
    </row>
    <row r="873">
      <c r="B873" s="14" t="n"/>
    </row>
    <row r="874">
      <c r="B874" s="14" t="n"/>
    </row>
    <row r="875">
      <c r="B875" s="14" t="n"/>
    </row>
    <row r="876">
      <c r="B876" s="14" t="n"/>
    </row>
    <row r="877">
      <c r="B877" s="14" t="n"/>
    </row>
    <row r="878">
      <c r="B878" s="14" t="n"/>
    </row>
    <row r="879">
      <c r="B879" s="14" t="n"/>
    </row>
    <row r="880">
      <c r="B880" s="14" t="n"/>
    </row>
    <row r="881">
      <c r="B881" s="14" t="n"/>
    </row>
    <row r="882">
      <c r="B882" s="14" t="n"/>
    </row>
    <row r="883">
      <c r="B883" s="14" t="n"/>
    </row>
    <row r="884">
      <c r="B884" s="14" t="n"/>
    </row>
    <row r="885">
      <c r="B885" s="14" t="n"/>
    </row>
    <row r="886">
      <c r="B886" s="14" t="n"/>
    </row>
    <row r="887">
      <c r="B887" s="14" t="n"/>
    </row>
    <row r="888">
      <c r="B888" s="14" t="n"/>
    </row>
    <row r="889">
      <c r="B889" s="14" t="n"/>
    </row>
    <row r="890">
      <c r="B890" s="14" t="n"/>
    </row>
    <row r="891">
      <c r="B891" s="14" t="n"/>
    </row>
    <row r="892">
      <c r="B892" s="14" t="n"/>
    </row>
    <row r="893">
      <c r="B893" s="14" t="n"/>
    </row>
    <row r="894">
      <c r="B894" s="14" t="n"/>
    </row>
    <row r="895">
      <c r="B895" s="14" t="n"/>
    </row>
    <row r="896">
      <c r="B896" s="14" t="n"/>
    </row>
    <row r="897">
      <c r="B897" s="14" t="n"/>
    </row>
    <row r="898">
      <c r="B898" s="14" t="n"/>
    </row>
    <row r="899">
      <c r="B899" s="14" t="n"/>
    </row>
    <row r="900">
      <c r="B900" s="14" t="n"/>
    </row>
    <row r="901">
      <c r="B901" s="14" t="n"/>
    </row>
    <row r="902">
      <c r="B902" s="14" t="n"/>
    </row>
    <row r="903">
      <c r="B903" s="14" t="n"/>
    </row>
    <row r="904">
      <c r="B904" s="14" t="n"/>
    </row>
    <row r="905">
      <c r="B905" s="14" t="n"/>
    </row>
    <row r="906">
      <c r="B906" s="14" t="n"/>
    </row>
    <row r="907">
      <c r="B907" s="14" t="n"/>
    </row>
    <row r="908">
      <c r="B908" s="14" t="n"/>
    </row>
    <row r="909">
      <c r="B909" s="14" t="n"/>
    </row>
    <row r="910">
      <c r="B910" s="14" t="n"/>
    </row>
    <row r="911">
      <c r="B911" s="14" t="n"/>
    </row>
    <row r="912">
      <c r="B912" s="14" t="n"/>
    </row>
    <row r="913">
      <c r="B913" s="14" t="n"/>
    </row>
    <row r="914">
      <c r="B914" s="14" t="n"/>
    </row>
    <row r="915">
      <c r="B915" s="14" t="n"/>
    </row>
    <row r="916">
      <c r="B916" s="14" t="n"/>
    </row>
    <row r="917">
      <c r="B917" s="14" t="n"/>
    </row>
    <row r="918">
      <c r="B918" s="14" t="n"/>
    </row>
    <row r="919">
      <c r="B919" s="14" t="n"/>
    </row>
    <row r="920">
      <c r="B920" s="14" t="n"/>
    </row>
    <row r="921">
      <c r="B921" s="14" t="n"/>
    </row>
    <row r="922">
      <c r="B922" s="14" t="n"/>
    </row>
    <row r="923">
      <c r="B923" s="14" t="n"/>
    </row>
    <row r="924">
      <c r="B924" s="14" t="n"/>
    </row>
    <row r="925">
      <c r="B925" s="14" t="n"/>
    </row>
    <row r="926">
      <c r="B926" s="14" t="n"/>
    </row>
    <row r="927">
      <c r="B927" s="14" t="n"/>
    </row>
    <row r="928">
      <c r="B928" s="14" t="n"/>
    </row>
    <row r="929">
      <c r="B929" s="14" t="n"/>
    </row>
    <row r="930">
      <c r="B930" s="14" t="n"/>
    </row>
    <row r="931">
      <c r="B931" s="14" t="n"/>
    </row>
    <row r="932">
      <c r="B932" s="14" t="n"/>
    </row>
    <row r="933">
      <c r="B933" s="14" t="n"/>
    </row>
    <row r="934">
      <c r="B934" s="14" t="n"/>
    </row>
    <row r="935">
      <c r="B935" s="14" t="n"/>
    </row>
    <row r="936">
      <c r="B936" s="14" t="n"/>
    </row>
    <row r="937">
      <c r="B937" s="14" t="n"/>
    </row>
    <row r="938">
      <c r="B938" s="14" t="n"/>
    </row>
    <row r="939">
      <c r="B939" s="14" t="n"/>
    </row>
    <row r="940">
      <c r="B940" s="14" t="n"/>
    </row>
    <row r="941">
      <c r="B941" s="14" t="n"/>
    </row>
    <row r="942">
      <c r="B942" s="14" t="n"/>
    </row>
    <row r="943">
      <c r="B943" s="14" t="n"/>
    </row>
    <row r="944">
      <c r="B944" s="14" t="n"/>
    </row>
    <row r="945">
      <c r="B945" s="14" t="n"/>
    </row>
    <row r="946">
      <c r="B946" s="14" t="n"/>
    </row>
    <row r="947">
      <c r="B947" s="14" t="n"/>
    </row>
    <row r="948">
      <c r="B948" s="14" t="n"/>
    </row>
    <row r="949">
      <c r="B949" s="14" t="n"/>
    </row>
    <row r="950">
      <c r="B950" s="14" t="n"/>
    </row>
    <row r="951">
      <c r="B951" s="14" t="n"/>
    </row>
    <row r="952">
      <c r="B952" s="14" t="n"/>
    </row>
    <row r="953">
      <c r="B953" s="14" t="n"/>
    </row>
    <row r="954">
      <c r="B954" s="14" t="n"/>
    </row>
    <row r="955">
      <c r="B955" s="14" t="n"/>
    </row>
    <row r="956">
      <c r="B956" s="14" t="n"/>
    </row>
    <row r="957">
      <c r="B957" s="14" t="n"/>
    </row>
    <row r="958">
      <c r="B958" s="14" t="n"/>
    </row>
    <row r="959">
      <c r="B959" s="14" t="n"/>
    </row>
    <row r="960">
      <c r="B960" s="14" t="n"/>
    </row>
    <row r="961">
      <c r="B961" s="14" t="n"/>
    </row>
    <row r="962">
      <c r="B962" s="14" t="n"/>
    </row>
    <row r="963">
      <c r="B963" s="14" t="n"/>
    </row>
    <row r="964">
      <c r="B964" s="14" t="n"/>
    </row>
    <row r="965">
      <c r="B965" s="14" t="n"/>
    </row>
    <row r="966">
      <c r="B966" s="14" t="n"/>
    </row>
    <row r="967">
      <c r="B967" s="14" t="n"/>
    </row>
    <row r="968">
      <c r="B968" s="14" t="n"/>
    </row>
    <row r="969">
      <c r="B969" s="14" t="n"/>
    </row>
    <row r="970">
      <c r="B970" s="14" t="n"/>
    </row>
    <row r="971">
      <c r="B971" s="14" t="n"/>
    </row>
    <row r="972">
      <c r="B972" s="14" t="n"/>
    </row>
    <row r="973">
      <c r="B973" s="14" t="n"/>
    </row>
    <row r="974">
      <c r="B974" s="14" t="n"/>
    </row>
    <row r="975">
      <c r="B975" s="14" t="n"/>
    </row>
    <row r="976">
      <c r="B976" s="14" t="n"/>
    </row>
    <row r="977">
      <c r="B977" s="14" t="n"/>
    </row>
    <row r="978">
      <c r="B978" s="14" t="n"/>
    </row>
    <row r="979">
      <c r="B979" s="14" t="n"/>
    </row>
    <row r="980">
      <c r="B980" s="14" t="n"/>
    </row>
    <row r="981">
      <c r="B981" s="14" t="n"/>
    </row>
    <row r="982">
      <c r="B982" s="14" t="n"/>
    </row>
    <row r="983">
      <c r="B983" s="14" t="n"/>
    </row>
    <row r="984">
      <c r="B984" s="14" t="n"/>
    </row>
    <row r="985">
      <c r="B985" s="14" t="n"/>
    </row>
    <row r="986">
      <c r="B986" s="14" t="n"/>
    </row>
    <row r="987">
      <c r="B987" s="14" t="n"/>
    </row>
    <row r="988">
      <c r="B988" s="14" t="n"/>
    </row>
    <row r="989">
      <c r="B989" s="14" t="n"/>
    </row>
    <row r="990">
      <c r="B990" s="14" t="n"/>
    </row>
    <row r="991">
      <c r="B991" s="14" t="n"/>
    </row>
    <row r="992">
      <c r="B992" s="14" t="n"/>
    </row>
    <row r="993">
      <c r="B993" s="14" t="n"/>
    </row>
    <row r="994">
      <c r="B994" s="14" t="n"/>
    </row>
    <row r="995">
      <c r="B995" s="14" t="n"/>
    </row>
    <row r="996">
      <c r="B996" s="14" t="n"/>
    </row>
    <row r="997">
      <c r="B997" s="14" t="n"/>
    </row>
    <row r="998">
      <c r="B998" s="14" t="n"/>
    </row>
    <row r="999">
      <c r="B999" s="14" t="n"/>
    </row>
    <row r="1000">
      <c r="B1000" s="14" t="n"/>
    </row>
    <row r="1001">
      <c r="B1001" s="14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B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2" t="n"/>
      <c r="B1" s="92">
        <f>SUM(B2:B37)</f>
        <v/>
      </c>
    </row>
    <row r="2">
      <c r="A2" s="92" t="inlineStr">
        <is>
          <t>ôb nội</t>
        </is>
      </c>
      <c r="B2" s="92" t="n">
        <v>4000000</v>
      </c>
    </row>
    <row r="3">
      <c r="A3" s="92" t="inlineStr">
        <is>
          <t>chú minh</t>
        </is>
      </c>
      <c r="B3" s="92" t="n">
        <v>2000000</v>
      </c>
    </row>
    <row r="4">
      <c r="A4" s="92" t="inlineStr">
        <is>
          <t>bà hương</t>
        </is>
      </c>
      <c r="B4" s="92" t="n">
        <v>2000000</v>
      </c>
    </row>
    <row r="5">
      <c r="A5" s="92" t="inlineStr">
        <is>
          <t>bà ngoại</t>
        </is>
      </c>
      <c r="B5" s="92" t="n">
        <v>2000000</v>
      </c>
    </row>
    <row r="6">
      <c r="A6" s="92" t="inlineStr">
        <is>
          <t>bà hạnh</t>
        </is>
      </c>
      <c r="B6" s="92" t="n">
        <v>1000000</v>
      </c>
    </row>
    <row r="7">
      <c r="A7" s="92" t="inlineStr">
        <is>
          <t>bà hải</t>
        </is>
      </c>
      <c r="B7" s="92" t="n">
        <v>1000000</v>
      </c>
    </row>
    <row r="8">
      <c r="A8" s="92" t="inlineStr">
        <is>
          <t>bà hằng</t>
        </is>
      </c>
      <c r="B8" s="92" t="n">
        <v>2000000</v>
      </c>
    </row>
    <row r="9">
      <c r="A9" s="92" t="inlineStr">
        <is>
          <t>cậu minh</t>
        </is>
      </c>
      <c r="B9" s="92" t="n">
        <v>400000</v>
      </c>
    </row>
    <row r="10">
      <c r="A10" s="92" t="inlineStr">
        <is>
          <t>dì na</t>
        </is>
      </c>
      <c r="B10" s="92" t="n">
        <v>1000000</v>
      </c>
    </row>
    <row r="11">
      <c r="A11" s="92" t="inlineStr">
        <is>
          <t>o như</t>
        </is>
      </c>
      <c r="B11" s="92" t="n">
        <v>1400000</v>
      </c>
    </row>
    <row r="12">
      <c r="A12" s="92" t="inlineStr">
        <is>
          <t>cty ck</t>
        </is>
      </c>
      <c r="B12" s="92" t="n">
        <v>200000</v>
      </c>
    </row>
    <row r="13">
      <c r="A13" s="92" t="inlineStr">
        <is>
          <t>hàng xóm</t>
        </is>
      </c>
      <c r="B13" s="92" t="n">
        <v>160000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B12"/>
  <sheetViews>
    <sheetView workbookViewId="0">
      <selection activeCell="A1" sqref="A1"/>
    </sheetView>
  </sheetViews>
  <sheetFormatPr baseColWidth="8" defaultColWidth="12.63" defaultRowHeight="15.75" customHeight="1"/>
  <sheetData>
    <row r="1">
      <c r="B1" s="92">
        <f>SUM(B2:B465)</f>
        <v/>
      </c>
    </row>
    <row r="2">
      <c r="A2" s="92" t="inlineStr">
        <is>
          <t>chị thắm</t>
        </is>
      </c>
      <c r="B2" s="92" t="n">
        <v>1000000</v>
      </c>
    </row>
    <row r="3">
      <c r="A3" s="92" t="inlineStr">
        <is>
          <t>dì sen</t>
        </is>
      </c>
      <c r="B3" s="92" t="n">
        <v>500000</v>
      </c>
    </row>
    <row r="4">
      <c r="A4" s="92" t="inlineStr">
        <is>
          <t>bà hằng</t>
        </is>
      </c>
      <c r="B4" s="92" t="n">
        <v>8000000</v>
      </c>
    </row>
    <row r="5">
      <c r="A5" s="92" t="inlineStr">
        <is>
          <t>bác sen</t>
        </is>
      </c>
      <c r="B5" s="92" t="n">
        <v>500000</v>
      </c>
    </row>
    <row r="6">
      <c r="A6" s="92" t="inlineStr">
        <is>
          <t>chú mành</t>
        </is>
      </c>
      <c r="B6" s="92" t="n">
        <v>500000</v>
      </c>
    </row>
    <row r="7">
      <c r="A7" s="92" t="inlineStr">
        <is>
          <t>dì hải phú</t>
        </is>
      </c>
      <c r="B7" s="92" t="n">
        <v>500000</v>
      </c>
    </row>
    <row r="8">
      <c r="A8" s="92" t="inlineStr">
        <is>
          <t>o liệu, quỳnh</t>
        </is>
      </c>
      <c r="B8" s="92" t="n">
        <v>1000000</v>
      </c>
    </row>
    <row r="9">
      <c r="A9" s="92" t="inlineStr">
        <is>
          <t>ông bà nội</t>
        </is>
      </c>
      <c r="B9" s="92" t="n">
        <v>10000000</v>
      </c>
    </row>
    <row r="10">
      <c r="A10" s="92" t="inlineStr">
        <is>
          <t>bà hạnh</t>
        </is>
      </c>
      <c r="B10" s="92" t="n">
        <v>1000000</v>
      </c>
    </row>
    <row r="11">
      <c r="A11" s="92" t="inlineStr">
        <is>
          <t>bà hương, ông triều</t>
        </is>
      </c>
      <c r="B11" s="92" t="n">
        <v>1000000</v>
      </c>
    </row>
    <row r="12">
      <c r="A12" s="92" t="inlineStr">
        <is>
          <t>bác thuận</t>
        </is>
      </c>
      <c r="B12" s="92" t="n">
        <v>200000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A. TỔNG QUAN DANH MỤC ĐẦU TƯ HIỆN TẠI (PORTFOLIO)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K1" s="97" t="inlineStr">
        <is>
          <t>C. DỰ PHÓNG TÀI SẢN DÀI HẠN (Góp 12tr/tháng, tăng 5%/năm)</t>
        </is>
      </c>
      <c r="L1" s="98" t="n"/>
      <c r="M1" s="98" t="n"/>
      <c r="N1" s="98" t="n"/>
      <c r="O1" s="98" t="n"/>
    </row>
    <row r="2">
      <c r="A2" s="97" t="inlineStr">
        <is>
          <t>Mã tài sản/Kênh</t>
        </is>
      </c>
      <c r="B2" s="97" t="inlineStr">
        <is>
          <t>Loại tài sản</t>
        </is>
      </c>
      <c r="C2" s="97" t="inlineStr">
        <is>
          <t>Số CCQ / Số tiền gốc</t>
        </is>
      </c>
      <c r="D2" s="97" t="inlineStr">
        <is>
          <t>NAV/Giá thị trường</t>
        </is>
      </c>
      <c r="E2" s="97" t="inlineStr">
        <is>
          <t>Giá trị hiện tại (VNĐ)</t>
        </is>
      </c>
      <c r="F2" s="97" t="inlineStr">
        <is>
          <t>Tỷ trọng thực tế (%)</t>
        </is>
      </c>
      <c r="G2" s="97" t="inlineStr">
        <is>
          <t>Tỷ trọng mục tiêu (%)</t>
        </is>
      </c>
      <c r="H2" s="97" t="inlineStr">
        <is>
          <t>Lãi/Lỗ (VNĐ)</t>
        </is>
      </c>
      <c r="I2" s="97" t="inlineStr">
        <is>
          <t>Trạng thái/Hành động</t>
        </is>
      </c>
      <c r="K2" s="97" t="inlineStr">
        <is>
          <t>Năm</t>
        </is>
      </c>
      <c r="L2" s="97" t="inlineStr">
        <is>
          <t>Thận trọng (7%)</t>
        </is>
      </c>
      <c r="M2" s="97" t="inlineStr">
        <is>
          <t>Cơ sở (10%)</t>
        </is>
      </c>
      <c r="N2" s="97" t="inlineStr">
        <is>
          <t>Lạc quan (13%)</t>
        </is>
      </c>
      <c r="O2" s="97" t="inlineStr">
        <is>
          <t>Sức mua (Cơ sở, lạm phát 4%)</t>
        </is>
      </c>
    </row>
    <row r="3">
      <c r="A3" s="99" t="inlineStr">
        <is>
          <t>FUEVFVND</t>
        </is>
      </c>
      <c r="B3" s="99" t="inlineStr">
        <is>
          <t>ETF VN Diamond</t>
        </is>
      </c>
      <c r="C3" s="100" t="n">
        <v>890.26</v>
      </c>
      <c r="D3" s="100" t="n">
        <v>33300</v>
      </c>
      <c r="E3" s="100">
        <f>C3*D3</f>
        <v/>
      </c>
      <c r="F3" s="99">
        <f>IF(SUM($E$3:$E$8)&gt;0, E3/SUM($E$3:$E$8), 0)</f>
        <v/>
      </c>
      <c r="G3" s="101" t="n">
        <v>0.3</v>
      </c>
      <c r="H3" s="99">
        <f>E3-SUM(D13:D24)</f>
        <v/>
      </c>
      <c r="I3" s="99" t="inlineStr">
        <is>
          <t>DCA</t>
        </is>
      </c>
      <c r="K3" s="100" t="n">
        <v>1</v>
      </c>
      <c r="L3" s="100">
        <f>144000000*(((1+7%)^$K3 - (1+5%)^$K3)/(7%-5%))</f>
        <v/>
      </c>
      <c r="M3" s="100">
        <f>144000000*(((1+10%)^$K3 - (1+5%)^$K3)/(10%-5%))</f>
        <v/>
      </c>
      <c r="N3" s="100">
        <f>144000000*(((1+13%)^$K3 - (1+5%)^$K3)/(13%-5%))</f>
        <v/>
      </c>
      <c r="O3" s="100">
        <f>$M3/((1+4%)^$K3)</f>
        <v/>
      </c>
    </row>
    <row r="4">
      <c r="A4" s="99" t="inlineStr">
        <is>
          <t>DCDS</t>
        </is>
      </c>
      <c r="B4" s="99" t="inlineStr">
        <is>
          <t>Quỹ mở Large cap</t>
        </is>
      </c>
      <c r="C4" s="100" t="n">
        <v>272.71</v>
      </c>
      <c r="D4" s="100" t="n">
        <v>91495</v>
      </c>
      <c r="E4" s="100">
        <f>C4*D4</f>
        <v/>
      </c>
      <c r="F4" s="99">
        <f>IF(SUM($E$3:$E$8)&gt;0, E4/SUM($E$3:$E$8), 0)</f>
        <v/>
      </c>
      <c r="G4" s="101" t="n">
        <v>0.25</v>
      </c>
      <c r="H4" s="99">
        <f>E4-SUM(E13:E24)</f>
        <v/>
      </c>
      <c r="I4" s="99" t="inlineStr">
        <is>
          <t>DCA</t>
        </is>
      </c>
      <c r="K4" s="100" t="n">
        <v>3</v>
      </c>
      <c r="L4" s="100">
        <f>144000000*(((1+7%)^$K4 - (1+5%)^$K4)/(7%-5%))</f>
        <v/>
      </c>
      <c r="M4" s="100">
        <f>144000000*(((1+10%)^$K4 - (1+5%)^$K4)/(10%-5%))</f>
        <v/>
      </c>
      <c r="N4" s="100">
        <f>144000000*(((1+13%)^$K4 - (1+5%)^$K4)/(13%-5%))</f>
        <v/>
      </c>
      <c r="O4" s="100">
        <f>$M4/((1+4%)^$K4)</f>
        <v/>
      </c>
    </row>
    <row r="5">
      <c r="A5" s="99" t="inlineStr">
        <is>
          <t>VESAF</t>
        </is>
      </c>
      <c r="B5" s="99" t="inlineStr">
        <is>
          <t>Quỹ mở Mid cap</t>
        </is>
      </c>
      <c r="C5" s="100" t="n">
        <v>968.73</v>
      </c>
      <c r="D5" s="100" t="n">
        <v>46250</v>
      </c>
      <c r="E5" s="100">
        <f>C5*D5</f>
        <v/>
      </c>
      <c r="F5" s="99">
        <f>IF(SUM($E$3:$E$8)&gt;0, E5/SUM($E$3:$E$8), 0)</f>
        <v/>
      </c>
      <c r="G5" s="101" t="n">
        <v>0.45</v>
      </c>
      <c r="H5" s="99">
        <f>E5-SUM(F13:F24)</f>
        <v/>
      </c>
      <c r="I5" s="99" t="inlineStr">
        <is>
          <t>DCA</t>
        </is>
      </c>
      <c r="K5" s="100" t="n">
        <v>5</v>
      </c>
      <c r="L5" s="100">
        <f>144000000*(((1+7%)^$K5 - (1+5%)^$K5)/(7%-5%))</f>
        <v/>
      </c>
      <c r="M5" s="100">
        <f>144000000*(((1+10%)^$K5 - (1+5%)^$K5)/(10%-5%))</f>
        <v/>
      </c>
      <c r="N5" s="100">
        <f>144000000*(((1+13%)^$K5 - (1+5%)^$K5)/(13%-5%))</f>
        <v/>
      </c>
      <c r="O5" s="100">
        <f>$M5/((1+4%)^$K5)</f>
        <v/>
      </c>
    </row>
    <row r="6">
      <c r="A6" s="99" t="inlineStr">
        <is>
          <t>E1VFVN30</t>
        </is>
      </c>
      <c r="B6" s="99" t="inlineStr">
        <is>
          <t>ETF VN30</t>
        </is>
      </c>
      <c r="C6" s="100" t="n">
        <v>0</v>
      </c>
      <c r="D6" s="100" t="n">
        <v>0</v>
      </c>
      <c r="E6" s="100">
        <f>C6*D6</f>
        <v/>
      </c>
      <c r="F6" s="99">
        <f>IF(SUM($E$3:$E$8)&gt;0, E6/SUM($E$3:$E$8), 0)</f>
        <v/>
      </c>
      <c r="G6" s="101" t="n">
        <v>0</v>
      </c>
      <c r="H6" s="99" t="n"/>
      <c r="I6" s="99" t="inlineStr">
        <is>
          <t>Giữ nguyên</t>
        </is>
      </c>
      <c r="K6" s="100" t="n">
        <v>10</v>
      </c>
      <c r="L6" s="100">
        <f>144000000*(((1+7%)^$K6 - (1+5%)^$K6)/(7%-5%))</f>
        <v/>
      </c>
      <c r="M6" s="100">
        <f>144000000*(((1+10%)^$K6 - (1+5%)^$K6)/(10%-5%))</f>
        <v/>
      </c>
      <c r="N6" s="100">
        <f>144000000*(((1+13%)^$K6 - (1+5%)^$K6)/(13%-5%))</f>
        <v/>
      </c>
      <c r="O6" s="100">
        <f>$M6/((1+4%)^$K6)</f>
        <v/>
      </c>
    </row>
    <row r="7">
      <c r="A7" s="99" t="inlineStr">
        <is>
          <t>VCBF-BCF</t>
        </is>
      </c>
      <c r="B7" s="99" t="inlineStr">
        <is>
          <t>Quỹ mở VCBF</t>
        </is>
      </c>
      <c r="C7" s="100" t="n">
        <v>0</v>
      </c>
      <c r="D7" s="100" t="n">
        <v>0</v>
      </c>
      <c r="E7" s="100">
        <f>C7*D7</f>
        <v/>
      </c>
      <c r="F7" s="99">
        <f>IF(SUM($E$3:$E$8)&gt;0, E7/SUM($E$3:$E$8), 0)</f>
        <v/>
      </c>
      <c r="G7" s="101" t="n">
        <v>0</v>
      </c>
      <c r="H7" s="99" t="n"/>
      <c r="I7" s="99" t="inlineStr">
        <is>
          <t>Giữ nguyên</t>
        </is>
      </c>
      <c r="K7" s="100" t="n">
        <v>15</v>
      </c>
      <c r="L7" s="100">
        <f>144000000*(((1+7%)^$K7 - (1+5%)^$K7)/(7%-5%))</f>
        <v/>
      </c>
      <c r="M7" s="100">
        <f>144000000*(((1+10%)^$K7 - (1+5%)^$K7)/(10%-5%))</f>
        <v/>
      </c>
      <c r="N7" s="100">
        <f>144000000*(((1+13%)^$K7 - (1+5%)^$K7)/(13%-5%))</f>
        <v/>
      </c>
      <c r="O7" s="100">
        <f>$M7/((1+4%)^$K7)</f>
        <v/>
      </c>
    </row>
    <row r="8">
      <c r="A8" s="99" t="inlineStr">
        <is>
          <t>Tiết kiệm/Khẩn cấp</t>
        </is>
      </c>
      <c r="B8" s="99" t="inlineStr">
        <is>
          <t>Tiền mặt</t>
        </is>
      </c>
      <c r="C8" s="100">
        <f>SUM(C13:C24)+SUM(G13:G24)</f>
        <v/>
      </c>
      <c r="D8" s="100" t="n">
        <v>1</v>
      </c>
      <c r="E8" s="100">
        <f>C8*D8</f>
        <v/>
      </c>
      <c r="F8" s="99">
        <f>IF(SUM($E$3:$E$8)&gt;0, E8/SUM($E$3:$E$8), 0)</f>
        <v/>
      </c>
      <c r="G8" s="101" t="n">
        <v>0</v>
      </c>
      <c r="H8" s="99" t="n">
        <v>0</v>
      </c>
      <c r="I8" s="99" t="inlineStr">
        <is>
          <t>Linh hoạt</t>
        </is>
      </c>
      <c r="K8" s="100" t="n">
        <v>20</v>
      </c>
      <c r="L8" s="100">
        <f>144000000*(((1+7%)^$K8 - (1+5%)^$K8)/(7%-5%))</f>
        <v/>
      </c>
      <c r="M8" s="100">
        <f>144000000*(((1+10%)^$K8 - (1+5%)^$K8)/(10%-5%))</f>
        <v/>
      </c>
      <c r="N8" s="100">
        <f>144000000*(((1+13%)^$K8 - (1+5%)^$K8)/(13%-5%))</f>
        <v/>
      </c>
      <c r="O8" s="100">
        <f>$M8/((1+4%)^$K8)</f>
        <v/>
      </c>
    </row>
    <row r="9">
      <c r="K9" s="100" t="n">
        <v>25</v>
      </c>
      <c r="L9" s="100">
        <f>144000000*(((1+7%)^$K9 - (1+5%)^$K9)/(7%-5%))</f>
        <v/>
      </c>
      <c r="M9" s="100">
        <f>144000000*(((1+10%)^$K9 - (1+5%)^$K9)/(10%-5%))</f>
        <v/>
      </c>
      <c r="N9" s="100">
        <f>144000000*(((1+13%)^$K9 - (1+5%)^$K9)/(13%-5%))</f>
        <v/>
      </c>
      <c r="O9" s="100">
        <f>$M9/((1+4%)^$K9)</f>
        <v/>
      </c>
    </row>
    <row r="10">
      <c r="K10" s="100" t="n">
        <v>30</v>
      </c>
      <c r="L10" s="100">
        <f>144000000*(((1+7%)^$K10 - (1+5%)^$K10)/(7%-5%))</f>
        <v/>
      </c>
      <c r="M10" s="100">
        <f>144000000*(((1+10%)^$K10 - (1+5%)^$K10)/(10%-5%))</f>
        <v/>
      </c>
      <c r="N10" s="100">
        <f>144000000*(((1+13%)^$K10 - (1+5%)^$K10)/(13%-5%))</f>
        <v/>
      </c>
      <c r="O10" s="100">
        <f>$M10/((1+4%)^$K10)</f>
        <v/>
      </c>
    </row>
    <row r="11">
      <c r="A11" s="97" t="inlineStr">
        <is>
          <t>B. BẢNG THEO DÕI PHÂN BỔ TIỀN DƯ THỰC TẾ NĂM 2026 (12 THÁNG)</t>
        </is>
      </c>
      <c r="B11" s="98" t="n"/>
      <c r="C11" s="98" t="n"/>
      <c r="D11" s="98" t="n"/>
      <c r="E11" s="98" t="n"/>
      <c r="F11" s="98" t="n"/>
      <c r="G11" s="98" t="n"/>
      <c r="H11" s="98" t="n"/>
      <c r="I11" s="98" t="n"/>
    </row>
    <row r="12">
      <c r="A12" s="97" t="inlineStr">
        <is>
          <t>Tháng</t>
        </is>
      </c>
      <c r="B12" s="97" t="inlineStr">
        <is>
          <t>Tiền Dư Hàng Tháng</t>
        </is>
      </c>
      <c r="C12" s="97" t="inlineStr">
        <is>
          <t>Trích Quỹ Khẩn Cấp / Tiết Kiệm (VNĐ)</t>
        </is>
      </c>
      <c r="D12" s="97" t="inlineStr">
        <is>
          <t>Mua FUEVFVND (30% DCA)</t>
        </is>
      </c>
      <c r="E12" s="97" t="inlineStr">
        <is>
          <t>Mua DCDS (25% DCA)</t>
        </is>
      </c>
      <c r="F12" s="97" t="inlineStr">
        <is>
          <t>Mua VESAF (45% DCA)</t>
        </is>
      </c>
      <c r="G12" s="97" t="inlineStr">
        <is>
          <t>Quỹ Tiền Mặt Bắt Đáy</t>
        </is>
      </c>
      <c r="H12" s="97" t="inlineStr">
        <is>
          <t>Tổng Đầu Tư &amp; Tiết Kiệm</t>
        </is>
      </c>
      <c r="I12" s="97" t="inlineStr">
        <is>
          <t>Trạng Thái Khớp Lệnh</t>
        </is>
      </c>
      <c r="K12" s="97" t="inlineStr">
        <is>
          <t>D. QUY TẮC GIẢI NGÂN QUỸ BẮT ĐÁY KHI THỊ TRƯỜNG GIẢM</t>
        </is>
      </c>
      <c r="L12" s="98" t="n"/>
    </row>
    <row r="13">
      <c r="A13" s="99" t="n">
        <v>1</v>
      </c>
      <c r="B13" s="100">
        <f>'MASTER -YEARLY'!N4</f>
        <v/>
      </c>
      <c r="C13" s="100">
        <f>'MASTER -YEARLY'!P4</f>
        <v/>
      </c>
      <c r="D13" s="100">
        <f>'MASTER -YEARLY'!Q4*30%</f>
        <v/>
      </c>
      <c r="E13" s="100">
        <f>'MASTER -YEARLY'!Q4*25%</f>
        <v/>
      </c>
      <c r="F13" s="100">
        <f>'MASTER -YEARLY'!Q4*45%</f>
        <v/>
      </c>
      <c r="G13" s="100">
        <f>'MASTER -YEARLY'!R4</f>
        <v/>
      </c>
      <c r="H13" s="100">
        <f>'MASTER -YEARLY'!S4</f>
        <v/>
      </c>
      <c r="I13" s="99" t="inlineStr">
        <is>
          <t>Đã mua</t>
        </is>
      </c>
      <c r="K13" s="97" t="inlineStr">
        <is>
          <t>Mức VN-Index giảm</t>
        </is>
      </c>
      <c r="L13" s="97" t="inlineStr">
        <is>
          <t>Tỷ lệ giải ngân (từ Quỹ tiền mặt)</t>
        </is>
      </c>
    </row>
    <row r="14">
      <c r="A14" s="99" t="n">
        <v>2</v>
      </c>
      <c r="B14" s="100">
        <f>'MASTER -YEARLY'!N5</f>
        <v/>
      </c>
      <c r="C14" s="100">
        <f>'MASTER -YEARLY'!P5</f>
        <v/>
      </c>
      <c r="D14" s="100">
        <f>'MASTER -YEARLY'!Q5*30%</f>
        <v/>
      </c>
      <c r="E14" s="100">
        <f>'MASTER -YEARLY'!Q5*25%</f>
        <v/>
      </c>
      <c r="F14" s="100">
        <f>'MASTER -YEARLY'!Q5*45%</f>
        <v/>
      </c>
      <c r="G14" s="100">
        <f>'MASTER -YEARLY'!R5</f>
        <v/>
      </c>
      <c r="H14" s="100">
        <f>'MASTER -YEARLY'!S5</f>
        <v/>
      </c>
      <c r="I14" s="99" t="inlineStr">
        <is>
          <t>Đã mua</t>
        </is>
      </c>
      <c r="K14" s="99" t="inlineStr">
        <is>
          <t>10% - 19%</t>
        </is>
      </c>
      <c r="L14" s="101" t="n">
        <v>0.15</v>
      </c>
    </row>
    <row r="15">
      <c r="A15" s="99" t="n">
        <v>3</v>
      </c>
      <c r="B15" s="100">
        <f>'MASTER -YEARLY'!N6</f>
        <v/>
      </c>
      <c r="C15" s="100">
        <f>'MASTER -YEARLY'!P6</f>
        <v/>
      </c>
      <c r="D15" s="100">
        <f>'MASTER -YEARLY'!Q6*30%</f>
        <v/>
      </c>
      <c r="E15" s="100">
        <f>'MASTER -YEARLY'!Q6*25%</f>
        <v/>
      </c>
      <c r="F15" s="100">
        <f>'MASTER -YEARLY'!Q6*45%</f>
        <v/>
      </c>
      <c r="G15" s="100">
        <f>'MASTER -YEARLY'!R6</f>
        <v/>
      </c>
      <c r="H15" s="100">
        <f>'MASTER -YEARLY'!S6</f>
        <v/>
      </c>
      <c r="I15" s="99" t="inlineStr">
        <is>
          <t>Đã mua</t>
        </is>
      </c>
      <c r="K15" s="99" t="inlineStr">
        <is>
          <t>20% - 29%</t>
        </is>
      </c>
      <c r="L15" s="101" t="n">
        <v>0.25</v>
      </c>
    </row>
    <row r="16">
      <c r="A16" s="99" t="n">
        <v>4</v>
      </c>
      <c r="B16" s="100">
        <f>'MASTER -YEARLY'!N7</f>
        <v/>
      </c>
      <c r="C16" s="100">
        <f>'MASTER -YEARLY'!P7</f>
        <v/>
      </c>
      <c r="D16" s="100">
        <f>'MASTER -YEARLY'!Q7*30%</f>
        <v/>
      </c>
      <c r="E16" s="100">
        <f>'MASTER -YEARLY'!Q7*25%</f>
        <v/>
      </c>
      <c r="F16" s="100">
        <f>'MASTER -YEARLY'!Q7*45%</f>
        <v/>
      </c>
      <c r="G16" s="100">
        <f>'MASTER -YEARLY'!R7</f>
        <v/>
      </c>
      <c r="H16" s="100">
        <f>'MASTER -YEARLY'!S7</f>
        <v/>
      </c>
      <c r="I16" s="99" t="inlineStr">
        <is>
          <t>Đã mua</t>
        </is>
      </c>
      <c r="K16" s="99" t="inlineStr">
        <is>
          <t>30% - 39%</t>
        </is>
      </c>
      <c r="L16" s="101" t="n">
        <v>0.3</v>
      </c>
    </row>
    <row r="17">
      <c r="A17" s="99" t="n">
        <v>5</v>
      </c>
      <c r="B17" s="100">
        <f>'MASTER -YEARLY'!N8</f>
        <v/>
      </c>
      <c r="C17" s="100">
        <f>'MASTER -YEARLY'!P8</f>
        <v/>
      </c>
      <c r="D17" s="100">
        <f>'MASTER -YEARLY'!Q8*30%</f>
        <v/>
      </c>
      <c r="E17" s="100">
        <f>'MASTER -YEARLY'!Q8*25%</f>
        <v/>
      </c>
      <c r="F17" s="100">
        <f>'MASTER -YEARLY'!Q8*45%</f>
        <v/>
      </c>
      <c r="G17" s="100">
        <f>'MASTER -YEARLY'!R8</f>
        <v/>
      </c>
      <c r="H17" s="100">
        <f>'MASTER -YEARLY'!S8</f>
        <v/>
      </c>
      <c r="I17" s="99" t="inlineStr">
        <is>
          <t>Đã mua</t>
        </is>
      </c>
      <c r="K17" s="99" t="inlineStr">
        <is>
          <t>&gt;= 40%</t>
        </is>
      </c>
      <c r="L17" s="99" t="inlineStr">
        <is>
          <t>30% (Phần còn lại)</t>
        </is>
      </c>
    </row>
    <row r="18">
      <c r="A18" s="99" t="n">
        <v>6</v>
      </c>
      <c r="B18" s="100">
        <f>'MASTER -YEARLY'!N9</f>
        <v/>
      </c>
      <c r="C18" s="100">
        <f>'MASTER -YEARLY'!P9</f>
        <v/>
      </c>
      <c r="D18" s="100">
        <f>'MASTER -YEARLY'!Q9*30%</f>
        <v/>
      </c>
      <c r="E18" s="100">
        <f>'MASTER -YEARLY'!Q9*25%</f>
        <v/>
      </c>
      <c r="F18" s="100">
        <f>'MASTER -YEARLY'!Q9*45%</f>
        <v/>
      </c>
      <c r="G18" s="100">
        <f>'MASTER -YEARLY'!R9</f>
        <v/>
      </c>
      <c r="H18" s="100">
        <f>'MASTER -YEARLY'!S9</f>
        <v/>
      </c>
      <c r="I18" s="99" t="inlineStr">
        <is>
          <t>Đã mua</t>
        </is>
      </c>
    </row>
    <row r="19">
      <c r="A19" s="99" t="n">
        <v>7</v>
      </c>
      <c r="B19" s="100">
        <f>'MASTER -YEARLY'!N10</f>
        <v/>
      </c>
      <c r="C19" s="100">
        <f>'MASTER -YEARLY'!P10</f>
        <v/>
      </c>
      <c r="D19" s="100">
        <f>'MASTER -YEARLY'!Q10*30%</f>
        <v/>
      </c>
      <c r="E19" s="100">
        <f>'MASTER -YEARLY'!Q10*25%</f>
        <v/>
      </c>
      <c r="F19" s="100">
        <f>'MASTER -YEARLY'!Q10*45%</f>
        <v/>
      </c>
      <c r="G19" s="100">
        <f>'MASTER -YEARLY'!R10</f>
        <v/>
      </c>
      <c r="H19" s="100">
        <f>'MASTER -YEARLY'!S10</f>
        <v/>
      </c>
      <c r="I19" s="99" t="inlineStr">
        <is>
          <t>Đã mua</t>
        </is>
      </c>
    </row>
    <row r="20">
      <c r="A20" s="99" t="n">
        <v>8</v>
      </c>
      <c r="B20" s="100">
        <f>'MASTER -YEARLY'!N11</f>
        <v/>
      </c>
      <c r="C20" s="100">
        <f>'MASTER -YEARLY'!P11</f>
        <v/>
      </c>
      <c r="D20" s="100">
        <f>'MASTER -YEARLY'!Q11*30%</f>
        <v/>
      </c>
      <c r="E20" s="100">
        <f>'MASTER -YEARLY'!Q11*25%</f>
        <v/>
      </c>
      <c r="F20" s="100">
        <f>'MASTER -YEARLY'!Q11*45%</f>
        <v/>
      </c>
      <c r="G20" s="100">
        <f>'MASTER -YEARLY'!R11</f>
        <v/>
      </c>
      <c r="H20" s="100">
        <f>'MASTER -YEARLY'!S11</f>
        <v/>
      </c>
      <c r="I20" s="99" t="inlineStr">
        <is>
          <t>Đã mua</t>
        </is>
      </c>
    </row>
    <row r="21">
      <c r="A21" s="99" t="n">
        <v>9</v>
      </c>
      <c r="B21" s="100">
        <f>'MASTER -YEARLY'!N12</f>
        <v/>
      </c>
      <c r="C21" s="100">
        <f>'MASTER -YEARLY'!P12</f>
        <v/>
      </c>
      <c r="D21" s="100">
        <f>'MASTER -YEARLY'!Q12*30%</f>
        <v/>
      </c>
      <c r="E21" s="100">
        <f>'MASTER -YEARLY'!Q12*25%</f>
        <v/>
      </c>
      <c r="F21" s="100">
        <f>'MASTER -YEARLY'!Q12*45%</f>
        <v/>
      </c>
      <c r="G21" s="100">
        <f>'MASTER -YEARLY'!R12</f>
        <v/>
      </c>
      <c r="H21" s="100">
        <f>'MASTER -YEARLY'!S12</f>
        <v/>
      </c>
      <c r="I21" s="99" t="inlineStr">
        <is>
          <t>Đã mua</t>
        </is>
      </c>
    </row>
    <row r="22">
      <c r="A22" s="99" t="n">
        <v>10</v>
      </c>
      <c r="B22" s="100">
        <f>'MASTER -YEARLY'!N13</f>
        <v/>
      </c>
      <c r="C22" s="100">
        <f>'MASTER -YEARLY'!P13</f>
        <v/>
      </c>
      <c r="D22" s="100">
        <f>'MASTER -YEARLY'!Q13*30%</f>
        <v/>
      </c>
      <c r="E22" s="100">
        <f>'MASTER -YEARLY'!Q13*25%</f>
        <v/>
      </c>
      <c r="F22" s="100">
        <f>'MASTER -YEARLY'!Q13*45%</f>
        <v/>
      </c>
      <c r="G22" s="100">
        <f>'MASTER -YEARLY'!R13</f>
        <v/>
      </c>
      <c r="H22" s="100">
        <f>'MASTER -YEARLY'!S13</f>
        <v/>
      </c>
      <c r="I22" s="99" t="inlineStr">
        <is>
          <t>Dự kiến</t>
        </is>
      </c>
    </row>
    <row r="23">
      <c r="A23" s="99" t="n">
        <v>11</v>
      </c>
      <c r="B23" s="100">
        <f>'MASTER -YEARLY'!N14</f>
        <v/>
      </c>
      <c r="C23" s="100">
        <f>'MASTER -YEARLY'!P14</f>
        <v/>
      </c>
      <c r="D23" s="100">
        <f>'MASTER -YEARLY'!Q14*30%</f>
        <v/>
      </c>
      <c r="E23" s="100">
        <f>'MASTER -YEARLY'!Q14*25%</f>
        <v/>
      </c>
      <c r="F23" s="100">
        <f>'MASTER -YEARLY'!Q14*45%</f>
        <v/>
      </c>
      <c r="G23" s="100">
        <f>'MASTER -YEARLY'!R14</f>
        <v/>
      </c>
      <c r="H23" s="100">
        <f>'MASTER -YEARLY'!S14</f>
        <v/>
      </c>
      <c r="I23" s="99" t="inlineStr">
        <is>
          <t>Dự kiến</t>
        </is>
      </c>
    </row>
    <row r="24">
      <c r="A24" s="99" t="n">
        <v>12</v>
      </c>
      <c r="B24" s="100">
        <f>'MASTER -YEARLY'!N15</f>
        <v/>
      </c>
      <c r="C24" s="100">
        <f>'MASTER -YEARLY'!P15</f>
        <v/>
      </c>
      <c r="D24" s="100">
        <f>'MASTER -YEARLY'!Q15*30%</f>
        <v/>
      </c>
      <c r="E24" s="100">
        <f>'MASTER -YEARLY'!Q15*25%</f>
        <v/>
      </c>
      <c r="F24" s="100">
        <f>'MASTER -YEARLY'!Q15*45%</f>
        <v/>
      </c>
      <c r="G24" s="100">
        <f>'MASTER -YEARLY'!R15</f>
        <v/>
      </c>
      <c r="H24" s="100">
        <f>'MASTER -YEARLY'!S15</f>
        <v/>
      </c>
      <c r="I24" s="99" t="inlineStr">
        <is>
          <t>Dự kiến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2026-10-22T06:49:11Z</dcterms:created>
  <dcterms:modified xsi:type="dcterms:W3CDTF">2026-10-22T07:29:45Z</dcterms:modified>
</cp:coreProperties>
</file>